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tach\OneDrive\Documents\BC_Challenges\Module_1-Crowdfunding_Analysis\"/>
    </mc:Choice>
  </mc:AlternateContent>
  <xr:revisionPtr revIDLastSave="0" documentId="13_ncr:1_{5F1427FE-7B6C-46B7-B647-31E9D03078D1}" xr6:coauthVersionLast="47" xr6:coauthVersionMax="47" xr10:uidLastSave="{00000000-0000-0000-0000-000000000000}"/>
  <bookViews>
    <workbookView xWindow="-28920" yWindow="-120" windowWidth="29040" windowHeight="15720" tabRatio="781" xr2:uid="{00000000-000D-0000-FFFF-FFFF00000000}"/>
  </bookViews>
  <sheets>
    <sheet name="Campaign Backers" sheetId="13" r:id="rId1"/>
    <sheet name="Crowdfunding Goal Analysis" sheetId="9" r:id="rId2"/>
    <sheet name="Outcomes by Category" sheetId="4" r:id="rId3"/>
    <sheet name="Outcomes by Sub-Category" sheetId="5" r:id="rId4"/>
    <sheet name="Outcomes by Date" sheetId="8" r:id="rId5"/>
    <sheet name="Outcomes date &amp; category filter" sheetId="12" r:id="rId6"/>
    <sheet name="Crowdfunding" sheetId="2" r:id="rId7"/>
    <sheet name="Crowdfunding_original" sheetId="1" r:id="rId8"/>
  </sheets>
  <definedNames>
    <definedName name="_xlnm._FilterDatabase" localSheetId="6" hidden="1">Crowdfunding!$A$1:$T$1001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3" l="1"/>
  <c r="J22" i="13"/>
  <c r="J23" i="13"/>
  <c r="J21" i="13"/>
  <c r="J20" i="13"/>
  <c r="J14" i="13"/>
  <c r="J12" i="13"/>
  <c r="J11" i="13"/>
  <c r="J10" i="13"/>
  <c r="J19" i="13"/>
  <c r="J18" i="13"/>
  <c r="J9" i="13"/>
  <c r="D13" i="9"/>
  <c r="D12" i="9"/>
  <c r="D11" i="9"/>
  <c r="D10" i="9"/>
  <c r="D9" i="9"/>
  <c r="D8" i="9"/>
  <c r="D7" i="9"/>
  <c r="D6" i="9"/>
  <c r="D5" i="9"/>
  <c r="D4" i="9"/>
  <c r="D3" i="9"/>
  <c r="C13" i="9"/>
  <c r="C12" i="9"/>
  <c r="C11" i="9"/>
  <c r="C10" i="9"/>
  <c r="C9" i="9"/>
  <c r="C8" i="9"/>
  <c r="C7" i="9"/>
  <c r="C6" i="9"/>
  <c r="C5" i="9"/>
  <c r="C4" i="9"/>
  <c r="C3" i="9"/>
  <c r="B13" i="9"/>
  <c r="B12" i="9"/>
  <c r="B11" i="9"/>
  <c r="B10" i="9"/>
  <c r="B9" i="9"/>
  <c r="B8" i="9"/>
  <c r="B7" i="9"/>
  <c r="B6" i="9"/>
  <c r="B5" i="9"/>
  <c r="B4" i="9"/>
  <c r="B3" i="9"/>
  <c r="D2" i="9"/>
  <c r="C2" i="9"/>
  <c r="B2" i="9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2" i="9" l="1"/>
  <c r="F12" i="9" s="1"/>
  <c r="E3" i="9"/>
  <c r="F3" i="9" s="1"/>
  <c r="E4" i="9"/>
  <c r="F4" i="9" s="1"/>
  <c r="E5" i="9"/>
  <c r="G5" i="9" s="1"/>
  <c r="E6" i="9"/>
  <c r="F6" i="9" s="1"/>
  <c r="E7" i="9"/>
  <c r="G7" i="9" s="1"/>
  <c r="E8" i="9"/>
  <c r="G8" i="9" s="1"/>
  <c r="E9" i="9"/>
  <c r="F9" i="9" s="1"/>
  <c r="E10" i="9"/>
  <c r="H10" i="9" s="1"/>
  <c r="E11" i="9"/>
  <c r="E13" i="9"/>
  <c r="H13" i="9" s="1"/>
  <c r="E2" i="9"/>
  <c r="H2" i="9" s="1"/>
  <c r="G2" i="9" l="1"/>
  <c r="F2" i="9"/>
  <c r="G9" i="9"/>
  <c r="G13" i="9"/>
  <c r="F8" i="9"/>
  <c r="H9" i="9"/>
  <c r="G10" i="9"/>
  <c r="H8" i="9"/>
  <c r="G12" i="9"/>
  <c r="H3" i="9"/>
  <c r="H12" i="9"/>
  <c r="F13" i="9"/>
  <c r="H7" i="9"/>
  <c r="G6" i="9"/>
  <c r="G11" i="9"/>
  <c r="F11" i="9"/>
  <c r="G3" i="9"/>
  <c r="F10" i="9"/>
  <c r="F5" i="9"/>
  <c r="F7" i="9"/>
  <c r="H6" i="9"/>
  <c r="H5" i="9"/>
  <c r="H11" i="9"/>
  <c r="H4" i="9"/>
  <c r="G4" i="9"/>
</calcChain>
</file>

<file path=xl/sharedStrings.xml><?xml version="1.0" encoding="utf-8"?>
<sst xmlns="http://schemas.openxmlformats.org/spreadsheetml/2006/main" count="15118" uniqueCount="2123">
  <si>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</si>
  <si>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</si>
  <si>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</si>
  <si>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</si>
  <si>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</si>
  <si>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</si>
  <si>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</si>
  <si>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</si>
  <si>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</si>
  <si>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</si>
  <si>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</si>
  <si>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</si>
  <si>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</si>
  <si>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</si>
  <si>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</si>
  <si>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</si>
  <si>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</si>
  <si>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</si>
  <si>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</si>
  <si>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</si>
  <si>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</si>
  <si>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</si>
  <si>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</si>
  <si>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</si>
  <si>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</si>
  <si>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</si>
  <si>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</si>
  <si>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</si>
  <si>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</si>
  <si>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</si>
  <si>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</si>
  <si>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</si>
  <si>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</si>
  <si>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</si>
  <si>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</si>
  <si>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</si>
  <si>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</si>
  <si>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</si>
  <si>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</si>
  <si>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</si>
  <si>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</si>
  <si>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</si>
  <si>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</si>
  <si>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</si>
  <si>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</si>
  <si>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</si>
  <si>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</si>
  <si>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</si>
  <si>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</si>
  <si>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</si>
  <si>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</si>
  <si>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</si>
  <si>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</si>
  <si>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</si>
  <si>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</si>
  <si>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</si>
  <si>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</si>
  <si>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</si>
  <si>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</si>
  <si>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</si>
  <si>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</si>
  <si>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</si>
  <si>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</si>
  <si>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</si>
  <si>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</si>
  <si>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</si>
  <si>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</si>
  <si>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</si>
  <si>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</si>
  <si>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</si>
  <si>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</si>
  <si>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</si>
  <si>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</si>
  <si>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</si>
  <si>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</si>
  <si>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</si>
  <si>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</si>
  <si>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</si>
  <si>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</si>
  <si>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</si>
  <si>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</si>
  <si>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</si>
  <si>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</si>
  <si>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</si>
  <si>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</si>
  <si>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</si>
  <si>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</si>
  <si>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</si>
  <si>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</si>
  <si>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</si>
  <si>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</si>
  <si>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</si>
  <si>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</si>
  <si>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</si>
  <si>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</si>
  <si>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</si>
  <si>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</si>
  <si>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</si>
  <si>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</si>
  <si>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</si>
  <si>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</si>
  <si>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</si>
  <si>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</si>
  <si>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</si>
  <si>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</si>
  <si>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</si>
  <si>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</si>
  <si>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</si>
  <si>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</si>
  <si>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</si>
  <si>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</si>
  <si>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</si>
  <si>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</si>
  <si>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</si>
  <si>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</si>
  <si>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</si>
  <si>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</si>
  <si>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</si>
  <si>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</si>
  <si>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</si>
  <si>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</si>
  <si>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</si>
  <si>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</si>
  <si>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</si>
  <si>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</si>
  <si>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</si>
  <si>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</si>
  <si>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</si>
  <si>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</si>
  <si>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</si>
  <si>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</si>
  <si>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</si>
  <si>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</si>
  <si>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</si>
  <si>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</si>
  <si>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</si>
  <si>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</si>
  <si>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</si>
  <si>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</si>
  <si>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</si>
  <si>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</si>
  <si>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</si>
  <si>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</si>
  <si>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</si>
  <si>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</si>
  <si>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</si>
  <si>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</si>
  <si>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</si>
  <si>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</si>
  <si>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</si>
  <si>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</si>
  <si>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</si>
  <si>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</si>
  <si>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</si>
  <si>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</si>
  <si>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</si>
  <si>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</si>
  <si>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</si>
  <si>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</si>
  <si>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</si>
  <si>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</si>
  <si>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</si>
  <si>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</si>
  <si>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</si>
  <si>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</si>
  <si>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</si>
  <si>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</si>
  <si>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</si>
  <si>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</si>
  <si>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</si>
  <si>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</si>
  <si>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</si>
  <si>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</si>
  <si>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</si>
  <si>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</si>
  <si>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</si>
  <si>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</si>
  <si>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</si>
  <si>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</si>
  <si>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</si>
  <si>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</si>
  <si>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</si>
  <si>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</si>
  <si>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</si>
  <si>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</si>
  <si>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</si>
  <si>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</si>
  <si>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</si>
  <si>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</si>
  <si>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</si>
  <si>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</si>
  <si>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</si>
  <si>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</si>
  <si>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</si>
  <si>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</si>
  <si>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</si>
  <si>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</si>
  <si>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</si>
  <si>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</si>
  <si>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</si>
  <si>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</si>
  <si>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</si>
  <si>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</si>
  <si>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</si>
  <si>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</si>
  <si>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</si>
  <si>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</si>
  <si>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</si>
  <si>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</si>
  <si>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</si>
  <si>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</si>
  <si>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</si>
  <si>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</si>
  <si>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</si>
  <si>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</si>
  <si>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</si>
  <si>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</si>
  <si>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</si>
  <si>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</si>
  <si>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</si>
  <si>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</si>
  <si>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</si>
  <si>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</si>
  <si>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</si>
  <si>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</si>
  <si>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</si>
  <si>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</si>
  <si>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</si>
  <si>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</si>
  <si>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</si>
  <si>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</si>
  <si>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</si>
  <si>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</si>
  <si>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</si>
  <si>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</si>
  <si>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</si>
  <si>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</si>
  <si>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</si>
  <si>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</si>
  <si>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</si>
  <si>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</si>
  <si>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</si>
  <si>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</si>
  <si>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</si>
  <si>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</si>
  <si>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</si>
  <si>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</si>
  <si>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</si>
  <si>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</si>
  <si>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</si>
  <si>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</si>
  <si>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</si>
  <si>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</si>
  <si>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</si>
  <si>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</si>
  <si>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</si>
  <si>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</si>
  <si>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</si>
  <si>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</si>
  <si>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</si>
  <si>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</si>
  <si>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</si>
  <si>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</si>
  <si>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</si>
  <si>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</si>
  <si>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</si>
  <si>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</si>
  <si>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</si>
  <si>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</si>
  <si>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</si>
  <si>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</si>
  <si>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</si>
  <si>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</si>
  <si>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</si>
  <si>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</si>
  <si>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</si>
  <si>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</si>
  <si>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</si>
  <si>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</si>
  <si>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</si>
  <si>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</si>
  <si>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</si>
  <si>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</si>
  <si>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</si>
  <si>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</si>
  <si>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</si>
  <si>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</si>
  <si>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</si>
  <si>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</si>
  <si>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</si>
  <si>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</si>
  <si>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</si>
  <si>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</si>
  <si>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</si>
  <si>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</si>
  <si>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</si>
  <si>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</si>
  <si>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</si>
  <si>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</si>
  <si>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</si>
  <si>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</si>
  <si>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</si>
  <si>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</si>
  <si>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</si>
  <si>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</si>
  <si>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</si>
  <si>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</si>
  <si>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</si>
  <si>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</si>
  <si>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</si>
  <si>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</si>
  <si>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</si>
  <si>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</si>
  <si>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</si>
  <si>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</si>
  <si>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</si>
  <si>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</si>
  <si>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</si>
  <si>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</si>
  <si>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</si>
  <si>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</si>
  <si>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</si>
  <si>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</si>
  <si>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</si>
  <si>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</si>
  <si>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</si>
  <si>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</si>
  <si>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</si>
  <si>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</si>
  <si>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</si>
  <si>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</si>
  <si>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</si>
  <si>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</si>
  <si>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</si>
  <si>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</si>
  <si>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</si>
  <si>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</si>
  <si>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</si>
  <si>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</si>
  <si>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</si>
  <si>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</si>
  <si>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</si>
  <si>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</si>
  <si>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</si>
  <si>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</si>
  <si>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</si>
  <si>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</si>
  <si>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</si>
  <si>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</si>
  <si>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</si>
  <si>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</si>
  <si>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</si>
  <si>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</si>
  <si>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</si>
  <si>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</si>
  <si>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</si>
  <si>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</si>
  <si>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</si>
  <si>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</si>
  <si>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</si>
  <si>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</si>
  <si>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</si>
  <si>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</si>
  <si>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</si>
  <si>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</si>
  <si>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</si>
  <si>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</si>
  <si>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</si>
  <si>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</si>
  <si>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</si>
  <si>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</si>
  <si>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</si>
  <si>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</si>
  <si>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</si>
  <si>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</si>
  <si>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</si>
  <si>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</si>
  <si>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</si>
  <si>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</si>
  <si>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</si>
  <si>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</si>
  <si>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</si>
  <si>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</si>
  <si>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</si>
  <si>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</si>
  <si>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</si>
  <si>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</si>
  <si>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</si>
  <si>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</si>
  <si>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</si>
  <si>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</si>
  <si>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</si>
  <si>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</si>
  <si>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</si>
  <si>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</si>
  <si>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</si>
  <si>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</si>
  <si>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</si>
  <si>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</si>
  <si>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</si>
  <si>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</si>
  <si>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</si>
  <si>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</si>
  <si>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</si>
  <si>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</si>
  <si>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</si>
  <si>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</si>
  <si>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</si>
  <si>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</si>
  <si>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</si>
  <si>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</si>
  <si>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</si>
  <si>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</si>
  <si>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</si>
  <si>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</si>
  <si>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</si>
  <si>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</si>
  <si>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</si>
  <si>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</si>
  <si>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</si>
  <si>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</si>
  <si>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</si>
  <si>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</si>
  <si>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</si>
  <si>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</si>
  <si>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</si>
  <si>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</si>
  <si>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</si>
  <si>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</si>
  <si>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</si>
  <si>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</si>
  <si>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</si>
  <si>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</si>
  <si>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</si>
  <si>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</si>
  <si>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</si>
  <si>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</si>
  <si>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</si>
  <si>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</si>
  <si>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</si>
  <si>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</si>
  <si>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</si>
  <si>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</si>
  <si>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</si>
  <si>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</si>
  <si>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</si>
  <si>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</si>
  <si>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</si>
  <si>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</si>
  <si>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</si>
  <si>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</si>
  <si>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</si>
  <si>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</si>
  <si>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</si>
  <si>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</si>
  <si>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</si>
  <si>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</si>
  <si>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</si>
  <si>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</si>
  <si>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</si>
  <si>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</si>
  <si>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</si>
  <si>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</si>
  <si>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</si>
  <si>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</si>
  <si>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</si>
  <si>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</si>
  <si>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</si>
  <si>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</si>
  <si>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</si>
  <si>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</si>
  <si>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</si>
  <si>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</si>
  <si>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</si>
  <si>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</si>
  <si>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</si>
  <si>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</si>
  <si>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</si>
  <si>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</si>
  <si>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</si>
  <si>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</si>
  <si>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</si>
  <si>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</si>
  <si>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</si>
  <si>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</si>
  <si>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</si>
  <si>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</si>
  <si>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</si>
  <si>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</si>
  <si>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</si>
  <si>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</si>
  <si>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</si>
  <si>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</si>
  <si>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</si>
  <si>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</si>
  <si>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</si>
  <si>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</si>
  <si>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</si>
  <si>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</si>
  <si>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</si>
  <si>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</si>
  <si>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</si>
  <si>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</si>
  <si>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</si>
  <si>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</si>
  <si>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</si>
  <si>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</si>
  <si>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</si>
  <si>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</si>
  <si>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</si>
  <si>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</si>
  <si>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</si>
  <si>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</si>
  <si>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</si>
  <si>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</si>
  <si>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</si>
  <si>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</si>
  <si>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</si>
  <si>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</si>
  <si>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</si>
  <si>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</si>
  <si>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</si>
  <si>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</si>
  <si>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</si>
  <si>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</si>
  <si>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</si>
  <si>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</si>
  <si>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</si>
  <si>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</si>
  <si>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</si>
  <si>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</si>
  <si>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</si>
  <si>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</si>
  <si>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</si>
  <si>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</si>
  <si>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</si>
  <si>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</si>
  <si>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</si>
  <si>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</si>
  <si>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</si>
  <si>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</si>
  <si>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</si>
  <si>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</si>
  <si>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</si>
  <si>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</si>
  <si>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</si>
  <si>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</si>
  <si>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</si>
  <si>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</si>
  <si>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</si>
  <si>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</si>
  <si>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</si>
  <si>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</si>
  <si>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</si>
  <si>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</si>
  <si>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</si>
  <si>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</si>
  <si>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</si>
  <si>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</si>
  <si>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</si>
  <si>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</si>
  <si>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</si>
  <si>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</si>
  <si>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</si>
  <si>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</si>
  <si>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</si>
  <si>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</si>
  <si>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</si>
  <si>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</si>
  <si>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</si>
  <si>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</si>
  <si>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</si>
  <si>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</si>
  <si>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</si>
  <si>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</si>
  <si>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</si>
  <si>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</si>
  <si>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</si>
  <si>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</si>
  <si>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</si>
  <si>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</si>
  <si>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</si>
  <si>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</si>
  <si>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</si>
  <si>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</si>
  <si>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</si>
  <si>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</si>
  <si>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</si>
  <si>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</si>
  <si>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</si>
  <si>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</si>
  <si>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</si>
  <si>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</si>
  <si>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</si>
  <si>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</si>
  <si>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</si>
  <si>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</si>
  <si>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</si>
  <si>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</si>
  <si>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</si>
  <si>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</si>
  <si>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</si>
  <si>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</si>
  <si>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</si>
  <si>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</si>
  <si>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</si>
  <si>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</si>
  <si>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</si>
  <si>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</si>
  <si>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</si>
  <si>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</si>
  <si>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</si>
  <si>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</si>
  <si>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</si>
  <si>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</si>
  <si>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</si>
  <si>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</si>
  <si>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</si>
  <si>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</si>
  <si>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</si>
  <si>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</si>
  <si>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</si>
  <si>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</si>
  <si>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</si>
  <si>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</si>
  <si>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</si>
  <si>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</si>
  <si>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</si>
  <si>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</si>
  <si>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</si>
  <si>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</si>
  <si>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</si>
  <si>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</si>
  <si>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</si>
  <si>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</si>
  <si>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</si>
  <si>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</si>
  <si>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</si>
  <si>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</si>
  <si>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</si>
  <si>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</si>
  <si>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</si>
  <si>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</si>
  <si>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</si>
  <si>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</si>
  <si>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</si>
  <si>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</si>
  <si>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</si>
  <si>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</si>
  <si>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</si>
  <si>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</si>
  <si>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</si>
  <si>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</si>
  <si>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</si>
  <si>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</si>
  <si>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</si>
  <si>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</si>
  <si>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</si>
  <si>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</si>
  <si>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</si>
  <si>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</si>
  <si>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</si>
  <si>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</si>
  <si>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</si>
  <si>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</si>
  <si>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</si>
  <si>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</si>
  <si>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</si>
  <si>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</si>
  <si>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</si>
  <si>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</si>
  <si>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</si>
  <si>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</si>
  <si>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</si>
  <si>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</si>
  <si>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</si>
  <si>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</si>
  <si>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</si>
  <si>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</si>
  <si>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</si>
  <si>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</si>
  <si>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</si>
  <si>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</si>
  <si>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</si>
  <si>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</si>
  <si>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</si>
  <si>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</si>
  <si>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</si>
  <si>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</si>
  <si>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</si>
  <si>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</si>
  <si>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</si>
  <si>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</si>
  <si>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</si>
  <si>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</si>
  <si>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</si>
  <si>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</si>
  <si>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</si>
  <si>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</si>
  <si>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</si>
  <si>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</si>
  <si>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</si>
  <si>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</si>
  <si>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</si>
  <si>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</si>
  <si>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</si>
  <si>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</si>
  <si>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</si>
  <si>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</si>
  <si>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</si>
  <si>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</si>
  <si>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</si>
  <si>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</si>
  <si>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</si>
  <si>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</si>
  <si>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</si>
  <si>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</si>
  <si>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</si>
  <si>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</si>
  <si>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</si>
  <si>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</si>
  <si>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</si>
  <si>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</si>
  <si>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</si>
  <si>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</si>
  <si>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</si>
  <si>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</si>
  <si>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</si>
  <si>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</si>
  <si>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</si>
  <si>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</si>
  <si>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</si>
  <si>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</si>
  <si>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</si>
  <si>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</si>
  <si>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</si>
  <si>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</si>
  <si>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</si>
  <si>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</si>
  <si>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</si>
  <si>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</si>
  <si>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</si>
  <si>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</si>
  <si>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</si>
  <si>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</si>
  <si>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</si>
  <si>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</si>
  <si>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</si>
  <si>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</si>
  <si>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</si>
  <si>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</si>
  <si>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</si>
  <si>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</si>
  <si>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</si>
  <si>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</si>
  <si>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</si>
  <si>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</si>
  <si>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</si>
  <si>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</si>
  <si>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</si>
  <si>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</si>
  <si>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</si>
  <si>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</si>
  <si>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</si>
  <si>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</si>
  <si>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</si>
  <si>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</si>
  <si>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</si>
  <si>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</si>
  <si>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</si>
  <si>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</si>
  <si>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</si>
  <si>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</si>
  <si>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</si>
  <si>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</si>
  <si>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</si>
  <si>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</si>
  <si>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</si>
  <si>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</si>
  <si>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</si>
  <si>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</si>
  <si>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</si>
  <si>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</si>
  <si>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</si>
  <si>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</si>
  <si>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</si>
  <si>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</si>
  <si>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</si>
  <si>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</si>
  <si>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</si>
  <si>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</si>
  <si>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</si>
  <si>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</si>
  <si>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</si>
  <si>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</si>
  <si>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</si>
  <si>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</si>
  <si>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</si>
  <si>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</si>
  <si>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</si>
  <si>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</si>
  <si>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</si>
  <si>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</si>
  <si>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</si>
  <si>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</si>
  <si>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</si>
  <si>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</si>
  <si>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</si>
  <si>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</si>
  <si>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</si>
  <si>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</si>
  <si>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</si>
  <si>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</si>
  <si>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</si>
  <si>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</si>
  <si>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</si>
  <si>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</si>
  <si>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</si>
  <si>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</si>
  <si>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</si>
  <si>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</si>
  <si>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</si>
  <si>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</si>
  <si>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</si>
  <si>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</si>
  <si>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</si>
  <si>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</si>
  <si>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</si>
  <si>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</si>
  <si>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</si>
  <si>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</si>
  <si>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</si>
  <si>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</si>
  <si>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</si>
  <si>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</si>
  <si>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</si>
  <si>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</si>
  <si>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</si>
  <si>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</si>
  <si>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</si>
  <si>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</si>
  <si>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</si>
  <si>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</si>
  <si>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</si>
  <si>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</si>
  <si>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</si>
  <si>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</si>
  <si>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</si>
  <si>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</si>
  <si>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</si>
  <si>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</si>
  <si>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</si>
  <si>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</si>
  <si>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</si>
  <si>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</si>
  <si>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</si>
  <si>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</si>
  <si>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</si>
  <si>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</si>
  <si>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</si>
  <si>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</si>
  <si>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</si>
  <si>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</si>
  <si>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</si>
  <si>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</si>
  <si>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</si>
  <si>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</si>
  <si>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</si>
  <si>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</si>
  <si>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</si>
  <si>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</si>
  <si>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</si>
  <si>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</si>
  <si>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</si>
  <si>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</si>
  <si>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</si>
  <si>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</si>
  <si>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</si>
  <si>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</si>
  <si>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</si>
  <si>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</si>
  <si>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</si>
  <si>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</si>
  <si>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</si>
  <si>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</si>
  <si>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</si>
  <si>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</si>
  <si>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</si>
  <si>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</si>
  <si>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</si>
  <si>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</si>
  <si>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</si>
  <si>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</si>
  <si>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</si>
  <si>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</si>
  <si>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</si>
  <si>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</si>
  <si>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</si>
  <si>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</si>
  <si>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</si>
  <si>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</si>
  <si>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</si>
  <si>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</si>
  <si>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</si>
  <si>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</si>
  <si>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</si>
  <si>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</si>
  <si>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</si>
  <si>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</si>
  <si>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</si>
  <si>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</si>
  <si>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</si>
  <si>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</si>
  <si>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</si>
  <si>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</si>
  <si>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</si>
  <si>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</si>
  <si>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</si>
  <si>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</si>
  <si>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</si>
  <si>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</si>
  <si>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</si>
  <si>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</si>
  <si>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</si>
  <si>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</si>
  <si>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</si>
  <si>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</si>
  <si>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</si>
  <si>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</si>
  <si>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</si>
  <si>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</si>
  <si>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</si>
  <si>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</si>
  <si>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</si>
  <si>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</si>
  <si>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</si>
  <si>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</si>
  <si>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</si>
  <si>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</si>
  <si>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</si>
  <si>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</si>
  <si>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</si>
  <si>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</si>
  <si>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</si>
  <si>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</si>
  <si>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</si>
  <si>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</si>
  <si>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</si>
  <si>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</si>
  <si>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</si>
  <si>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</si>
  <si>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</si>
  <si>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</si>
  <si>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</si>
  <si>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</si>
  <si>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</si>
  <si>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</si>
  <si>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</si>
  <si>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</si>
  <si>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</si>
  <si>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</si>
  <si>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</si>
  <si>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</si>
  <si>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</si>
  <si>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</si>
  <si>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</si>
  <si>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</si>
  <si>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</si>
  <si>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</si>
  <si>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</si>
  <si>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</si>
  <si>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</si>
  <si>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</si>
  <si>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</si>
  <si>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</si>
  <si>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</si>
  <si>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</si>
  <si>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</si>
  <si>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</si>
  <si>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</si>
  <si>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</si>
  <si>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</si>
  <si>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</si>
  <si>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</si>
  <si>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</si>
  <si>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</si>
  <si>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</si>
  <si>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</si>
  <si>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</si>
  <si>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</si>
  <si>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</si>
  <si>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</si>
  <si>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</si>
  <si>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</si>
  <si>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</si>
  <si>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</si>
  <si>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</si>
  <si>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</si>
  <si>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</si>
  <si>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</si>
  <si>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</si>
  <si>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</si>
  <si>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</si>
  <si>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</si>
  <si>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</si>
  <si>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</si>
  <si>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</si>
  <si>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</si>
  <si>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</si>
  <si>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</si>
  <si>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</si>
  <si>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</si>
  <si>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</si>
  <si>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</si>
  <si>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</si>
  <si>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</si>
  <si>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</si>
  <si>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</si>
  <si>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</si>
  <si>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</si>
  <si>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</si>
  <si>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</si>
  <si>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</si>
  <si>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</si>
  <si>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</si>
  <si>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</si>
  <si>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</si>
  <si>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</si>
  <si>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</si>
  <si>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</si>
  <si>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</si>
  <si>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</si>
  <si>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</si>
  <si>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</si>
  <si>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</si>
  <si>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</si>
  <si>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</si>
  <si>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</si>
  <si>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</si>
  <si>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</si>
  <si>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</si>
  <si>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</si>
  <si>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</si>
  <si>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</si>
  <si>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</si>
  <si>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</si>
  <si>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</si>
  <si>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</si>
  <si>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</si>
  <si>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</si>
  <si>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</si>
  <si>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</si>
  <si>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</si>
  <si>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</si>
  <si>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</si>
  <si>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</si>
  <si>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</si>
  <si>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</si>
  <si>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</si>
  <si>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</si>
  <si>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</si>
  <si>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</si>
  <si>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</si>
  <si>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</si>
  <si>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</si>
  <si>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</si>
  <si>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</si>
  <si>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</si>
  <si>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</si>
  <si>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</si>
  <si>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</si>
  <si>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</si>
  <si>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</si>
  <si>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</si>
  <si>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</si>
  <si>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</si>
  <si>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</si>
  <si>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</si>
  <si>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</si>
  <si>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</si>
  <si>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</si>
  <si>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</si>
  <si>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</si>
  <si>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</si>
  <si>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</si>
  <si>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</si>
  <si>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</si>
  <si>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</si>
  <si>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</si>
  <si>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</si>
  <si>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</si>
  <si>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</si>
  <si>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</si>
  <si>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</si>
  <si>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</si>
  <si>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</si>
  <si>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</si>
  <si>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</si>
  <si>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</si>
  <si>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</si>
  <si>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</si>
  <si>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</si>
  <si>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</si>
  <si>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</si>
  <si>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</si>
  <si>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</si>
  <si>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</si>
  <si>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</si>
  <si>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</si>
  <si>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</si>
  <si>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</si>
  <si>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</si>
  <si>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</si>
  <si>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</si>
  <si>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</si>
  <si>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</si>
  <si>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</si>
  <si>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</si>
  <si>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</si>
  <si>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</si>
  <si>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</si>
  <si>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</si>
  <si>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</si>
  <si>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</si>
  <si>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</si>
  <si>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</si>
  <si>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</si>
  <si>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</si>
  <si>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</si>
  <si>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</si>
  <si>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</si>
  <si>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</si>
  <si>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</si>
  <si>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</si>
  <si>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</si>
  <si>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</si>
  <si>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</si>
  <si>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</si>
  <si>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</si>
  <si>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</si>
  <si>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</si>
  <si>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</si>
  <si>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</si>
  <si>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</si>
  <si>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</si>
  <si>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</si>
  <si>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</si>
  <si>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</si>
  <si>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</si>
  <si>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</si>
  <si>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</si>
  <si>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</si>
  <si>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</si>
  <si>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</si>
  <si>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</si>
  <si>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</si>
  <si>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</si>
  <si>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</si>
  <si>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</si>
  <si>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</si>
  <si>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</si>
  <si>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</si>
  <si>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</si>
  <si>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</si>
  <si>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</si>
  <si>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</si>
  <si>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</si>
  <si>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</si>
  <si>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</si>
  <si>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</si>
  <si>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</si>
  <si>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</si>
  <si>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</si>
  <si>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</si>
  <si>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</si>
  <si>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</si>
  <si>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</si>
  <si>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</si>
  <si>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</si>
  <si>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</si>
  <si>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</si>
  <si>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</si>
  <si>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</si>
  <si>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</si>
  <si>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</si>
  <si>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</si>
  <si>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</si>
  <si>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</si>
  <si>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</si>
  <si>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</si>
  <si>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</si>
  <si>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</si>
  <si>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</si>
  <si>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</si>
  <si>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</si>
  <si>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</si>
  <si>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</si>
  <si>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</si>
  <si>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</si>
  <si>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</si>
  <si>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</si>
  <si>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</si>
  <si>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</si>
  <si>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</si>
  <si>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</si>
  <si>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</si>
  <si>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</si>
  <si>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</si>
  <si>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</si>
  <si>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</si>
  <si>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</si>
  <si>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</si>
  <si>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</si>
  <si>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</si>
  <si>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</si>
  <si>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</si>
  <si>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</si>
  <si>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</si>
  <si>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</si>
  <si>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</si>
  <si>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</si>
  <si>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</si>
  <si>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</si>
  <si>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</si>
  <si>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</si>
  <si>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</si>
  <si>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</si>
  <si>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</si>
  <si>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</si>
  <si>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</si>
  <si>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</si>
  <si>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</si>
  <si>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</si>
  <si>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</si>
  <si>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</si>
  <si>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</si>
  <si>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</si>
  <si>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</si>
  <si>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</si>
  <si>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</si>
  <si>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</si>
  <si>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</si>
  <si>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</si>
  <si>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</si>
  <si>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</si>
  <si>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</si>
  <si>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</si>
  <si>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</si>
  <si>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</si>
  <si>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</si>
  <si>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</si>
  <si>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</si>
  <si>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</si>
  <si>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</si>
  <si>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</si>
  <si>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</si>
  <si>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</si>
  <si>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</si>
  <si>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</si>
  <si>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</si>
  <si>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</si>
  <si>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</si>
  <si>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</si>
  <si>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</si>
  <si>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</si>
  <si>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</si>
  <si>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</si>
  <si>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</si>
  <si>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</si>
  <si>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</si>
  <si>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</si>
  <si>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</si>
  <si>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</si>
  <si>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</si>
  <si>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</si>
  <si>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</si>
  <si>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</si>
  <si>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</si>
  <si>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</si>
  <si>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</si>
  <si>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</si>
  <si>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</si>
  <si>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</si>
  <si>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</si>
  <si>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</si>
  <si>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</si>
  <si>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</si>
  <si>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</si>
  <si>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</si>
  <si>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</si>
  <si>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</si>
  <si>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</si>
  <si>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</si>
  <si>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</si>
  <si>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</si>
  <si>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</si>
  <si>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</si>
  <si>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</si>
  <si>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</si>
  <si>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</si>
  <si>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</si>
  <si>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</si>
  <si>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</si>
  <si>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</si>
  <si>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</si>
  <si>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</si>
  <si>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</si>
  <si>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</si>
  <si>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</si>
  <si>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</si>
  <si>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</si>
  <si>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</si>
  <si>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</si>
  <si>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</si>
  <si>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</si>
  <si>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</si>
  <si>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</si>
  <si>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</si>
  <si>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</si>
  <si>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</si>
  <si>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</si>
  <si>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</si>
  <si>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</si>
  <si>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</si>
  <si>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</si>
  <si>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</si>
  <si>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</si>
  <si>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</si>
  <si>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</si>
  <si>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</si>
  <si>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</si>
  <si>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</si>
  <si>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</si>
  <si>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</si>
  <si>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</si>
  <si>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</si>
  <si>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</si>
  <si>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</si>
  <si>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</si>
  <si>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</si>
  <si>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</si>
  <si>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</si>
  <si>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</si>
  <si>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</si>
  <si>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</si>
  <si>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</si>
  <si>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</si>
  <si>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</si>
  <si>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</si>
  <si>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</si>
  <si>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</si>
  <si>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</si>
  <si>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</si>
  <si>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</si>
  <si>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</si>
  <si>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</si>
  <si>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</si>
  <si>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</si>
  <si>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</si>
  <si>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</si>
  <si>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</si>
  <si>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</si>
  <si>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</si>
  <si>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</si>
  <si>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</si>
  <si>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</si>
  <si>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</si>
  <si>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</si>
  <si>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</si>
  <si>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</si>
  <si>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</si>
  <si>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</si>
  <si>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</si>
  <si>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</si>
  <si>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</si>
  <si>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</si>
  <si>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</si>
  <si>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</si>
  <si>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</si>
  <si>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</si>
  <si>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</si>
  <si>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</si>
  <si>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</si>
  <si>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</si>
  <si>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</si>
  <si>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</si>
  <si>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</si>
  <si>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</si>
  <si>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</si>
  <si>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</si>
  <si>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</si>
  <si>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</si>
  <si>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</si>
  <si>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</si>
  <si>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</si>
  <si>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</si>
  <si>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</si>
  <si>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</si>
  <si>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</si>
  <si>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</si>
  <si>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</si>
  <si>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</si>
  <si>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</si>
  <si>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</si>
  <si>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</si>
  <si>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</si>
  <si>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</si>
  <si>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</si>
  <si>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</si>
  <si>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</si>
  <si>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</si>
  <si>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</si>
  <si>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</si>
  <si>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</si>
  <si>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</si>
  <si>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</si>
  <si>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</si>
  <si>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</si>
  <si>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</si>
  <si>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</si>
  <si>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</si>
  <si>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</si>
  <si>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</si>
  <si>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</si>
  <si>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</si>
  <si>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</si>
  <si>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</si>
  <si>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</si>
  <si>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</si>
  <si>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</si>
  <si>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</si>
  <si>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</si>
  <si>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</si>
  <si>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</si>
  <si>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</si>
  <si>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</si>
  <si>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</si>
  <si>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</si>
  <si>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</si>
  <si>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</si>
  <si>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</si>
  <si>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</si>
  <si>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</si>
  <si>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</si>
  <si>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</si>
  <si>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</si>
  <si>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</si>
  <si>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</si>
  <si>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</si>
  <si>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</si>
  <si>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</si>
  <si>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</si>
  <si>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</si>
  <si>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</si>
  <si>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</si>
  <si>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</si>
  <si>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</si>
  <si>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</si>
  <si>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</si>
  <si>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</si>
  <si>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</si>
  <si>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</si>
  <si>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</si>
  <si>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</si>
  <si>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</si>
  <si>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</si>
  <si>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</si>
  <si>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</si>
  <si>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</si>
  <si>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</si>
  <si>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</si>
  <si>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</si>
  <si>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</si>
  <si>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</si>
  <si>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</si>
  <si>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</si>
  <si>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</si>
  <si>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</si>
  <si>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</si>
  <si>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</si>
  <si>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</si>
  <si>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</si>
  <si>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</si>
  <si>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</si>
  <si>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</si>
  <si>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</si>
  <si>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</si>
  <si>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</si>
  <si>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</si>
  <si>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</si>
  <si>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</si>
  <si>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</si>
  <si>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</si>
  <si>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</si>
  <si>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</si>
  <si>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</si>
  <si>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</si>
  <si>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</si>
  <si>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</si>
  <si>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</si>
  <si>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</si>
  <si>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</si>
  <si>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</si>
  <si>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</si>
  <si>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</si>
  <si>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</si>
  <si>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</si>
  <si>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</si>
  <si>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</si>
  <si>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</si>
  <si>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</si>
  <si>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</si>
  <si>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</si>
  <si>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</si>
  <si>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</si>
  <si>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</si>
  <si>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</si>
  <si>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</si>
  <si>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</si>
  <si>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</si>
  <si>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</si>
  <si>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</si>
  <si>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</si>
  <si>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</si>
  <si>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</si>
  <si>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</si>
  <si>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</si>
  <si>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</si>
  <si>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</si>
  <si>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</si>
  <si>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</si>
  <si>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</si>
  <si>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</si>
  <si>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</si>
  <si>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</si>
  <si>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</si>
  <si>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</si>
  <si>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</si>
  <si>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</si>
  <si>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</si>
  <si>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</si>
  <si>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</si>
  <si>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</si>
  <si>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</si>
  <si>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</si>
  <si>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</si>
  <si>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</si>
  <si>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</si>
  <si>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</si>
  <si>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</si>
  <si>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</si>
  <si>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</si>
  <si>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</si>
  <si>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</si>
  <si>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</si>
  <si>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</si>
  <si>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</si>
  <si>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</si>
  <si>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</si>
  <si>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</si>
  <si>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</si>
  <si>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</si>
  <si>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</si>
  <si>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</si>
  <si>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</si>
  <si>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</si>
  <si>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</si>
  <si>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</si>
  <si>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</si>
  <si>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</si>
  <si>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</si>
  <si>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</si>
  <si>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</si>
  <si>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</si>
  <si>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</si>
  <si>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</si>
  <si>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</si>
  <si>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</si>
  <si>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</si>
  <si>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</si>
  <si>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</si>
  <si>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</si>
  <si>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</si>
  <si>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</si>
  <si>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</si>
  <si>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</si>
  <si>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</si>
  <si>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</si>
  <si>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</si>
  <si>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</si>
  <si>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</si>
  <si>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</si>
  <si>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</si>
  <si>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</si>
  <si>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</si>
  <si>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</si>
  <si>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</si>
  <si>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</si>
  <si>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</si>
  <si>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</si>
  <si>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</si>
  <si>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</si>
  <si>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</si>
  <si>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</si>
  <si>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</si>
  <si>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</si>
  <si>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</si>
  <si>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</si>
  <si>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</si>
  <si>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</si>
  <si>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</si>
  <si>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</si>
  <si>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</si>
  <si>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</si>
  <si>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</si>
  <si>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</si>
  <si>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</si>
  <si>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</si>
  <si>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</si>
  <si>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</si>
  <si>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</si>
  <si>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</si>
  <si>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</si>
  <si>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</si>
  <si>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</si>
  <si>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</si>
  <si>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</si>
  <si>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</si>
  <si>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</si>
  <si>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</si>
  <si>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</si>
  <si>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</si>
  <si>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</si>
  <si>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</si>
  <si>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</si>
  <si>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</si>
  <si>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</si>
  <si>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</si>
  <si>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</si>
  <si>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</si>
  <si>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</si>
  <si>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</si>
  <si>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</si>
  <si>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</si>
  <si>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</si>
  <si>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</si>
  <si>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</si>
  <si>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</si>
  <si>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</si>
  <si>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</si>
  <si>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</si>
  <si>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</si>
  <si>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</si>
  <si>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</si>
  <si>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</si>
  <si>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</si>
  <si>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</si>
  <si>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</si>
  <si>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</si>
  <si>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</si>
  <si>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</si>
  <si>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</si>
  <si>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</si>
  <si>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</si>
  <si>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</si>
  <si>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</si>
  <si>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</si>
  <si>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</si>
  <si>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</si>
  <si>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</si>
  <si>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</si>
  <si>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</si>
  <si>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</si>
  <si>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</si>
  <si>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</si>
  <si>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</si>
  <si>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</si>
  <si>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</si>
  <si>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</si>
  <si>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</si>
  <si>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</si>
  <si>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</si>
  <si>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</si>
  <si>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</si>
  <si>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</si>
  <si>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</si>
  <si>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</si>
  <si>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</si>
  <si>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</si>
  <si>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</si>
  <si>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</si>
  <si>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</si>
  <si>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</si>
  <si>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</si>
  <si>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</si>
  <si>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</si>
  <si>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</si>
  <si>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</si>
  <si>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</si>
  <si>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</si>
  <si>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</si>
  <si>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</si>
  <si>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</si>
  <si>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</si>
  <si>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</si>
  <si>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</si>
  <si>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</si>
  <si>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</si>
  <si>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</si>
  <si>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</si>
  <si>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</si>
  <si>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</si>
  <si>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</si>
  <si>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</si>
  <si>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</si>
  <si>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</si>
  <si>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</si>
  <si>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</si>
  <si>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</si>
  <si>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</si>
  <si>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</si>
  <si>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</si>
  <si>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</si>
  <si>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</si>
  <si>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</si>
  <si>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</si>
  <si>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</si>
  <si>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</si>
  <si>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</si>
  <si>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</si>
  <si>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</si>
  <si>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</si>
  <si>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</si>
  <si>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</si>
  <si>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</si>
  <si>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</si>
  <si>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</si>
  <si>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</si>
  <si>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</si>
  <si>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</si>
  <si>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</si>
  <si>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</si>
  <si>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</si>
  <si>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</si>
  <si>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</si>
  <si>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</si>
  <si>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</si>
  <si>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</si>
  <si>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</si>
  <si>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</si>
  <si>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</si>
  <si>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</si>
  <si>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</si>
  <si>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</si>
  <si>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</si>
  <si>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</si>
  <si>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</si>
  <si>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</si>
  <si>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</si>
  <si>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</si>
  <si>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</si>
  <si>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</si>
  <si>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</si>
  <si>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</si>
  <si>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</si>
  <si>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</si>
  <si>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</si>
  <si>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</si>
  <si>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</si>
  <si>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</si>
  <si>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</si>
  <si>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</si>
  <si>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</si>
  <si>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</si>
  <si>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</si>
  <si>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</si>
  <si>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</si>
  <si>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</si>
  <si>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</si>
  <si>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</si>
  <si>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</si>
  <si>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</si>
  <si>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</si>
  <si>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</si>
  <si>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</si>
  <si>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</si>
  <si>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</si>
  <si>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</si>
  <si>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</si>
  <si>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</si>
  <si>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</si>
  <si>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</si>
  <si>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</si>
  <si>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</si>
  <si>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</si>
  <si>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</si>
  <si>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</si>
  <si>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</si>
  <si>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</si>
  <si>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</si>
  <si>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</si>
  <si>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</si>
  <si>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</si>
  <si>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</si>
  <si>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</si>
  <si>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</si>
  <si>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</si>
  <si>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</si>
  <si>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</si>
  <si>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</si>
  <si>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</si>
  <si>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</si>
  <si>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</si>
  <si>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</si>
  <si>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</si>
  <si>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</si>
  <si>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</si>
  <si>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</si>
  <si>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</si>
  <si>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</si>
  <si>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</si>
  <si>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</si>
  <si>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</si>
  <si>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</si>
  <si>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</si>
  <si>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</si>
  <si>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</si>
  <si>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</si>
  <si>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</si>
  <si>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</si>
  <si>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</si>
  <si>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</si>
  <si>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</si>
  <si>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</si>
  <si>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</si>
  <si>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</si>
  <si>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</si>
  <si>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</si>
  <si>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</si>
  <si>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</si>
  <si>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</si>
  <si>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</si>
  <si>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</si>
  <si>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</si>
  <si>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</si>
  <si>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</si>
  <si>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</si>
  <si>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</si>
  <si>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</si>
  <si>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</si>
  <si>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</si>
  <si>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</si>
  <si>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</si>
  <si>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</si>
  <si>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</si>
  <si>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</si>
  <si>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</si>
  <si>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</si>
  <si>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</si>
  <si>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</si>
  <si>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</si>
  <si>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</si>
  <si>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</si>
  <si>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</si>
  <si>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</si>
  <si>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</si>
  <si>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</si>
  <si>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</si>
  <si>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</si>
  <si>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</si>
  <si>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</si>
  <si>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</si>
  <si>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</si>
  <si>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</si>
  <si>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</si>
  <si>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</si>
  <si>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</si>
  <si>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</si>
  <si>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</si>
  <si>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</si>
  <si>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</si>
  <si>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</si>
  <si>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</si>
  <si>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</si>
  <si>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</si>
  <si>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</si>
  <si>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</si>
  <si>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</si>
  <si>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</si>
  <si>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</si>
  <si>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</si>
  <si>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</si>
  <si>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</si>
  <si>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</si>
  <si>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</si>
  <si>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</si>
  <si>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</si>
  <si>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</si>
  <si>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</si>
  <si>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</si>
  <si>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</si>
  <si>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</si>
  <si>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</si>
  <si>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</si>
  <si>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</si>
  <si>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</si>
  <si>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</si>
  <si>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</si>
  <si>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</si>
  <si>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</si>
  <si>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</si>
  <si>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</si>
  <si>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</si>
  <si>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</si>
  <si>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</si>
  <si>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</si>
  <si>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</si>
  <si>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</si>
  <si>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</si>
  <si>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</si>
  <si>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</si>
  <si>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</si>
  <si>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</si>
  <si>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</si>
  <si>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</si>
  <si>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</si>
  <si>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</si>
  <si>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</si>
  <si>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</si>
  <si>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</si>
  <si>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</si>
  <si>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</si>
  <si>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</si>
  <si>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</si>
  <si>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</si>
  <si>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</si>
  <si>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</si>
  <si>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</si>
  <si>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</si>
  <si>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</si>
  <si>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</si>
  <si>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</si>
  <si>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</si>
  <si>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</si>
  <si>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</si>
  <si>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</si>
  <si>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</si>
  <si>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</si>
  <si>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</si>
  <si>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</si>
  <si>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</si>
  <si>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</si>
  <si>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</si>
  <si>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</si>
  <si>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</si>
  <si>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</si>
  <si>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</si>
  <si>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</si>
  <si>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</si>
  <si>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</si>
  <si>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</si>
  <si>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</si>
  <si>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</si>
  <si>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</si>
  <si>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</si>
  <si>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</si>
  <si>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</si>
  <si>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</si>
  <si>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</si>
  <si>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</si>
  <si>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</si>
  <si>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</si>
  <si>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</si>
  <si>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</si>
  <si>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</si>
  <si>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</si>
  <si>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</si>
  <si>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</si>
  <si>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</si>
  <si>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</si>
  <si>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</si>
  <si>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</si>
  <si>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</si>
  <si>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</si>
  <si>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</si>
  <si>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</si>
  <si>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</si>
  <si>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</si>
  <si>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</si>
  <si>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</si>
  <si>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</si>
  <si>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</si>
  <si>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</si>
  <si>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</si>
  <si>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</si>
  <si>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</si>
  <si>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</si>
  <si>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</si>
  <si>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</si>
  <si>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</si>
  <si>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</si>
  <si>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</si>
  <si>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</si>
  <si>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</si>
  <si>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</si>
  <si>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</si>
  <si>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</si>
  <si>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</si>
  <si>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</si>
  <si>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</si>
  <si>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</si>
  <si>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</si>
  <si>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</si>
  <si>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</si>
  <si>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</si>
  <si>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</si>
  <si>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</si>
  <si>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</si>
  <si>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</si>
  <si>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</si>
  <si>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</si>
  <si>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</si>
  <si>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</si>
  <si>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</si>
  <si>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</si>
  <si>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</si>
  <si>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</si>
  <si>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</si>
  <si>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</si>
  <si>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</si>
  <si>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</si>
  <si>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</si>
  <si>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</si>
  <si>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</si>
  <si>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</si>
  <si>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</si>
  <si>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</si>
  <si>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</si>
  <si>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</si>
  <si>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</si>
  <si>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</si>
  <si>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</si>
  <si>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</si>
  <si>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</si>
  <si>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</si>
  <si>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</si>
  <si>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</si>
  <si>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</si>
  <si>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</si>
  <si>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</si>
  <si>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</si>
  <si>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</si>
  <si>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</si>
  <si>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</si>
  <si>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</si>
  <si>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</si>
  <si>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</si>
  <si>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</si>
  <si>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</si>
  <si>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</si>
  <si>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</si>
  <si>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</si>
  <si>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</si>
  <si>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</si>
  <si>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</si>
  <si>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</si>
  <si>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</si>
  <si>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</si>
  <si>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</si>
  <si>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</si>
  <si>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</si>
  <si>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</si>
  <si>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</si>
  <si>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</si>
  <si>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</si>
  <si>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</si>
  <si>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</si>
  <si>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</si>
  <si>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</si>
  <si>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</si>
  <si>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</si>
  <si>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</si>
  <si>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</si>
  <si>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</si>
  <si>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</si>
  <si>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</si>
  <si>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</si>
  <si>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</si>
  <si>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</si>
  <si>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</si>
  <si>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</si>
  <si>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</si>
  <si>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</si>
  <si>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</si>
  <si>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</si>
  <si>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</si>
  <si>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</si>
  <si>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</si>
  <si>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</si>
  <si>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</si>
  <si>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</si>
  <si>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</si>
  <si>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</si>
  <si>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Percentage Canceled</t>
  </si>
  <si>
    <t>Qtr1</t>
  </si>
  <si>
    <t>Qtr2</t>
  </si>
  <si>
    <t>Qtr3</t>
  </si>
  <si>
    <t>Qtr4</t>
  </si>
  <si>
    <t>Years</t>
  </si>
  <si>
    <t>Greater than or equal to 50000</t>
  </si>
  <si>
    <t>MEAN</t>
  </si>
  <si>
    <t>MEDIAN</t>
  </si>
  <si>
    <t>Successful Campaigns</t>
  </si>
  <si>
    <t># of Backers</t>
  </si>
  <si>
    <t>Maximum</t>
  </si>
  <si>
    <t>Minimum</t>
  </si>
  <si>
    <t>Variance</t>
  </si>
  <si>
    <t>Standard Deviation</t>
  </si>
  <si>
    <t>Failed Campaigns</t>
  </si>
  <si>
    <t>The # of Backers are skewed in both the successful and failed campaigns, with majority of projects having lower number of backers than the average.</t>
  </si>
  <si>
    <t xml:space="preserve"> This may be due to more people spreading the word which multiples at faster rate. </t>
  </si>
  <si>
    <t>There is more variability in the data set of the successful campaigns, which makes sense with sharper increase in # of backers.</t>
  </si>
  <si>
    <r>
      <t xml:space="preserve">Center of data set is better summarized with the </t>
    </r>
    <r>
      <rPr>
        <b/>
        <sz val="12"/>
        <color theme="1"/>
        <rFont val="Calibri"/>
        <family val="2"/>
        <scheme val="minor"/>
      </rPr>
      <t>Median.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</si>
</sst>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4" fontId="0" fillId="0" borderId="0" xfId="0" applyNumberFormat="1" applyAlignment="1">
      <alignment horizontal="left" indent="1"/>
    </xf>
    <xf numFmtId="9" fontId="0" fillId="0" borderId="0" xfId="0" applyNumberFormat="1"/>
    <xf numFmtId="2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1" fontId="0" fillId="0" borderId="0" xfId="0" applyNumberFormat="1"/>
    <xf numFmtId="1" fontId="16" fillId="0" borderId="0" xfId="0" applyNumberFormat="1" applyFont="1"/>
    <xf numFmtId="0" fontId="0" fillId="35" borderId="0" xfId="0" applyFill="1"/>
    <xf numFmtId="1" fontId="0" fillId="35" borderId="0" xfId="0" applyNumberFormat="1" applyFill="1"/>
    <xf numFmtId="0" fontId="0" fillId="35" borderId="0" xfId="0" applyFont="1" applyFill="1"/>
    <xf numFmtId="0" fontId="16" fillId="35" borderId="0" xfId="0" applyFont="1" applyFill="1"/>
    <xf numFmtId="1" fontId="16" fillId="35" borderId="0" xfId="0" applyNumberFormat="1" applyFont="1" applyFill="1"/>
    <xf numFmtId="2" fontId="0" fillId="35" borderId="0" xfId="0" applyNumberFormat="1" applyFill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'Campaign Backers'!$B$2:$B$566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B-4E73-B2F2-8329A8B7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77040"/>
        <c:axId val="495278000"/>
      </c:lineChart>
      <c:catAx>
        <c:axId val="49527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8000"/>
        <c:crosses val="autoZero"/>
        <c:auto val="1"/>
        <c:lblAlgn val="ctr"/>
        <c:lblOffset val="100"/>
        <c:noMultiLvlLbl val="0"/>
      </c:catAx>
      <c:valAx>
        <c:axId val="495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  <a:r>
              <a:rPr lang="en-US" baseline="0"/>
              <a:t> campaigns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'Campaign Backers'!$E$1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'Campaign Backers'!$E$2:$E$365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7-4A43-A34F-AB998A13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65520"/>
        <c:axId val="495281840"/>
      </c:lineChart>
      <c:catAx>
        <c:axId val="49526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81840"/>
        <c:crosses val="autoZero"/>
        <c:auto val="1"/>
        <c:lblAlgn val="ctr"/>
        <c:lblOffset val="100"/>
        <c:noMultiLvlLbl val="0"/>
      </c:catAx>
      <c:valAx>
        <c:axId val="4952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 Relationship to Goal Amount</a:t>
            </a:r>
          </a:p>
        </c:rich>
      </c:tx>
      <c:layout>
        <c:manualLayout>
          <c:xMode val="edge"/>
          <c:yMode val="edge"/>
          <c:x val="0.36185920008480799"/>
          <c:y val="3.0769230769230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D-4A7C-B295-6F3E9C3A8867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D-4A7C-B295-6F3E9C3A8867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2D-4A7C-B295-6F3E9C3A8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48047"/>
        <c:axId val="513167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2D-4A7C-B295-6F3E9C3A88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2D-4A7C-B295-6F3E9C3A88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2D-4A7C-B295-6F3E9C3A88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2D-4A7C-B295-6F3E9C3A8867}"/>
                  </c:ext>
                </c:extLst>
              </c15:ser>
            </c15:filteredLineSeries>
          </c:ext>
        </c:extLst>
      </c:lineChart>
      <c:catAx>
        <c:axId val="51314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 Amounts</a:t>
                </a:r>
              </a:p>
            </c:rich>
          </c:tx>
          <c:layout>
            <c:manualLayout>
              <c:xMode val="edge"/>
              <c:yMode val="edge"/>
              <c:x val="0.4563305280971176"/>
              <c:y val="0.83220458981088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67247"/>
        <c:crosses val="autoZero"/>
        <c:auto val="1"/>
        <c:lblAlgn val="ctr"/>
        <c:lblOffset val="100"/>
        <c:noMultiLvlLbl val="0"/>
      </c:catAx>
      <c:valAx>
        <c:axId val="5131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  <a:r>
                  <a:rPr lang="en-US" b="1" baseline="0"/>
                  <a:t> of Outcomes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9.8994581410766329E-3"/>
              <c:y val="0.30935298472306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4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E-4131-B817-DCA2C8CAFF20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E-4131-B817-DCA2C8CAFF20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E-4131-B817-DCA2C8CAFF20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E-4131-B817-DCA2C8CA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05583"/>
        <c:axId val="104609423"/>
      </c:barChart>
      <c:catAx>
        <c:axId val="10460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9423"/>
        <c:crosses val="autoZero"/>
        <c:auto val="1"/>
        <c:lblAlgn val="ctr"/>
        <c:lblOffset val="100"/>
        <c:noMultiLvlLbl val="0"/>
      </c:catAx>
      <c:valAx>
        <c:axId val="1046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Sub-Category!PivotTable3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D-421D-8E31-C1F53EB8F259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D-421D-8E31-C1F53EB8F259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D-421D-8E31-C1F53EB8F259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D-421D-8E31-C1F53EB8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46863"/>
        <c:axId val="104647823"/>
      </c:barChart>
      <c:catAx>
        <c:axId val="10464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layout>
            <c:manualLayout>
              <c:xMode val="edge"/>
              <c:yMode val="edge"/>
              <c:x val="0.45361441640199079"/>
              <c:y val="0.8815763673501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7823"/>
        <c:crosses val="autoZero"/>
        <c:auto val="1"/>
        <c:lblAlgn val="ctr"/>
        <c:lblOffset val="100"/>
        <c:noMultiLvlLbl val="0"/>
      </c:catAx>
      <c:valAx>
        <c:axId val="1046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E-43B4-B548-98952BE4ADF9}"/>
            </c:ext>
          </c:extLst>
        </c:ser>
        <c:ser>
          <c:idx val="1"/>
          <c:order val="1"/>
          <c:tx>
            <c:strRef>
              <c:f>'Outcomes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4-4AFA-A67D-7FEF17AA3F9B}"/>
            </c:ext>
          </c:extLst>
        </c:ser>
        <c:ser>
          <c:idx val="2"/>
          <c:order val="2"/>
          <c:tx>
            <c:strRef>
              <c:f>'Outcomes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4-4AFA-A67D-7FEF17AA3F9B}"/>
            </c:ext>
          </c:extLst>
        </c:ser>
        <c:ser>
          <c:idx val="3"/>
          <c:order val="3"/>
          <c:tx>
            <c:strRef>
              <c:f>'Outcomes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4-4AFA-A67D-7FEF17AA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89507871"/>
        <c:axId val="789510751"/>
      </c:lineChart>
      <c:catAx>
        <c:axId val="78950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10751"/>
        <c:crosses val="autoZero"/>
        <c:auto val="1"/>
        <c:lblAlgn val="ctr"/>
        <c:lblOffset val="100"/>
        <c:noMultiLvlLbl val="0"/>
      </c:catAx>
      <c:valAx>
        <c:axId val="789510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  PER OUTCOMES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3447906372190949E-2"/>
              <c:y val="0.20075235109717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078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date &amp; category filter!PivotTable2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date &amp; category filter'!$B$4:$B$5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date &amp; category filter'!$A$6:$A$22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date &amp; category filter'!$B$6:$B$22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96F-B2BC-F7FB57D77783}"/>
            </c:ext>
          </c:extLst>
        </c:ser>
        <c:ser>
          <c:idx val="1"/>
          <c:order val="1"/>
          <c:tx>
            <c:strRef>
              <c:f>'Outcomes date &amp; category filter'!$C$4:$C$5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date &amp; category filter'!$A$6:$A$22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date &amp; category filter'!$C$6:$C$22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2-488D-A187-8C4F6D1AD196}"/>
            </c:ext>
          </c:extLst>
        </c:ser>
        <c:ser>
          <c:idx val="2"/>
          <c:order val="2"/>
          <c:tx>
            <c:strRef>
              <c:f>'Outcomes date &amp; category filter'!$D$4:$D$5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date &amp; category filter'!$A$6:$A$22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date &amp; category filter'!$D$6:$D$22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2-488D-A187-8C4F6D1AD196}"/>
            </c:ext>
          </c:extLst>
        </c:ser>
        <c:ser>
          <c:idx val="3"/>
          <c:order val="3"/>
          <c:tx>
            <c:strRef>
              <c:f>'Outcomes date &amp; category filter'!$E$4:$E$5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'Outcomes date &amp; category filter'!$A$6:$A$22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date &amp; category filter'!$E$6:$E$22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2-488D-A187-8C4F6D1A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60959"/>
        <c:axId val="147368639"/>
      </c:lineChart>
      <c:catAx>
        <c:axId val="14736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8639"/>
        <c:crosses val="autoZero"/>
        <c:auto val="1"/>
        <c:lblAlgn val="ctr"/>
        <c:lblOffset val="100"/>
        <c:noMultiLvlLbl val="0"/>
      </c:catAx>
      <c:valAx>
        <c:axId val="1473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 per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271462</xdr:colOff>
      <xdr:row>1</xdr:row>
      <xdr:rowOff>190500</xdr:rowOff>
    </xdr:from>
    <xdr:to>
      <xdr:col>18</xdr:col>
      <xdr:colOff>609600</xdr:colOff>
      <xdr:row>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CFD1A-C449-FC9F-DB98-D4337A4CF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252412</xdr:colOff>
      <xdr:row>13</xdr:row>
      <xdr:rowOff>104776</xdr:rowOff>
    </xdr:from>
    <xdr:to>
      <xdr:col>18</xdr:col>
      <xdr:colOff>638175</xdr:colOff>
      <xdr:row>25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45AA8-893E-46B9-84DC-AEEB71F44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14</xdr:row>
      <xdr:rowOff>0</xdr:rowOff>
    </xdr:from>
    <xdr:to>
      <xdr:col>7</xdr:col>
      <xdr:colOff>1228725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ACA08-B4F3-C47D-5A20-73C45BD35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2</xdr:row>
      <xdr:rowOff>0</xdr:rowOff>
    </xdr:from>
    <xdr:to>
      <xdr:col>16</xdr:col>
      <xdr:colOff>676274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26D85-6C34-DC10-2868-F409F2712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3</xdr:row>
      <xdr:rowOff>152401</xdr:rowOff>
    </xdr:from>
    <xdr:to>
      <xdr:col>19</xdr:col>
      <xdr:colOff>428625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8304D-C535-3C77-FD2C-E0C34B155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671512</xdr:colOff>
      <xdr:row>1</xdr:row>
      <xdr:rowOff>76199</xdr:rowOff>
    </xdr:from>
    <xdr:to>
      <xdr:col>17</xdr:col>
      <xdr:colOff>457200</xdr:colOff>
      <xdr:row>16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D134E-A56D-68FD-8FF2-D40F0ADFC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</xdr:row>
      <xdr:rowOff>180976</xdr:rowOff>
    </xdr:from>
    <xdr:to>
      <xdr:col>19</xdr:col>
      <xdr:colOff>19050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B62E2-5F2B-B7B5-3BB3-0050C9A5A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y Tachick" refreshedDate="45046.840097222223" createdVersion="8" refreshedVersion="8" minRefreshableVersion="3" recordCount="1000" xr:uid="{24BC4E2A-9756-4E6A-8240-10FB15B2313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y Tachick" refreshedDate="45046.905288310183" createdVersion="8" refreshedVersion="8" minRefreshableVersion="3" recordCount="1000" xr:uid="{2BEC8B3E-339D-4595-A273-3BD6A352758B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46B68-F788-4A25-8269-DE75DC8DD83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910FB-3FCE-49EE-9AD3-36F2D36EDF7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08386-B808-44FB-9500-E9A64CD94FE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showAll="0"/>
    <pivotField showAll="0"/>
    <pivotField showAll="0"/>
    <pivotField axis="axisRow" numFmtId="14" showAll="0">
      <items count="15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D93EB-E02D-4A6E-B3E1-B41C0699920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1"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2">
    <field x="19"/>
    <field x="11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17C9-7C4A-4ECC-9D28-FF371A7D5E7B}">
  <sheetPr codeName="Sheet5"/>
  <dimension ref="A1:S566"/>
  <sheetViews>
    <sheetView tabSelected="1" workbookViewId="0">
      <selection activeCell="G2" sqref="G2"/>
    </sheetView>
  </sheetViews>
  <sheetFormatPr defaultRowHeight="15.75" x14ac:dyDescent="0.25"/>
  <cols>
    <col min="1" max="1" width="9.5" customWidth="1"/>
    <col min="2" max="2" width="13.875" customWidth="1"/>
    <col min="5" max="5" width="19.5" customWidth="1"/>
    <col min="9" max="9" width="18" customWidth="1"/>
    <col min="10" max="10" width="10.375" bestFit="1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J1" s="17"/>
    </row>
    <row r="2" spans="1:10" x14ac:dyDescent="0.25">
      <c r="A2" t="s">
        <v>20</v>
      </c>
      <c r="B2">
        <v>16</v>
      </c>
      <c r="D2" t="s">
        <v>14</v>
      </c>
      <c r="E2">
        <v>0</v>
      </c>
      <c r="J2" s="17"/>
    </row>
    <row r="3" spans="1:10" x14ac:dyDescent="0.25">
      <c r="A3" t="s">
        <v>20</v>
      </c>
      <c r="B3">
        <v>26</v>
      </c>
      <c r="D3" t="s">
        <v>14</v>
      </c>
      <c r="E3">
        <v>0</v>
      </c>
      <c r="J3" s="17"/>
    </row>
    <row r="4" spans="1:10" x14ac:dyDescent="0.25">
      <c r="A4" t="s">
        <v>20</v>
      </c>
      <c r="B4">
        <v>27</v>
      </c>
      <c r="D4" t="s">
        <v>14</v>
      </c>
      <c r="E4">
        <v>1</v>
      </c>
      <c r="J4" s="17"/>
    </row>
    <row r="5" spans="1:10" x14ac:dyDescent="0.25">
      <c r="A5" t="s">
        <v>20</v>
      </c>
      <c r="B5">
        <v>32</v>
      </c>
      <c r="D5" t="s">
        <v>14</v>
      </c>
      <c r="E5">
        <v>1</v>
      </c>
      <c r="J5" s="17"/>
    </row>
    <row r="6" spans="1:10" x14ac:dyDescent="0.25">
      <c r="A6" t="s">
        <v>20</v>
      </c>
      <c r="B6">
        <v>32</v>
      </c>
      <c r="D6" t="s">
        <v>14</v>
      </c>
      <c r="E6">
        <v>1</v>
      </c>
      <c r="J6" s="17"/>
    </row>
    <row r="7" spans="1:10" x14ac:dyDescent="0.25">
      <c r="A7" t="s">
        <v>20</v>
      </c>
      <c r="B7">
        <v>34</v>
      </c>
      <c r="D7" t="s">
        <v>14</v>
      </c>
      <c r="E7">
        <v>1</v>
      </c>
      <c r="J7" s="17"/>
    </row>
    <row r="8" spans="1:10" x14ac:dyDescent="0.25">
      <c r="A8" t="s">
        <v>20</v>
      </c>
      <c r="B8">
        <v>40</v>
      </c>
      <c r="D8" t="s">
        <v>14</v>
      </c>
      <c r="E8">
        <v>1</v>
      </c>
      <c r="H8" s="15" t="s">
        <v>2112</v>
      </c>
      <c r="I8" s="15"/>
      <c r="J8" s="18" t="s">
        <v>2113</v>
      </c>
    </row>
    <row r="9" spans="1:10" x14ac:dyDescent="0.25">
      <c r="A9" t="s">
        <v>20</v>
      </c>
      <c r="B9">
        <v>41</v>
      </c>
      <c r="D9" t="s">
        <v>14</v>
      </c>
      <c r="E9">
        <v>1</v>
      </c>
      <c r="I9" t="s">
        <v>2110</v>
      </c>
      <c r="J9" s="17">
        <f>AVERAGE($B2:$B566)</f>
        <v>851.14690265486729</v>
      </c>
    </row>
    <row r="10" spans="1:10" x14ac:dyDescent="0.25">
      <c r="A10" t="s">
        <v>20</v>
      </c>
      <c r="B10">
        <v>41</v>
      </c>
      <c r="D10" t="s">
        <v>14</v>
      </c>
      <c r="E10">
        <v>1</v>
      </c>
      <c r="I10" t="s">
        <v>2111</v>
      </c>
      <c r="J10" s="17">
        <f>MEDIAN($B2:$B566)</f>
        <v>201</v>
      </c>
    </row>
    <row r="11" spans="1:10" x14ac:dyDescent="0.25">
      <c r="A11" t="s">
        <v>20</v>
      </c>
      <c r="B11">
        <v>42</v>
      </c>
      <c r="D11" t="s">
        <v>14</v>
      </c>
      <c r="E11">
        <v>1</v>
      </c>
      <c r="I11" t="s">
        <v>2115</v>
      </c>
      <c r="J11" s="17">
        <f>MIN($B2:$B566)</f>
        <v>16</v>
      </c>
    </row>
    <row r="12" spans="1:10" x14ac:dyDescent="0.25">
      <c r="A12" t="s">
        <v>20</v>
      </c>
      <c r="B12">
        <v>43</v>
      </c>
      <c r="D12" t="s">
        <v>14</v>
      </c>
      <c r="E12">
        <v>1</v>
      </c>
      <c r="I12" t="s">
        <v>2114</v>
      </c>
      <c r="J12" s="17">
        <f>MAX($B2:$B566)</f>
        <v>7295</v>
      </c>
    </row>
    <row r="13" spans="1:10" x14ac:dyDescent="0.25">
      <c r="A13" t="s">
        <v>20</v>
      </c>
      <c r="B13">
        <v>43</v>
      </c>
      <c r="D13" t="s">
        <v>14</v>
      </c>
      <c r="E13">
        <v>1</v>
      </c>
      <c r="I13" t="s">
        <v>2116</v>
      </c>
      <c r="J13" s="17">
        <f>_xlfn.VAR.P($B2:$B566)</f>
        <v>1603373.7324019109</v>
      </c>
    </row>
    <row r="14" spans="1:10" x14ac:dyDescent="0.25">
      <c r="A14" t="s">
        <v>20</v>
      </c>
      <c r="B14">
        <v>48</v>
      </c>
      <c r="D14" t="s">
        <v>14</v>
      </c>
      <c r="E14">
        <v>1</v>
      </c>
      <c r="I14" t="s">
        <v>2117</v>
      </c>
      <c r="J14" s="17">
        <f>_xlfn.STDEV.P($B2:$B566)</f>
        <v>1266.2439466397898</v>
      </c>
    </row>
    <row r="15" spans="1:10" x14ac:dyDescent="0.25">
      <c r="A15" t="s">
        <v>20</v>
      </c>
      <c r="B15">
        <v>48</v>
      </c>
      <c r="D15" t="s">
        <v>14</v>
      </c>
      <c r="E15">
        <v>1</v>
      </c>
      <c r="J15" s="17"/>
    </row>
    <row r="16" spans="1:10" x14ac:dyDescent="0.25">
      <c r="A16" t="s">
        <v>20</v>
      </c>
      <c r="B16">
        <v>48</v>
      </c>
      <c r="D16" t="s">
        <v>14</v>
      </c>
      <c r="E16">
        <v>1</v>
      </c>
      <c r="J16" s="17"/>
    </row>
    <row r="17" spans="1:19" x14ac:dyDescent="0.25">
      <c r="A17" t="s">
        <v>20</v>
      </c>
      <c r="B17">
        <v>50</v>
      </c>
      <c r="D17" t="s">
        <v>14</v>
      </c>
      <c r="E17">
        <v>1</v>
      </c>
      <c r="H17" s="16" t="s">
        <v>2118</v>
      </c>
      <c r="I17" s="16"/>
      <c r="J17" s="18" t="s">
        <v>2113</v>
      </c>
    </row>
    <row r="18" spans="1:19" x14ac:dyDescent="0.25">
      <c r="A18" t="s">
        <v>20</v>
      </c>
      <c r="B18">
        <v>50</v>
      </c>
      <c r="D18" t="s">
        <v>14</v>
      </c>
      <c r="E18">
        <v>1</v>
      </c>
      <c r="I18" t="s">
        <v>2110</v>
      </c>
      <c r="J18" s="17">
        <f>AVERAGE($E2:$E365)</f>
        <v>585.61538461538464</v>
      </c>
    </row>
    <row r="19" spans="1:19" x14ac:dyDescent="0.25">
      <c r="A19" t="s">
        <v>20</v>
      </c>
      <c r="B19">
        <v>50</v>
      </c>
      <c r="D19" t="s">
        <v>14</v>
      </c>
      <c r="E19">
        <v>1</v>
      </c>
      <c r="I19" t="s">
        <v>2111</v>
      </c>
      <c r="J19" s="17">
        <f>MEDIAN($E2:$E365)</f>
        <v>114.5</v>
      </c>
    </row>
    <row r="20" spans="1:19" x14ac:dyDescent="0.25">
      <c r="A20" t="s">
        <v>20</v>
      </c>
      <c r="B20">
        <v>52</v>
      </c>
      <c r="D20" t="s">
        <v>14</v>
      </c>
      <c r="E20">
        <v>1</v>
      </c>
      <c r="I20" t="s">
        <v>2115</v>
      </c>
      <c r="J20" s="17">
        <f>MIN($E2:$E365)</f>
        <v>0</v>
      </c>
    </row>
    <row r="21" spans="1:19" x14ac:dyDescent="0.25">
      <c r="A21" t="s">
        <v>20</v>
      </c>
      <c r="B21">
        <v>53</v>
      </c>
      <c r="D21" t="s">
        <v>14</v>
      </c>
      <c r="E21">
        <v>5</v>
      </c>
      <c r="I21" t="s">
        <v>2114</v>
      </c>
      <c r="J21" s="17">
        <f>MAX($E2:$E365)</f>
        <v>6080</v>
      </c>
    </row>
    <row r="22" spans="1:19" x14ac:dyDescent="0.25">
      <c r="A22" t="s">
        <v>20</v>
      </c>
      <c r="B22">
        <v>53</v>
      </c>
      <c r="D22" t="s">
        <v>14</v>
      </c>
      <c r="E22">
        <v>5</v>
      </c>
      <c r="I22" t="s">
        <v>2116</v>
      </c>
      <c r="J22" s="17">
        <f>_xlfn.VAR.P($E2:$E365)</f>
        <v>921574.68174133555</v>
      </c>
    </row>
    <row r="23" spans="1:19" x14ac:dyDescent="0.25">
      <c r="A23" t="s">
        <v>20</v>
      </c>
      <c r="B23">
        <v>54</v>
      </c>
      <c r="D23" t="s">
        <v>14</v>
      </c>
      <c r="E23">
        <v>6</v>
      </c>
      <c r="I23" t="s">
        <v>2117</v>
      </c>
      <c r="J23" s="17">
        <f>_xlfn.STDEV.P($E2:$E365)</f>
        <v>959.98681331637863</v>
      </c>
    </row>
    <row r="24" spans="1:19" x14ac:dyDescent="0.25">
      <c r="A24" t="s">
        <v>20</v>
      </c>
      <c r="B24">
        <v>55</v>
      </c>
      <c r="D24" t="s">
        <v>14</v>
      </c>
      <c r="E24">
        <v>7</v>
      </c>
      <c r="J24" s="17"/>
    </row>
    <row r="25" spans="1:19" x14ac:dyDescent="0.25">
      <c r="A25" t="s">
        <v>20</v>
      </c>
      <c r="B25">
        <v>56</v>
      </c>
      <c r="D25" t="s">
        <v>14</v>
      </c>
      <c r="E25">
        <v>7</v>
      </c>
      <c r="J25" s="17"/>
    </row>
    <row r="26" spans="1:19" x14ac:dyDescent="0.25">
      <c r="A26" t="s">
        <v>20</v>
      </c>
      <c r="B26">
        <v>59</v>
      </c>
      <c r="D26" t="s">
        <v>14</v>
      </c>
      <c r="E26">
        <v>9</v>
      </c>
      <c r="J26" s="17"/>
    </row>
    <row r="27" spans="1:19" x14ac:dyDescent="0.25">
      <c r="A27" t="s">
        <v>20</v>
      </c>
      <c r="B27">
        <v>62</v>
      </c>
      <c r="D27" t="s">
        <v>14</v>
      </c>
      <c r="E27">
        <v>9</v>
      </c>
      <c r="H27" s="19" t="s">
        <v>2122</v>
      </c>
      <c r="I27" s="19"/>
      <c r="J27" s="20"/>
      <c r="K27" s="19"/>
      <c r="L27" s="19"/>
      <c r="M27" s="19"/>
      <c r="N27" s="19"/>
      <c r="O27" s="19"/>
      <c r="P27" s="19"/>
      <c r="Q27" s="19"/>
      <c r="R27" s="19"/>
      <c r="S27" s="19"/>
    </row>
    <row r="28" spans="1:19" x14ac:dyDescent="0.25">
      <c r="A28" t="s">
        <v>20</v>
      </c>
      <c r="B28">
        <v>64</v>
      </c>
      <c r="D28" t="s">
        <v>14</v>
      </c>
      <c r="E28">
        <v>10</v>
      </c>
      <c r="H28" s="21" t="s">
        <v>2119</v>
      </c>
      <c r="I28" s="22"/>
      <c r="J28" s="23"/>
      <c r="K28" s="19"/>
      <c r="L28" s="19"/>
      <c r="M28" s="19"/>
      <c r="N28" s="19"/>
      <c r="O28" s="19"/>
      <c r="P28" s="19"/>
      <c r="Q28" s="19"/>
      <c r="R28" s="19"/>
      <c r="S28" s="19"/>
    </row>
    <row r="29" spans="1:19" x14ac:dyDescent="0.25">
      <c r="A29" t="s">
        <v>20</v>
      </c>
      <c r="B29">
        <v>65</v>
      </c>
      <c r="D29" t="s">
        <v>14</v>
      </c>
      <c r="E29">
        <v>10</v>
      </c>
      <c r="H29" s="19" t="s">
        <v>2121</v>
      </c>
      <c r="I29" s="19"/>
      <c r="J29" s="20"/>
      <c r="K29" s="19"/>
      <c r="L29" s="19"/>
      <c r="M29" s="19"/>
      <c r="N29" s="19"/>
      <c r="O29" s="19"/>
      <c r="P29" s="19"/>
      <c r="Q29" s="19"/>
      <c r="R29" s="19"/>
      <c r="S29" s="19"/>
    </row>
    <row r="30" spans="1:19" x14ac:dyDescent="0.25">
      <c r="A30" t="s">
        <v>20</v>
      </c>
      <c r="B30">
        <v>65</v>
      </c>
      <c r="D30" t="s">
        <v>14</v>
      </c>
      <c r="E30">
        <v>10</v>
      </c>
      <c r="H30" s="19" t="s">
        <v>2120</v>
      </c>
      <c r="I30" s="19"/>
      <c r="J30" s="24"/>
      <c r="K30" s="19"/>
      <c r="L30" s="19"/>
      <c r="M30" s="19"/>
      <c r="N30" s="19"/>
      <c r="O30" s="19"/>
      <c r="P30" s="19"/>
      <c r="Q30" s="19"/>
      <c r="R30" s="19"/>
      <c r="S30" s="19"/>
    </row>
    <row r="31" spans="1:19" x14ac:dyDescent="0.25">
      <c r="A31" t="s">
        <v>20</v>
      </c>
      <c r="B31">
        <v>67</v>
      </c>
      <c r="D31" t="s">
        <v>14</v>
      </c>
      <c r="E31">
        <v>10</v>
      </c>
      <c r="J31" s="14"/>
    </row>
    <row r="32" spans="1:19" x14ac:dyDescent="0.25">
      <c r="A32" t="s">
        <v>20</v>
      </c>
      <c r="B32">
        <v>68</v>
      </c>
      <c r="D32" t="s">
        <v>14</v>
      </c>
      <c r="E32">
        <v>12</v>
      </c>
      <c r="J32" s="14"/>
    </row>
    <row r="33" spans="1:10" x14ac:dyDescent="0.25">
      <c r="A33" t="s">
        <v>20</v>
      </c>
      <c r="B33">
        <v>69</v>
      </c>
      <c r="D33" t="s">
        <v>14</v>
      </c>
      <c r="E33">
        <v>12</v>
      </c>
      <c r="J33" s="14"/>
    </row>
    <row r="34" spans="1:10" x14ac:dyDescent="0.25">
      <c r="A34" t="s">
        <v>20</v>
      </c>
      <c r="B34">
        <v>69</v>
      </c>
      <c r="D34" t="s">
        <v>14</v>
      </c>
      <c r="E34">
        <v>13</v>
      </c>
      <c r="J34" s="14"/>
    </row>
    <row r="35" spans="1:10" x14ac:dyDescent="0.25">
      <c r="A35" t="s">
        <v>20</v>
      </c>
      <c r="B35">
        <v>70</v>
      </c>
      <c r="D35" t="s">
        <v>14</v>
      </c>
      <c r="E35">
        <v>13</v>
      </c>
    </row>
    <row r="36" spans="1:10" x14ac:dyDescent="0.25">
      <c r="A36" t="s">
        <v>20</v>
      </c>
      <c r="B36">
        <v>71</v>
      </c>
      <c r="D36" t="s">
        <v>14</v>
      </c>
      <c r="E36">
        <v>14</v>
      </c>
    </row>
    <row r="37" spans="1:10" x14ac:dyDescent="0.25">
      <c r="A37" t="s">
        <v>20</v>
      </c>
      <c r="B37">
        <v>72</v>
      </c>
      <c r="D37" t="s">
        <v>14</v>
      </c>
      <c r="E37">
        <v>14</v>
      </c>
    </row>
    <row r="38" spans="1:10" x14ac:dyDescent="0.25">
      <c r="A38" t="s">
        <v>20</v>
      </c>
      <c r="B38">
        <v>76</v>
      </c>
      <c r="D38" t="s">
        <v>14</v>
      </c>
      <c r="E38">
        <v>15</v>
      </c>
    </row>
    <row r="39" spans="1:10" x14ac:dyDescent="0.25">
      <c r="A39" t="s">
        <v>20</v>
      </c>
      <c r="B39">
        <v>76</v>
      </c>
      <c r="D39" t="s">
        <v>14</v>
      </c>
      <c r="E39">
        <v>15</v>
      </c>
    </row>
    <row r="40" spans="1:10" x14ac:dyDescent="0.25">
      <c r="A40" t="s">
        <v>20</v>
      </c>
      <c r="B40">
        <v>78</v>
      </c>
      <c r="D40" t="s">
        <v>14</v>
      </c>
      <c r="E40">
        <v>15</v>
      </c>
    </row>
    <row r="41" spans="1:10" x14ac:dyDescent="0.25">
      <c r="A41" t="s">
        <v>20</v>
      </c>
      <c r="B41">
        <v>78</v>
      </c>
      <c r="D41" t="s">
        <v>14</v>
      </c>
      <c r="E41">
        <v>15</v>
      </c>
    </row>
    <row r="42" spans="1:10" x14ac:dyDescent="0.25">
      <c r="A42" t="s">
        <v>20</v>
      </c>
      <c r="B42">
        <v>80</v>
      </c>
      <c r="D42" t="s">
        <v>14</v>
      </c>
      <c r="E42">
        <v>15</v>
      </c>
    </row>
    <row r="43" spans="1:10" x14ac:dyDescent="0.25">
      <c r="A43" t="s">
        <v>20</v>
      </c>
      <c r="B43">
        <v>80</v>
      </c>
      <c r="D43" t="s">
        <v>14</v>
      </c>
      <c r="E43">
        <v>15</v>
      </c>
    </row>
    <row r="44" spans="1:10" x14ac:dyDescent="0.25">
      <c r="A44" t="s">
        <v>20</v>
      </c>
      <c r="B44">
        <v>80</v>
      </c>
      <c r="D44" t="s">
        <v>14</v>
      </c>
      <c r="E44">
        <v>16</v>
      </c>
    </row>
    <row r="45" spans="1:10" x14ac:dyDescent="0.25">
      <c r="A45" t="s">
        <v>20</v>
      </c>
      <c r="B45">
        <v>80</v>
      </c>
      <c r="D45" t="s">
        <v>14</v>
      </c>
      <c r="E45">
        <v>16</v>
      </c>
    </row>
    <row r="46" spans="1:10" x14ac:dyDescent="0.25">
      <c r="A46" t="s">
        <v>20</v>
      </c>
      <c r="B46">
        <v>80</v>
      </c>
      <c r="D46" t="s">
        <v>14</v>
      </c>
      <c r="E46">
        <v>16</v>
      </c>
    </row>
    <row r="47" spans="1:10" x14ac:dyDescent="0.25">
      <c r="A47" t="s">
        <v>20</v>
      </c>
      <c r="B47">
        <v>80</v>
      </c>
      <c r="D47" t="s">
        <v>14</v>
      </c>
      <c r="E47">
        <v>16</v>
      </c>
    </row>
    <row r="48" spans="1:10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7" x14ac:dyDescent="0.25">
      <c r="A353" t="s">
        <v>20</v>
      </c>
      <c r="B353">
        <v>296</v>
      </c>
      <c r="D353" t="s">
        <v>14</v>
      </c>
      <c r="E353">
        <v>3015</v>
      </c>
    </row>
    <row r="354" spans="1:7" x14ac:dyDescent="0.25">
      <c r="A354" t="s">
        <v>20</v>
      </c>
      <c r="B354">
        <v>297</v>
      </c>
      <c r="D354" t="s">
        <v>14</v>
      </c>
      <c r="E354">
        <v>3182</v>
      </c>
    </row>
    <row r="355" spans="1:7" x14ac:dyDescent="0.25">
      <c r="A355" t="s">
        <v>20</v>
      </c>
      <c r="B355">
        <v>299</v>
      </c>
      <c r="D355" t="s">
        <v>14</v>
      </c>
      <c r="E355">
        <v>3304</v>
      </c>
    </row>
    <row r="356" spans="1:7" x14ac:dyDescent="0.25">
      <c r="A356" t="s">
        <v>20</v>
      </c>
      <c r="B356">
        <v>300</v>
      </c>
      <c r="D356" t="s">
        <v>14</v>
      </c>
      <c r="E356">
        <v>3387</v>
      </c>
    </row>
    <row r="357" spans="1:7" x14ac:dyDescent="0.25">
      <c r="A357" t="s">
        <v>20</v>
      </c>
      <c r="B357">
        <v>300</v>
      </c>
      <c r="D357" t="s">
        <v>14</v>
      </c>
      <c r="E357">
        <v>3410</v>
      </c>
    </row>
    <row r="358" spans="1:7" x14ac:dyDescent="0.25">
      <c r="A358" t="s">
        <v>20</v>
      </c>
      <c r="B358">
        <v>303</v>
      </c>
      <c r="D358" t="s">
        <v>14</v>
      </c>
      <c r="E358">
        <v>3483</v>
      </c>
    </row>
    <row r="359" spans="1:7" x14ac:dyDescent="0.25">
      <c r="A359" t="s">
        <v>20</v>
      </c>
      <c r="B359">
        <v>307</v>
      </c>
      <c r="D359" t="s">
        <v>14</v>
      </c>
      <c r="E359">
        <v>3868</v>
      </c>
    </row>
    <row r="360" spans="1:7" x14ac:dyDescent="0.25">
      <c r="A360" t="s">
        <v>20</v>
      </c>
      <c r="B360">
        <v>307</v>
      </c>
      <c r="D360" t="s">
        <v>14</v>
      </c>
      <c r="E360">
        <v>4405</v>
      </c>
    </row>
    <row r="361" spans="1:7" x14ac:dyDescent="0.25">
      <c r="A361" t="s">
        <v>20</v>
      </c>
      <c r="B361">
        <v>316</v>
      </c>
      <c r="D361" t="s">
        <v>14</v>
      </c>
      <c r="E361">
        <v>4428</v>
      </c>
    </row>
    <row r="362" spans="1:7" x14ac:dyDescent="0.25">
      <c r="A362" t="s">
        <v>20</v>
      </c>
      <c r="B362">
        <v>323</v>
      </c>
      <c r="D362" t="s">
        <v>14</v>
      </c>
      <c r="E362">
        <v>4697</v>
      </c>
    </row>
    <row r="363" spans="1:7" x14ac:dyDescent="0.25">
      <c r="A363" t="s">
        <v>20</v>
      </c>
      <c r="B363">
        <v>329</v>
      </c>
      <c r="D363" t="s">
        <v>14</v>
      </c>
      <c r="E363">
        <v>5497</v>
      </c>
    </row>
    <row r="364" spans="1:7" x14ac:dyDescent="0.25">
      <c r="A364" t="s">
        <v>20</v>
      </c>
      <c r="B364">
        <v>330</v>
      </c>
      <c r="D364" t="s">
        <v>14</v>
      </c>
      <c r="E364">
        <v>5681</v>
      </c>
    </row>
    <row r="365" spans="1:7" x14ac:dyDescent="0.25">
      <c r="A365" t="s">
        <v>20</v>
      </c>
      <c r="B365">
        <v>331</v>
      </c>
      <c r="D365" t="s">
        <v>14</v>
      </c>
      <c r="E365">
        <v>6080</v>
      </c>
    </row>
    <row r="366" spans="1:7" x14ac:dyDescent="0.25">
      <c r="A366" t="s">
        <v>20</v>
      </c>
      <c r="B366">
        <v>336</v>
      </c>
    </row>
    <row r="367" spans="1:7" x14ac:dyDescent="0.25">
      <c r="A367" t="s">
        <v>20</v>
      </c>
      <c r="B367">
        <v>337</v>
      </c>
    </row>
    <row r="368" spans="1:7" x14ac:dyDescent="0.25">
      <c r="A368" t="s">
        <v>20</v>
      </c>
      <c r="B368">
        <v>340</v>
      </c>
      <c r="E368" s="11"/>
      <c r="F368" s="11"/>
      <c r="G368" s="11"/>
    </row>
    <row r="369" spans="1:7" x14ac:dyDescent="0.25">
      <c r="A369" t="s">
        <v>20</v>
      </c>
      <c r="B369">
        <v>361</v>
      </c>
    </row>
    <row r="370" spans="1:7" x14ac:dyDescent="0.25">
      <c r="A370" t="s">
        <v>20</v>
      </c>
      <c r="B370">
        <v>363</v>
      </c>
    </row>
    <row r="371" spans="1:7" x14ac:dyDescent="0.25">
      <c r="A371" t="s">
        <v>20</v>
      </c>
      <c r="B371">
        <v>366</v>
      </c>
    </row>
    <row r="372" spans="1:7" x14ac:dyDescent="0.25">
      <c r="A372" t="s">
        <v>20</v>
      </c>
      <c r="B372">
        <v>369</v>
      </c>
    </row>
    <row r="373" spans="1:7" x14ac:dyDescent="0.25">
      <c r="A373" t="s">
        <v>20</v>
      </c>
      <c r="B373">
        <v>374</v>
      </c>
    </row>
    <row r="374" spans="1:7" x14ac:dyDescent="0.25">
      <c r="A374" t="s">
        <v>20</v>
      </c>
      <c r="B374">
        <v>375</v>
      </c>
    </row>
    <row r="375" spans="1:7" x14ac:dyDescent="0.25">
      <c r="A375" t="s">
        <v>20</v>
      </c>
      <c r="B375">
        <v>381</v>
      </c>
    </row>
    <row r="376" spans="1:7" x14ac:dyDescent="0.25">
      <c r="A376" t="s">
        <v>20</v>
      </c>
      <c r="B376">
        <v>381</v>
      </c>
    </row>
    <row r="377" spans="1:7" x14ac:dyDescent="0.25">
      <c r="A377" t="s">
        <v>20</v>
      </c>
      <c r="B377">
        <v>393</v>
      </c>
      <c r="E377" s="11"/>
      <c r="F377" s="11"/>
      <c r="G377" s="11"/>
    </row>
    <row r="378" spans="1:7" x14ac:dyDescent="0.25">
      <c r="A378" t="s">
        <v>20</v>
      </c>
      <c r="B378">
        <v>397</v>
      </c>
    </row>
    <row r="379" spans="1:7" x14ac:dyDescent="0.25">
      <c r="A379" t="s">
        <v>20</v>
      </c>
      <c r="B379">
        <v>409</v>
      </c>
    </row>
    <row r="380" spans="1:7" x14ac:dyDescent="0.25">
      <c r="A380" t="s">
        <v>20</v>
      </c>
      <c r="B380">
        <v>411</v>
      </c>
    </row>
    <row r="381" spans="1:7" x14ac:dyDescent="0.25">
      <c r="A381" t="s">
        <v>20</v>
      </c>
      <c r="B381">
        <v>419</v>
      </c>
    </row>
    <row r="382" spans="1:7" x14ac:dyDescent="0.25">
      <c r="A382" t="s">
        <v>20</v>
      </c>
      <c r="B382">
        <v>432</v>
      </c>
    </row>
    <row r="383" spans="1:7" x14ac:dyDescent="0.25">
      <c r="A383" t="s">
        <v>20</v>
      </c>
      <c r="B383">
        <v>452</v>
      </c>
    </row>
    <row r="384" spans="1:7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E2:E365">
    <sortCondition ref="E2:E365"/>
  </sortState>
  <conditionalFormatting sqref="A1:A566">
    <cfRule type="containsText" dxfId="14" priority="5" operator="containsText" text="canceled">
      <formula>NOT(ISERROR(SEARCH("canceled",A1)))</formula>
    </cfRule>
    <cfRule type="containsText" dxfId="13" priority="6" operator="containsText" text="live">
      <formula>NOT(ISERROR(SEARCH("live",A1)))</formula>
    </cfRule>
    <cfRule type="containsText" dxfId="12" priority="7" operator="containsText" text="successful">
      <formula>NOT(ISERROR(SEARCH("successful",A1)))</formula>
    </cfRule>
    <cfRule type="containsText" dxfId="11" priority="8" operator="containsText" text="failed">
      <formula>NOT(ISERROR(SEARCH("failed",A1)))</formula>
    </cfRule>
  </conditionalFormatting>
  <conditionalFormatting sqref="D1:D365">
    <cfRule type="containsText" dxfId="10" priority="1" operator="containsText" text="canceled">
      <formula>NOT(ISERROR(SEARCH("canceled",D1)))</formula>
    </cfRule>
    <cfRule type="containsText" dxfId="9" priority="2" operator="containsText" text="live">
      <formula>NOT(ISERROR(SEARCH("live",D1)))</formula>
    </cfRule>
    <cfRule type="containsText" dxfId="8" priority="3" operator="containsText" text="successful">
      <formula>NOT(ISERROR(SEARCH("successful",D1)))</formula>
    </cfRule>
    <cfRule type="containsText" dxfId="7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257E-67C8-4744-9C94-F7187320C125}">
  <sheetPr codeName="Sheet1"/>
  <dimension ref="A1:H13"/>
  <sheetViews>
    <sheetView workbookViewId="0">
      <selection activeCell="B2" sqref="B2"/>
    </sheetView>
  </sheetViews>
  <sheetFormatPr defaultRowHeight="15.75" x14ac:dyDescent="0.25"/>
  <cols>
    <col min="1" max="1" width="29.75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1" t="s">
        <v>2085</v>
      </c>
      <c r="B1" s="11" t="s">
        <v>2086</v>
      </c>
      <c r="C1" s="11" t="s">
        <v>2087</v>
      </c>
      <c r="D1" s="11" t="s">
        <v>2088</v>
      </c>
      <c r="E1" s="11" t="s">
        <v>2089</v>
      </c>
      <c r="F1" s="11" t="s">
        <v>2090</v>
      </c>
      <c r="G1" s="11" t="s">
        <v>2091</v>
      </c>
      <c r="H1" s="11" t="s">
        <v>2103</v>
      </c>
    </row>
    <row r="2" spans="1:8" x14ac:dyDescent="0.25">
      <c r="A2" t="s">
        <v>2092</v>
      </c>
      <c r="B2">
        <f>COUNTIFS(Crowdfunding!$G2:$G1001,"successful",Crowdfunding!$D2:$D1001,"&lt;1000")</f>
        <v>30</v>
      </c>
      <c r="C2">
        <f>COUNTIFS(Crowdfunding!$G2:$G1001,"failed",Crowdfunding!$D2:$D1001,"&lt;1000")</f>
        <v>20</v>
      </c>
      <c r="D2">
        <f>COUNTIFS(Crowdfunding!$G2:$G1001,"canceled",Crowdfunding!$D2:$D1001,"&lt;1000")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t="s">
        <v>2093</v>
      </c>
      <c r="B3">
        <f>COUNTIFS(Crowdfunding!$G2:$G1001,"successful",Crowdfunding!$D2:$D1001,"&gt;=1000",Crowdfunding!$D2:$D1001,"&lt;=4999")</f>
        <v>191</v>
      </c>
      <c r="C3">
        <f>COUNTIFS(Crowdfunding!$G2:$G1001,"failed",Crowdfunding!$D2:$D1001,"&gt;=1000",Crowdfunding!$D2:$D1001,"&lt;=4999")</f>
        <v>38</v>
      </c>
      <c r="D3">
        <f>COUNTIFS(Crowdfunding!$G2:$G1001,"canceled",Crowdfunding!$D2:$D1001,"&gt;=1000",Crowdfunding!$D2:$D1001,"&lt;=4999")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t="s">
        <v>2094</v>
      </c>
      <c r="B4">
        <f>COUNTIFS(Crowdfunding!$G2:$G1001,"successful",Crowdfunding!$D2:$D1001,"&gt;=5000",Crowdfunding!$D2:$D1001,"&lt;=9999")</f>
        <v>164</v>
      </c>
      <c r="C4">
        <f>COUNTIFS(Crowdfunding!$G2:$G1001,"failed",Crowdfunding!$D2:$D1001,"&gt;=5000",Crowdfunding!$D2:$D1001,"&lt;=9999")</f>
        <v>126</v>
      </c>
      <c r="D4">
        <f>COUNTIFS(Crowdfunding!$G2:$G1001,"canceled",Crowdfunding!$D2:$D1001,"&gt;=5000",Crowdfunding!$D2:$D1001,"&lt;=9999")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2095</v>
      </c>
      <c r="B5">
        <f>COUNTIFS(Crowdfunding!$G2:$G1001,"successful",Crowdfunding!$D2:$D1001,"&gt;=10000",Crowdfunding!$D2:$D1001,"&lt;=14999")</f>
        <v>4</v>
      </c>
      <c r="C5">
        <f>COUNTIFS(Crowdfunding!$G2:$G1001,"failed",Crowdfunding!$D2:$D1001,"&gt;=10000",Crowdfunding!$D2:$D1001,"&lt;=14999")</f>
        <v>5</v>
      </c>
      <c r="D5">
        <f>COUNTIFS(Crowdfunding!$G2:$G1001,"canceled",Crowdfunding!$D2:$D1001,"&gt;=10000",Crowdfunding!$D2:$D1001,"&lt;=14999")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2096</v>
      </c>
      <c r="B6">
        <f>COUNTIFS(Crowdfunding!$G2:$G1001,"successful",Crowdfunding!$D2:$D1001,"&gt;=15000",Crowdfunding!$D2:$D1001,"&lt;=19999")</f>
        <v>10</v>
      </c>
      <c r="C6">
        <f>COUNTIFS(Crowdfunding!$G2:$G1001,"failed",Crowdfunding!$D2:$D1001,"&gt;=15000",Crowdfunding!$D2:$D1001,"&lt;=19999")</f>
        <v>0</v>
      </c>
      <c r="D6">
        <f>COUNTIFS(Crowdfunding!$G2:$G1001,"canceled",Crowdfunding!$D2:$D1001,"&gt;=15000",Crowdfunding!$D2:$D1001,"&lt;=19999")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2097</v>
      </c>
      <c r="B7">
        <f>COUNTIFS(Crowdfunding!$G2:$G1001,"successful",Crowdfunding!$D2:$D1001,"&gt;=20000",Crowdfunding!$D2:$D1001,"&lt;=24999")</f>
        <v>7</v>
      </c>
      <c r="C7">
        <f>COUNTIFS(Crowdfunding!$G2:$G1001,"failed",Crowdfunding!$D2:$D1001,"&gt;=20000",Crowdfunding!$D2:$D1001,"&lt;=24999")</f>
        <v>0</v>
      </c>
      <c r="D7">
        <f>COUNTIFS(Crowdfunding!$G2:$G1001,"canceled",Crowdfunding!$D2:$D1001,"&gt;=20000",Crowdfunding!$D2:$D1001,"&lt;=24999")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2098</v>
      </c>
      <c r="B8">
        <f>COUNTIFS(Crowdfunding!$G2:$G1001,"successful",Crowdfunding!$D2:$D1001,"&gt;=25000",Crowdfunding!$D2:$D1001,"&lt;=29999")</f>
        <v>11</v>
      </c>
      <c r="C8">
        <f>COUNTIFS(Crowdfunding!$G2:$G1001,"failed",Crowdfunding!$D2:$D1001,"&gt;=25000",Crowdfunding!$D2:$D1001,"&lt;=29999")</f>
        <v>3</v>
      </c>
      <c r="D8">
        <f>COUNTIFS(Crowdfunding!$G2:$G1001,"canceled",Crowdfunding!$D2:$D1001,"&gt;=25000",Crowdfunding!$D2:$D1001,"&lt;=29999")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2099</v>
      </c>
      <c r="B9">
        <f>COUNTIFS(Crowdfunding!$G2:$G1001,"successful",Crowdfunding!$D2:$D1001,"&gt;=30000",Crowdfunding!$D2:$D1001,"&lt;=34999")</f>
        <v>7</v>
      </c>
      <c r="C9">
        <f>COUNTIFS(Crowdfunding!$G2:$G1001,"failed",Crowdfunding!$D2:$D1001,"&gt;=30000",Crowdfunding!$D2:$D1001,"&lt;=34999")</f>
        <v>0</v>
      </c>
      <c r="D9">
        <f>COUNTIFS(Crowdfunding!$G2:$G1001,"canceled",Crowdfunding!$D2:$D1001,"&gt;=30000",Crowdfunding!$D2:$D1001,"&lt;=34999")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2100</v>
      </c>
      <c r="B10">
        <f>COUNTIFS(Crowdfunding!$G2:$G1001,"successful",Crowdfunding!$D2:$D1001,"&gt;=35000",Crowdfunding!$D2:$D1001,"&lt;=39999")</f>
        <v>8</v>
      </c>
      <c r="C10">
        <f>COUNTIFS(Crowdfunding!$G2:$G1001,"failed",Crowdfunding!$D2:$D1001,"&gt;=35000",Crowdfunding!$D2:$D1001,"&lt;=39999")</f>
        <v>3</v>
      </c>
      <c r="D10">
        <f>COUNTIFS(Crowdfunding!$G2:$G1001,"canceled",Crowdfunding!$D2:$D1001,"&gt;=35000",Crowdfunding!$D2:$D1001,"&lt;=39999")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2101</v>
      </c>
      <c r="B11">
        <f>COUNTIFS(Crowdfunding!$G2:$G1001,"successful",Crowdfunding!$D2:$D1001,"&gt;=40000",Crowdfunding!$D2:$D1001,"&lt;=44999")</f>
        <v>11</v>
      </c>
      <c r="C11">
        <f>COUNTIFS(Crowdfunding!$G2:$G1001,"failed",Crowdfunding!$D2:$D1001,"&gt;=40000",Crowdfunding!$D2:$D1001,"&lt;=44999")</f>
        <v>3</v>
      </c>
      <c r="D11">
        <f>COUNTIFS(Crowdfunding!$G2:$G1001,"canceled",Crowdfunding!$D2:$D1001,"&gt;=40000",Crowdfunding!$D2:$D1001,"&lt;=44999")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2102</v>
      </c>
      <c r="B12">
        <f>COUNTIFS(Crowdfunding!$G2:$G1001,"successful",Crowdfunding!$D2:$D1001,"&gt;=45000",Crowdfunding!$D2:$D1001,"&lt;=49999")</f>
        <v>8</v>
      </c>
      <c r="C12">
        <f>COUNTIFS(Crowdfunding!$G2:$G1001,"failed",Crowdfunding!$D2:$D1001,"&gt;=45000",Crowdfunding!$D2:$D1001,"&lt;=49999")</f>
        <v>3</v>
      </c>
      <c r="D12">
        <f>COUNTIFS(Crowdfunding!$G2:$G1001,"canceled",Crowdfunding!$D2:$D1001,"&gt;=45000",Crowdfunding!$D2:$D1001,"&lt;=49999")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2109</v>
      </c>
      <c r="B13">
        <f>COUNTIFS(Crowdfunding!$G2:$G1001,"successful",Crowdfunding!$D2:$D1001,"&gt;=50000")</f>
        <v>114</v>
      </c>
      <c r="C13">
        <f>COUNTIFS(Crowdfunding!$G2:$G1001,"failed",Crowdfunding!$D2:$D1001,"&gt;=50000")</f>
        <v>163</v>
      </c>
      <c r="D13">
        <f>COUNTIFS(Crowdfunding!$G2:$G1001,"canceled",Crowdfunding!$D2:$D1001,"&gt;=50000")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F8D-1454-43CF-AC6E-126595F30588}">
  <sheetPr codeName="Sheet2"/>
  <dimension ref="A1:F14"/>
  <sheetViews>
    <sheetView workbookViewId="0">
      <selection activeCell="T28" sqref="S28:T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2062</v>
      </c>
      <c r="E8">
        <v>4</v>
      </c>
      <c r="F8">
        <v>4</v>
      </c>
    </row>
    <row r="9" spans="1:6" x14ac:dyDescent="0.25">
      <c r="A9" s="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5AFB-3E0D-4C6D-9EF9-3F780AC9A6D8}">
  <sheetPr codeName="Sheet3"/>
  <dimension ref="A1:F30"/>
  <sheetViews>
    <sheetView workbookViewId="0">
      <selection activeCell="F2" sqref="F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2064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2063</v>
      </c>
      <c r="E7">
        <v>4</v>
      </c>
      <c r="F7">
        <v>4</v>
      </c>
    </row>
    <row r="8" spans="1:6" x14ac:dyDescent="0.25">
      <c r="A8" s="8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2041</v>
      </c>
      <c r="C10">
        <v>8</v>
      </c>
      <c r="E10">
        <v>10</v>
      </c>
      <c r="F10">
        <v>18</v>
      </c>
    </row>
    <row r="11" spans="1:6" x14ac:dyDescent="0.25">
      <c r="A11" s="8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2055</v>
      </c>
      <c r="C15">
        <v>3</v>
      </c>
      <c r="E15">
        <v>4</v>
      </c>
      <c r="F15">
        <v>7</v>
      </c>
    </row>
    <row r="16" spans="1:6" x14ac:dyDescent="0.25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2054</v>
      </c>
      <c r="C20">
        <v>4</v>
      </c>
      <c r="E20">
        <v>4</v>
      </c>
      <c r="F20">
        <v>8</v>
      </c>
    </row>
    <row r="21" spans="1:6" x14ac:dyDescent="0.25">
      <c r="A21" s="8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2061</v>
      </c>
      <c r="C22">
        <v>9</v>
      </c>
      <c r="E22">
        <v>5</v>
      </c>
      <c r="F22">
        <v>14</v>
      </c>
    </row>
    <row r="23" spans="1:6" x14ac:dyDescent="0.25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2057</v>
      </c>
      <c r="C25">
        <v>7</v>
      </c>
      <c r="E25">
        <v>14</v>
      </c>
      <c r="F25">
        <v>21</v>
      </c>
    </row>
    <row r="26" spans="1:6" x14ac:dyDescent="0.25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2060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4804-BA36-453A-ABE8-DBB3FB888F5B}">
  <sheetPr codeName="Sheet4"/>
  <dimension ref="A1:F18"/>
  <sheetViews>
    <sheetView workbookViewId="0">
      <selection activeCell="B1" sqref="B1 B6:E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2064</v>
      </c>
      <c r="B1" t="s">
        <v>2070</v>
      </c>
    </row>
    <row r="2" spans="1:6" x14ac:dyDescent="0.25">
      <c r="A2" s="7" t="s">
        <v>2108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2073</v>
      </c>
      <c r="B6" s="25">
        <v>6</v>
      </c>
      <c r="C6" s="25">
        <v>36</v>
      </c>
      <c r="D6" s="25">
        <v>1</v>
      </c>
      <c r="E6" s="25">
        <v>49</v>
      </c>
      <c r="F6" s="25">
        <v>92</v>
      </c>
    </row>
    <row r="7" spans="1:6" x14ac:dyDescent="0.25">
      <c r="A7" s="10" t="s">
        <v>2074</v>
      </c>
      <c r="B7" s="25">
        <v>7</v>
      </c>
      <c r="C7" s="25">
        <v>28</v>
      </c>
      <c r="D7" s="25"/>
      <c r="E7" s="25">
        <v>44</v>
      </c>
      <c r="F7" s="25">
        <v>79</v>
      </c>
    </row>
    <row r="8" spans="1:6" x14ac:dyDescent="0.25">
      <c r="A8" s="10" t="s">
        <v>2075</v>
      </c>
      <c r="B8" s="25">
        <v>4</v>
      </c>
      <c r="C8" s="25">
        <v>33</v>
      </c>
      <c r="D8" s="25"/>
      <c r="E8" s="25">
        <v>49</v>
      </c>
      <c r="F8" s="25">
        <v>86</v>
      </c>
    </row>
    <row r="9" spans="1:6" x14ac:dyDescent="0.25">
      <c r="A9" s="10" t="s">
        <v>2076</v>
      </c>
      <c r="B9" s="25">
        <v>1</v>
      </c>
      <c r="C9" s="25">
        <v>30</v>
      </c>
      <c r="D9" s="25">
        <v>1</v>
      </c>
      <c r="E9" s="25">
        <v>46</v>
      </c>
      <c r="F9" s="25">
        <v>78</v>
      </c>
    </row>
    <row r="10" spans="1:6" x14ac:dyDescent="0.25">
      <c r="A10" s="10" t="s">
        <v>2077</v>
      </c>
      <c r="B10" s="25">
        <v>3</v>
      </c>
      <c r="C10" s="25">
        <v>35</v>
      </c>
      <c r="D10" s="25">
        <v>2</v>
      </c>
      <c r="E10" s="25">
        <v>46</v>
      </c>
      <c r="F10" s="25">
        <v>86</v>
      </c>
    </row>
    <row r="11" spans="1:6" x14ac:dyDescent="0.25">
      <c r="A11" s="10" t="s">
        <v>2078</v>
      </c>
      <c r="B11" s="25">
        <v>3</v>
      </c>
      <c r="C11" s="25">
        <v>28</v>
      </c>
      <c r="D11" s="25">
        <v>1</v>
      </c>
      <c r="E11" s="25">
        <v>55</v>
      </c>
      <c r="F11" s="25">
        <v>87</v>
      </c>
    </row>
    <row r="12" spans="1:6" x14ac:dyDescent="0.25">
      <c r="A12" s="10" t="s">
        <v>2079</v>
      </c>
      <c r="B12" s="25">
        <v>4</v>
      </c>
      <c r="C12" s="25">
        <v>31</v>
      </c>
      <c r="D12" s="25">
        <v>1</v>
      </c>
      <c r="E12" s="25">
        <v>58</v>
      </c>
      <c r="F12" s="25">
        <v>94</v>
      </c>
    </row>
    <row r="13" spans="1:6" x14ac:dyDescent="0.25">
      <c r="A13" s="10" t="s">
        <v>2080</v>
      </c>
      <c r="B13" s="25">
        <v>8</v>
      </c>
      <c r="C13" s="25">
        <v>35</v>
      </c>
      <c r="D13" s="25">
        <v>1</v>
      </c>
      <c r="E13" s="25">
        <v>41</v>
      </c>
      <c r="F13" s="25">
        <v>85</v>
      </c>
    </row>
    <row r="14" spans="1:6" x14ac:dyDescent="0.25">
      <c r="A14" s="10" t="s">
        <v>2081</v>
      </c>
      <c r="B14" s="25">
        <v>5</v>
      </c>
      <c r="C14" s="25">
        <v>23</v>
      </c>
      <c r="D14" s="25"/>
      <c r="E14" s="25">
        <v>45</v>
      </c>
      <c r="F14" s="25">
        <v>73</v>
      </c>
    </row>
    <row r="15" spans="1:6" x14ac:dyDescent="0.25">
      <c r="A15" s="10" t="s">
        <v>2082</v>
      </c>
      <c r="B15" s="25">
        <v>6</v>
      </c>
      <c r="C15" s="25">
        <v>26</v>
      </c>
      <c r="D15" s="25">
        <v>1</v>
      </c>
      <c r="E15" s="25">
        <v>45</v>
      </c>
      <c r="F15" s="25">
        <v>78</v>
      </c>
    </row>
    <row r="16" spans="1:6" x14ac:dyDescent="0.25">
      <c r="A16" s="10" t="s">
        <v>2083</v>
      </c>
      <c r="B16" s="25">
        <v>3</v>
      </c>
      <c r="C16" s="25">
        <v>27</v>
      </c>
      <c r="D16" s="25">
        <v>3</v>
      </c>
      <c r="E16" s="25">
        <v>45</v>
      </c>
      <c r="F16" s="25">
        <v>78</v>
      </c>
    </row>
    <row r="17" spans="1:6" x14ac:dyDescent="0.25">
      <c r="A17" s="10" t="s">
        <v>2084</v>
      </c>
      <c r="B17" s="25">
        <v>7</v>
      </c>
      <c r="C17" s="25">
        <v>32</v>
      </c>
      <c r="D17" s="25">
        <v>3</v>
      </c>
      <c r="E17" s="25">
        <v>42</v>
      </c>
      <c r="F17" s="25">
        <v>84</v>
      </c>
    </row>
    <row r="18" spans="1:6" x14ac:dyDescent="0.25">
      <c r="A18" s="10" t="s">
        <v>2067</v>
      </c>
      <c r="B18" s="25">
        <v>57</v>
      </c>
      <c r="C18" s="25">
        <v>364</v>
      </c>
      <c r="D18" s="25">
        <v>14</v>
      </c>
      <c r="E18" s="25">
        <v>565</v>
      </c>
      <c r="F18" s="2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8F04-A05E-4954-958F-7C6321E6519B}">
  <sheetPr codeName="Sheet8"/>
  <dimension ref="A1:F22"/>
  <sheetViews>
    <sheetView workbookViewId="0">
      <selection activeCell="D7" sqref="D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2064</v>
      </c>
      <c r="B1" t="s">
        <v>2070</v>
      </c>
    </row>
    <row r="2" spans="1:6" x14ac:dyDescent="0.25">
      <c r="A2" s="7" t="s">
        <v>2108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2104</v>
      </c>
      <c r="B6" s="25"/>
      <c r="C6" s="25"/>
      <c r="D6" s="25"/>
      <c r="E6" s="25"/>
      <c r="F6" s="25"/>
    </row>
    <row r="7" spans="1:6" x14ac:dyDescent="0.25">
      <c r="A7" s="12" t="s">
        <v>2073</v>
      </c>
      <c r="B7" s="25">
        <v>6</v>
      </c>
      <c r="C7" s="25">
        <v>36</v>
      </c>
      <c r="D7" s="25">
        <v>1</v>
      </c>
      <c r="E7" s="25">
        <v>49</v>
      </c>
      <c r="F7" s="25">
        <v>92</v>
      </c>
    </row>
    <row r="8" spans="1:6" x14ac:dyDescent="0.25">
      <c r="A8" s="12" t="s">
        <v>2074</v>
      </c>
      <c r="B8" s="25">
        <v>7</v>
      </c>
      <c r="C8" s="25">
        <v>28</v>
      </c>
      <c r="D8" s="25"/>
      <c r="E8" s="25">
        <v>44</v>
      </c>
      <c r="F8" s="25">
        <v>79</v>
      </c>
    </row>
    <row r="9" spans="1:6" x14ac:dyDescent="0.25">
      <c r="A9" s="12" t="s">
        <v>2075</v>
      </c>
      <c r="B9" s="25">
        <v>4</v>
      </c>
      <c r="C9" s="25">
        <v>33</v>
      </c>
      <c r="D9" s="25"/>
      <c r="E9" s="25">
        <v>49</v>
      </c>
      <c r="F9" s="25">
        <v>86</v>
      </c>
    </row>
    <row r="10" spans="1:6" x14ac:dyDescent="0.25">
      <c r="A10" s="8" t="s">
        <v>2105</v>
      </c>
      <c r="B10" s="25"/>
      <c r="C10" s="25"/>
      <c r="D10" s="25"/>
      <c r="E10" s="25"/>
      <c r="F10" s="25"/>
    </row>
    <row r="11" spans="1:6" x14ac:dyDescent="0.25">
      <c r="A11" s="12" t="s">
        <v>2076</v>
      </c>
      <c r="B11" s="25">
        <v>1</v>
      </c>
      <c r="C11" s="25">
        <v>30</v>
      </c>
      <c r="D11" s="25">
        <v>1</v>
      </c>
      <c r="E11" s="25">
        <v>46</v>
      </c>
      <c r="F11" s="25">
        <v>78</v>
      </c>
    </row>
    <row r="12" spans="1:6" x14ac:dyDescent="0.25">
      <c r="A12" s="12" t="s">
        <v>2077</v>
      </c>
      <c r="B12" s="25">
        <v>3</v>
      </c>
      <c r="C12" s="25">
        <v>35</v>
      </c>
      <c r="D12" s="25">
        <v>2</v>
      </c>
      <c r="E12" s="25">
        <v>46</v>
      </c>
      <c r="F12" s="25">
        <v>86</v>
      </c>
    </row>
    <row r="13" spans="1:6" x14ac:dyDescent="0.25">
      <c r="A13" s="12" t="s">
        <v>2078</v>
      </c>
      <c r="B13" s="25">
        <v>3</v>
      </c>
      <c r="C13" s="25">
        <v>28</v>
      </c>
      <c r="D13" s="25">
        <v>1</v>
      </c>
      <c r="E13" s="25">
        <v>55</v>
      </c>
      <c r="F13" s="25">
        <v>87</v>
      </c>
    </row>
    <row r="14" spans="1:6" x14ac:dyDescent="0.25">
      <c r="A14" s="8" t="s">
        <v>2106</v>
      </c>
      <c r="B14" s="25"/>
      <c r="C14" s="25"/>
      <c r="D14" s="25"/>
      <c r="E14" s="25"/>
      <c r="F14" s="25"/>
    </row>
    <row r="15" spans="1:6" x14ac:dyDescent="0.25">
      <c r="A15" s="12" t="s">
        <v>2079</v>
      </c>
      <c r="B15" s="25">
        <v>4</v>
      </c>
      <c r="C15" s="25">
        <v>31</v>
      </c>
      <c r="D15" s="25">
        <v>1</v>
      </c>
      <c r="E15" s="25">
        <v>58</v>
      </c>
      <c r="F15" s="25">
        <v>94</v>
      </c>
    </row>
    <row r="16" spans="1:6" x14ac:dyDescent="0.25">
      <c r="A16" s="12" t="s">
        <v>2080</v>
      </c>
      <c r="B16" s="25">
        <v>8</v>
      </c>
      <c r="C16" s="25">
        <v>35</v>
      </c>
      <c r="D16" s="25">
        <v>1</v>
      </c>
      <c r="E16" s="25">
        <v>41</v>
      </c>
      <c r="F16" s="25">
        <v>85</v>
      </c>
    </row>
    <row r="17" spans="1:6" x14ac:dyDescent="0.25">
      <c r="A17" s="12" t="s">
        <v>2081</v>
      </c>
      <c r="B17" s="25">
        <v>5</v>
      </c>
      <c r="C17" s="25">
        <v>23</v>
      </c>
      <c r="D17" s="25"/>
      <c r="E17" s="25">
        <v>45</v>
      </c>
      <c r="F17" s="25">
        <v>73</v>
      </c>
    </row>
    <row r="18" spans="1:6" x14ac:dyDescent="0.25">
      <c r="A18" s="8" t="s">
        <v>2107</v>
      </c>
      <c r="B18" s="25"/>
      <c r="C18" s="25"/>
      <c r="D18" s="25"/>
      <c r="E18" s="25"/>
      <c r="F18" s="25"/>
    </row>
    <row r="19" spans="1:6" x14ac:dyDescent="0.25">
      <c r="A19" s="12" t="s">
        <v>2082</v>
      </c>
      <c r="B19" s="25">
        <v>6</v>
      </c>
      <c r="C19" s="25">
        <v>26</v>
      </c>
      <c r="D19" s="25">
        <v>1</v>
      </c>
      <c r="E19" s="25">
        <v>45</v>
      </c>
      <c r="F19" s="25">
        <v>78</v>
      </c>
    </row>
    <row r="20" spans="1:6" x14ac:dyDescent="0.25">
      <c r="A20" s="12" t="s">
        <v>2083</v>
      </c>
      <c r="B20" s="25">
        <v>3</v>
      </c>
      <c r="C20" s="25">
        <v>27</v>
      </c>
      <c r="D20" s="25">
        <v>3</v>
      </c>
      <c r="E20" s="25">
        <v>45</v>
      </c>
      <c r="F20" s="25">
        <v>78</v>
      </c>
    </row>
    <row r="21" spans="1:6" x14ac:dyDescent="0.25">
      <c r="A21" s="12" t="s">
        <v>2084</v>
      </c>
      <c r="B21" s="25">
        <v>7</v>
      </c>
      <c r="C21" s="25">
        <v>32</v>
      </c>
      <c r="D21" s="25">
        <v>3</v>
      </c>
      <c r="E21" s="25">
        <v>42</v>
      </c>
      <c r="F21" s="25">
        <v>84</v>
      </c>
    </row>
    <row r="22" spans="1:6" x14ac:dyDescent="0.25">
      <c r="A22" s="8" t="s">
        <v>2067</v>
      </c>
      <c r="B22" s="25">
        <v>57</v>
      </c>
      <c r="C22" s="25">
        <v>364</v>
      </c>
      <c r="D22" s="25">
        <v>14</v>
      </c>
      <c r="E22" s="25">
        <v>565</v>
      </c>
      <c r="F22" s="25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9A89-B559-4BB6-88E3-36431D2162F9}">
  <sheetPr codeName="Sheet6"/>
  <dimension ref="A1:T1001"/>
  <sheetViews>
    <sheetView workbookViewId="0">
      <pane ySplit="1" topLeftCell="A2" activePane="bottomLeft" state="frozen"/>
      <selection pane="bottomLeft" activeCell="H14" sqref="H14"/>
    </sheetView>
  </sheetViews>
  <sheetFormatPr defaultColWidth="11" defaultRowHeight="15.75" x14ac:dyDescent="0.25"/>
  <cols>
    <col min="1" max="1" width="5.75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8.875" style="6" customWidth="1"/>
    <col min="12" max="12" width="11.125" bestFit="1" customWidth="1"/>
    <col min="13" max="13" width="26.375" bestFit="1" customWidth="1"/>
    <col min="14" max="14" width="11.125" bestFit="1" customWidth="1"/>
    <col min="15" max="15" width="25" bestFit="1" customWidth="1"/>
    <col min="18" max="18" width="28" bestFit="1" customWidth="1"/>
    <col min="19" max="19" width="22.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SUM(E2/D2)</f>
        <v>0</v>
      </c>
      <c r="G2" t="s">
        <v>14</v>
      </c>
      <c r="H2">
        <v>0</v>
      </c>
      <c r="I2" s="6">
        <f>IF(H2,E2/H2,0)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SUM(E3/D3)</f>
        <v>10.4</v>
      </c>
      <c r="G3" t="s">
        <v>20</v>
      </c>
      <c r="H3">
        <v>158</v>
      </c>
      <c r="I3" s="6">
        <f t="shared" ref="I3:I66" si="1">IF(H3,E3/H3,0)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SUM(E67/D67)</f>
        <v>2.3614754098360655</v>
      </c>
      <c r="G67" t="s">
        <v>20</v>
      </c>
      <c r="H67">
        <v>236</v>
      </c>
      <c r="I67" s="6">
        <f t="shared" ref="I67:I130" si="5">IF(H67,E67/H67,0)</f>
        <v>61.038135593220339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SUM(E131/D131)</f>
        <v>3.2026936026936029E-2</v>
      </c>
      <c r="G131" t="s">
        <v>74</v>
      </c>
      <c r="H131">
        <v>55</v>
      </c>
      <c r="I131" s="6">
        <f t="shared" ref="I131:I194" si="9">IF(H131,E131/H131,0)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SUM(E195/D195)</f>
        <v>0.45636363636363636</v>
      </c>
      <c r="G195" t="s">
        <v>14</v>
      </c>
      <c r="H195">
        <v>65</v>
      </c>
      <c r="I195" s="6">
        <f t="shared" ref="I195:I258" si="13">IF(H195,E195/H195,0)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SUM(E259/D259)</f>
        <v>1.46</v>
      </c>
      <c r="G259" t="s">
        <v>20</v>
      </c>
      <c r="H259">
        <v>92</v>
      </c>
      <c r="I259" s="6">
        <f t="shared" ref="I259:I322" si="17">IF(H259,E259/H259,0)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SUM(E323/D323)</f>
        <v>0.94144366197183094</v>
      </c>
      <c r="G323" t="s">
        <v>14</v>
      </c>
      <c r="H323">
        <v>2468</v>
      </c>
      <c r="I323" s="6">
        <f t="shared" ref="I323:I386" si="21">IF(H323,E323/H323,0)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SUM(E387/D387)</f>
        <v>1.4616709511568124</v>
      </c>
      <c r="G387" t="s">
        <v>20</v>
      </c>
      <c r="H387">
        <v>1137</v>
      </c>
      <c r="I387" s="6">
        <f t="shared" ref="I387:I450" si="25">IF(H387,E387/H387,0)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SUM(E451/D451)</f>
        <v>9.67</v>
      </c>
      <c r="G451" t="s">
        <v>20</v>
      </c>
      <c r="H451">
        <v>86</v>
      </c>
      <c r="I451" s="6">
        <f t="shared" ref="I451:I514" si="29">IF(H451,E451/H451,0)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SUM(E515/D515)</f>
        <v>0.39277108433734942</v>
      </c>
      <c r="G515" t="s">
        <v>74</v>
      </c>
      <c r="H515">
        <v>35</v>
      </c>
      <c r="I515" s="6">
        <f t="shared" ref="I515:I578" si="33">IF(H515,E515/H515,0)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SUM(E579/D579)</f>
        <v>0.18853658536585366</v>
      </c>
      <c r="G579" t="s">
        <v>74</v>
      </c>
      <c r="H579">
        <v>37</v>
      </c>
      <c r="I579" s="6">
        <f t="shared" ref="I579:I642" si="37">IF(H579,E579/H579,0)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SUM(E643/D643)</f>
        <v>1.1996808510638297</v>
      </c>
      <c r="G643" t="s">
        <v>20</v>
      </c>
      <c r="H643">
        <v>194</v>
      </c>
      <c r="I643" s="6">
        <f t="shared" ref="I643:I706" si="41">IF(H643,E643/H643,0)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SUM(E707/D707)</f>
        <v>0.99026517383618151</v>
      </c>
      <c r="G707" t="s">
        <v>14</v>
      </c>
      <c r="H707">
        <v>2025</v>
      </c>
      <c r="I707" s="6">
        <f t="shared" ref="I707:I770" si="45">IF(H707,E707/H707,0)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SUM(E771/D771)</f>
        <v>0.86867834394904464</v>
      </c>
      <c r="G771" t="s">
        <v>14</v>
      </c>
      <c r="H771">
        <v>3410</v>
      </c>
      <c r="I771" s="6">
        <f t="shared" ref="I771:I834" si="49">IF(H771,E771/H771,0)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SUM(E835/D835)</f>
        <v>1.5769117647058823</v>
      </c>
      <c r="G835" t="s">
        <v>20</v>
      </c>
      <c r="H835">
        <v>165</v>
      </c>
      <c r="I835" s="6">
        <f t="shared" ref="I835:I898" si="53">IF(H835,E835/H835,0)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SUM(E899/D899)</f>
        <v>0.27693181818181817</v>
      </c>
      <c r="G899" t="s">
        <v>14</v>
      </c>
      <c r="H899">
        <v>27</v>
      </c>
      <c r="I899" s="6">
        <f t="shared" ref="I899:I962" si="57">IF(H899,E899/H899,0)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SUM(E963/D963)</f>
        <v>1.1929824561403508</v>
      </c>
      <c r="G963" t="s">
        <v>20</v>
      </c>
      <c r="H963">
        <v>155</v>
      </c>
      <c r="I963" s="6">
        <f t="shared" ref="I963:I1001" si="61">IF(H963,E963/H963,0)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DB409A89-B559-4BB6-88E3-36431D2162F9}"/>
  <conditionalFormatting sqref="F2:F1001">
    <cfRule type="cellIs" dxfId="6" priority="1" operator="greaterThanOrEqual">
      <formula>2</formula>
    </cfRule>
    <cfRule type="cellIs" dxfId="5" priority="2" operator="between">
      <formula>1</formula>
      <formula>1.99</formula>
    </cfRule>
    <cfRule type="cellIs" dxfId="4" priority="3" operator="between">
      <formula>0</formula>
      <formula>0.99</formula>
    </cfRule>
  </conditionalFormatting>
  <conditionalFormatting sqref="G1:G1048576">
    <cfRule type="containsText" dxfId="3" priority="14" operator="containsText" text="canceled">
      <formula>NOT(ISERROR(SEARCH("canceled",G1)))</formula>
    </cfRule>
    <cfRule type="containsText" dxfId="2" priority="15" operator="containsText" text="live">
      <formula>NOT(ISERROR(SEARCH("live",G1)))</formula>
    </cfRule>
    <cfRule type="containsText" dxfId="1" priority="16" operator="containsText" text="successful">
      <formula>NOT(ISERROR(SEARCH("successful",G1)))</formula>
    </cfRule>
    <cfRule type="containsText" dxfId="0" priority="17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N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Campaign Backers</vt:lpstr>
      <vt:lpstr>Crowdfunding Goal Analysis</vt:lpstr>
      <vt:lpstr>Outcomes by Category</vt:lpstr>
      <vt:lpstr>Outcomes by Sub-Category</vt:lpstr>
      <vt:lpstr>Outcomes by Date</vt:lpstr>
      <vt:lpstr>Outcomes date &amp; category filter</vt:lpstr>
      <vt:lpstr>Crowdfunding</vt:lpstr>
      <vt:lpstr>Crowdfunding_original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Tracy Tachick</cp:lastModifiedBy>
  <dcterms:created xsi:type="dcterms:W3CDTF">2021-09-29T18:52:28Z</dcterms:created>
  <dcterms:modified xsi:type="dcterms:W3CDTF">2023-05-04T07:07:42Z</dcterms:modified>
</cp:coreProperties>
</file>