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1\Documents\excel com ia\"/>
    </mc:Choice>
  </mc:AlternateContent>
  <xr:revisionPtr revIDLastSave="0" documentId="13_ncr:1_{F4AF176C-2839-4FA9-9D6B-8E28008CE41C}" xr6:coauthVersionLast="47" xr6:coauthVersionMax="47" xr10:uidLastSave="{00000000-0000-0000-0000-000000000000}"/>
  <bookViews>
    <workbookView xWindow="13116" yWindow="84" windowWidth="9948" windowHeight="12240" firstSheet="1" activeTab="1" xr2:uid="{41DB6E47-E840-4447-AC3F-9C9255A07DD1}"/>
  </bookViews>
  <sheets>
    <sheet name="Planilha1" sheetId="1" r:id="rId1"/>
    <sheet name="Planilha2" sheetId="2" r:id="rId2"/>
    <sheet name="Planilha3" sheetId="3" r:id="rId3"/>
  </sheets>
  <definedNames>
    <definedName name="aporte">Planilha2!$D$18</definedName>
    <definedName name="rendimento_carteira">Planilha2!$D$13</definedName>
    <definedName name="salario">Planilha2!$D$12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C38" i="2"/>
  <c r="C39" i="2"/>
  <c r="D39" i="2" s="1"/>
  <c r="C40" i="2"/>
  <c r="C41" i="2"/>
  <c r="C36" i="2"/>
  <c r="D38" i="2"/>
  <c r="D40" i="2"/>
  <c r="D41" i="2"/>
  <c r="H3" i="3"/>
  <c r="G3" i="3"/>
  <c r="A10" i="3"/>
  <c r="A11" i="3"/>
  <c r="A12" i="3"/>
  <c r="A13" i="3"/>
  <c r="A14" i="3"/>
  <c r="A15" i="3"/>
  <c r="A16" i="3"/>
  <c r="A17" i="3"/>
  <c r="A18" i="3"/>
  <c r="A19" i="3"/>
  <c r="A20" i="3"/>
  <c r="A9" i="3"/>
  <c r="A4" i="3"/>
  <c r="A5" i="3"/>
  <c r="A6" i="3"/>
  <c r="A7" i="3"/>
  <c r="A8" i="3"/>
  <c r="A3" i="3"/>
  <c r="D37" i="2"/>
  <c r="C33" i="2"/>
  <c r="D14" i="2"/>
  <c r="C26" i="2"/>
  <c r="D26" i="2" s="1"/>
  <c r="C27" i="2"/>
  <c r="D27" i="2" s="1"/>
  <c r="C28" i="2"/>
  <c r="D28" i="2" s="1"/>
  <c r="C29" i="2"/>
  <c r="D29" i="2" s="1"/>
  <c r="C25" i="2"/>
  <c r="D25" i="2" s="1"/>
  <c r="D21" i="2"/>
  <c r="D22" i="2" s="1"/>
  <c r="D36" i="2" l="1"/>
  <c r="D42" i="2" s="1"/>
</calcChain>
</file>

<file path=xl/sharedStrings.xml><?xml version="1.0" encoding="utf-8"?>
<sst xmlns="http://schemas.openxmlformats.org/spreadsheetml/2006/main" count="80" uniqueCount="38">
  <si>
    <t>criar simulador de investimentos</t>
  </si>
  <si>
    <t>Patrimonio acumulado ?</t>
  </si>
  <si>
    <t>Dividendos mensais ?</t>
  </si>
  <si>
    <t>Quanto investir por mês ?</t>
  </si>
  <si>
    <t>Por quantos anos ?</t>
  </si>
  <si>
    <t>Taxa de rendimento mensal ?</t>
  </si>
  <si>
    <t>Investimento Mensal</t>
  </si>
  <si>
    <t>Quanto em 2 anos ?</t>
  </si>
  <si>
    <t>Quanto em 5 anos ?</t>
  </si>
  <si>
    <t>Quanto em 20 anos ?</t>
  </si>
  <si>
    <t>Quanto em 30 anos ?</t>
  </si>
  <si>
    <t>Cenários</t>
  </si>
  <si>
    <t>Dividendo</t>
  </si>
  <si>
    <t>Quanto em 10 anos ?</t>
  </si>
  <si>
    <t>Salário</t>
  </si>
  <si>
    <t>Rendimento Carteira</t>
  </si>
  <si>
    <t>Sugestão investimento</t>
  </si>
  <si>
    <t>ctrl+f3</t>
  </si>
  <si>
    <t>editor de nomes</t>
  </si>
  <si>
    <t>f3</t>
  </si>
  <si>
    <t>selecionador de nomes</t>
  </si>
  <si>
    <t>Configurações</t>
  </si>
  <si>
    <t>Perfil</t>
  </si>
  <si>
    <t>Agressivo</t>
  </si>
  <si>
    <t>Valor a ser investido por mês</t>
  </si>
  <si>
    <t>Tipos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</si>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</sst>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65" fontId="3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0" fontId="3" fillId="0" borderId="8" xfId="2" applyNumberFormat="1" applyFont="1" applyBorder="1" applyAlignment="1">
      <alignment horizontal="center"/>
    </xf>
    <xf numFmtId="8" fontId="3" fillId="4" borderId="8" xfId="0" applyNumberFormat="1" applyFont="1" applyFill="1" applyBorder="1" applyAlignment="1">
      <alignment horizontal="center"/>
    </xf>
    <xf numFmtId="8" fontId="3" fillId="4" borderId="10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11" xfId="0" applyFont="1" applyFill="1" applyBorder="1" applyAlignment="1">
      <alignment vertical="center"/>
    </xf>
    <xf numFmtId="8" fontId="0" fillId="4" borderId="14" xfId="0" applyNumberFormat="1" applyFill="1" applyBorder="1"/>
    <xf numFmtId="8" fontId="0" fillId="4" borderId="15" xfId="0" applyNumberFormat="1" applyFill="1" applyBorder="1"/>
    <xf numFmtId="8" fontId="0" fillId="4" borderId="17" xfId="0" applyNumberFormat="1" applyFill="1" applyBorder="1"/>
    <xf numFmtId="8" fontId="0" fillId="4" borderId="19" xfId="0" applyNumberFormat="1" applyFill="1" applyBorder="1"/>
    <xf numFmtId="8" fontId="0" fillId="4" borderId="20" xfId="0" applyNumberFormat="1" applyFill="1" applyBorder="1"/>
    <xf numFmtId="9" fontId="0" fillId="0" borderId="0" xfId="0" applyNumberFormat="1"/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indent="2"/>
    </xf>
    <xf numFmtId="0" fontId="6" fillId="4" borderId="16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left" indent="2"/>
    </xf>
    <xf numFmtId="0" fontId="5" fillId="5" borderId="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indent="2"/>
    </xf>
    <xf numFmtId="0" fontId="6" fillId="4" borderId="22" xfId="0" applyFont="1" applyFill="1" applyBorder="1" applyAlignment="1">
      <alignment horizontal="left" indent="2"/>
    </xf>
    <xf numFmtId="165" fontId="0" fillId="0" borderId="6" xfId="0" applyNumberFormat="1" applyBorder="1" applyAlignment="1">
      <alignment horizontal="left"/>
    </xf>
    <xf numFmtId="0" fontId="6" fillId="4" borderId="7" xfId="0" applyFont="1" applyFill="1" applyBorder="1" applyAlignment="1">
      <alignment horizontal="left" indent="2"/>
    </xf>
    <xf numFmtId="0" fontId="6" fillId="4" borderId="23" xfId="0" applyFont="1" applyFill="1" applyBorder="1" applyAlignment="1">
      <alignment horizontal="left" indent="2"/>
    </xf>
    <xf numFmtId="0" fontId="6" fillId="4" borderId="9" xfId="0" applyFont="1" applyFill="1" applyBorder="1" applyAlignment="1">
      <alignment horizontal="left" indent="2"/>
    </xf>
    <xf numFmtId="0" fontId="6" fillId="4" borderId="24" xfId="0" applyFont="1" applyFill="1" applyBorder="1" applyAlignment="1">
      <alignment horizontal="left" indent="2"/>
    </xf>
    <xf numFmtId="165" fontId="0" fillId="0" borderId="10" xfId="0" applyNumberFormat="1" applyBorder="1" applyAlignment="1">
      <alignment horizontal="left"/>
    </xf>
    <xf numFmtId="0" fontId="7" fillId="4" borderId="7" xfId="0" applyFont="1" applyFill="1" applyBorder="1" applyAlignment="1">
      <alignment horizontal="left" indent="2"/>
    </xf>
    <xf numFmtId="0" fontId="7" fillId="4" borderId="23" xfId="0" applyFont="1" applyFill="1" applyBorder="1" applyAlignment="1">
      <alignment horizontal="left" indent="2"/>
    </xf>
    <xf numFmtId="0" fontId="7" fillId="4" borderId="25" xfId="0" applyFont="1" applyFill="1" applyBorder="1" applyAlignment="1">
      <alignment horizontal="left" indent="2"/>
    </xf>
    <xf numFmtId="0" fontId="7" fillId="4" borderId="26" xfId="0" applyFont="1" applyFill="1" applyBorder="1" applyAlignment="1">
      <alignment horizontal="left" indent="2"/>
    </xf>
    <xf numFmtId="0" fontId="8" fillId="6" borderId="0" xfId="0" applyFont="1" applyFill="1" applyBorder="1" applyAlignment="1">
      <alignment horizontal="left" indent="2"/>
    </xf>
    <xf numFmtId="0" fontId="9" fillId="6" borderId="0" xfId="0" applyFont="1" applyFill="1"/>
    <xf numFmtId="0" fontId="7" fillId="0" borderId="0" xfId="0" applyFont="1"/>
    <xf numFmtId="165" fontId="7" fillId="0" borderId="0" xfId="1" applyNumberFormat="1" applyFont="1" applyAlignment="1">
      <alignment horizontal="center"/>
    </xf>
    <xf numFmtId="0" fontId="3" fillId="7" borderId="0" xfId="0" applyFont="1" applyFill="1"/>
    <xf numFmtId="165" fontId="3" fillId="7" borderId="0" xfId="0" applyNumberFormat="1" applyFont="1" applyFill="1"/>
    <xf numFmtId="165" fontId="0" fillId="4" borderId="0" xfId="0" applyNumberFormat="1" applyFill="1"/>
    <xf numFmtId="0" fontId="0" fillId="0" borderId="12" xfId="0" applyBorder="1"/>
    <xf numFmtId="0" fontId="0" fillId="0" borderId="0" xfId="0" applyBorder="1"/>
    <xf numFmtId="9" fontId="0" fillId="0" borderId="0" xfId="0" applyNumberFormat="1" applyBorder="1"/>
    <xf numFmtId="9" fontId="0" fillId="0" borderId="0" xfId="0" applyNumberFormat="1" applyFill="1" applyBorder="1"/>
    <xf numFmtId="9" fontId="0" fillId="0" borderId="12" xfId="0" applyNumberFormat="1" applyFill="1" applyBorder="1"/>
    <xf numFmtId="9" fontId="0" fillId="0" borderId="12" xfId="0" applyNumberFormat="1" applyBorder="1"/>
    <xf numFmtId="0" fontId="2" fillId="2" borderId="0" xfId="3"/>
    <xf numFmtId="10" fontId="2" fillId="2" borderId="0" xfId="3" applyNumberFormat="1"/>
    <xf numFmtId="9" fontId="0" fillId="0" borderId="8" xfId="2" applyFont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Planilha2!$C$36:$C$41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3-4139-A8BF-393BDBEE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203200</xdr:colOff>
      <xdr:row>0</xdr:row>
      <xdr:rowOff>163285</xdr:rowOff>
    </xdr:from>
    <xdr:to>
      <xdr:col>4</xdr:col>
      <xdr:colOff>366900</xdr:colOff>
      <xdr:row>7</xdr:row>
      <xdr:rowOff>161671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D85E64-9A28-414E-9BC2-F8D7AF87D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03200" y="163285"/>
          <a:ext cx="6577200" cy="1242986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43</xdr:row>
      <xdr:rowOff>19050</xdr:rowOff>
    </xdr:from>
    <xdr:to>
      <xdr:col>4</xdr:col>
      <xdr:colOff>63500</xdr:colOff>
      <xdr:row>58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0577A5-63AB-40CF-B71C-B21DA471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CC5D-98D3-49C8-8A2C-2C0A57822B75}">
  <dimension ref="A1:B14"/>
  <sheetViews>
    <sheetView workbookViewId="0">
      <selection activeCell="A15" sqref="A15"/>
    </sheetView>
  </sheetViews>
  <sheetFormatPr defaultRowHeight="14.4" x14ac:dyDescent="0.3"/>
  <cols>
    <col min="1" max="1" width="27.77734375" bestFit="1" customWidth="1"/>
  </cols>
  <sheetData>
    <row r="1" spans="1:2" x14ac:dyDescent="0.3">
      <c r="A1" t="s">
        <v>0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1</v>
      </c>
    </row>
    <row r="7" spans="1:2" x14ac:dyDescent="0.3">
      <c r="A7" t="s">
        <v>2</v>
      </c>
    </row>
    <row r="13" spans="1:2" x14ac:dyDescent="0.3">
      <c r="A13" t="s">
        <v>17</v>
      </c>
      <c r="B13" t="s">
        <v>18</v>
      </c>
    </row>
    <row r="14" spans="1:2" x14ac:dyDescent="0.3">
      <c r="A14" t="s">
        <v>19</v>
      </c>
      <c r="B1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F144-5E54-45BF-A183-F2DB183A59C7}">
  <dimension ref="A10:F52"/>
  <sheetViews>
    <sheetView showGridLines="0" tabSelected="1" topLeftCell="A13" zoomScale="60" zoomScaleNormal="60" workbookViewId="0">
      <selection activeCell="C32" sqref="C32"/>
    </sheetView>
  </sheetViews>
  <sheetFormatPr defaultColWidth="0" defaultRowHeight="14.4" x14ac:dyDescent="0.3"/>
  <cols>
    <col min="1" max="1" width="8.88671875" customWidth="1"/>
    <col min="2" max="2" width="35.21875" customWidth="1"/>
    <col min="3" max="3" width="32.109375" customWidth="1"/>
    <col min="4" max="4" width="17.33203125" bestFit="1" customWidth="1"/>
    <col min="5" max="5" width="12.21875" customWidth="1"/>
    <col min="6" max="6" width="16.88671875" hidden="1" customWidth="1"/>
    <col min="7" max="7" width="8.88671875" hidden="1" customWidth="1"/>
    <col min="8" max="16384" width="8.88671875" hidden="1"/>
  </cols>
  <sheetData>
    <row r="10" spans="2:4" ht="15" thickBot="1" x14ac:dyDescent="0.35"/>
    <row r="11" spans="2:4" ht="25.8" x14ac:dyDescent="0.3">
      <c r="B11" s="22" t="s">
        <v>21</v>
      </c>
      <c r="C11" s="23"/>
      <c r="D11" s="24"/>
    </row>
    <row r="12" spans="2:4" ht="15.6" x14ac:dyDescent="0.3">
      <c r="B12" s="25" t="s">
        <v>14</v>
      </c>
      <c r="C12" s="26"/>
      <c r="D12" s="27">
        <v>7500</v>
      </c>
    </row>
    <row r="13" spans="2:4" ht="15.6" x14ac:dyDescent="0.3">
      <c r="B13" s="28" t="s">
        <v>15</v>
      </c>
      <c r="C13" s="29"/>
      <c r="D13" s="52">
        <v>8.8999999999999999E-3</v>
      </c>
    </row>
    <row r="14" spans="2:4" ht="16.2" thickBot="1" x14ac:dyDescent="0.35">
      <c r="B14" s="30" t="s">
        <v>16</v>
      </c>
      <c r="C14" s="31"/>
      <c r="D14" s="32">
        <f>salario*30%</f>
        <v>2250</v>
      </c>
    </row>
    <row r="15" spans="2:4" ht="12.6" customHeight="1" x14ac:dyDescent="0.3"/>
    <row r="16" spans="2:4" ht="15" hidden="1" thickBot="1" x14ac:dyDescent="0.35"/>
    <row r="17" spans="1:4" ht="25.8" x14ac:dyDescent="0.3">
      <c r="B17" s="16" t="s">
        <v>6</v>
      </c>
      <c r="C17" s="17"/>
      <c r="D17" s="18"/>
    </row>
    <row r="18" spans="1:4" ht="15.6" x14ac:dyDescent="0.3">
      <c r="B18" s="25" t="s">
        <v>3</v>
      </c>
      <c r="C18" s="26"/>
      <c r="D18" s="3">
        <v>1000</v>
      </c>
    </row>
    <row r="19" spans="1:4" ht="15.6" x14ac:dyDescent="0.3">
      <c r="B19" s="28" t="s">
        <v>4</v>
      </c>
      <c r="C19" s="29"/>
      <c r="D19" s="4">
        <v>5</v>
      </c>
    </row>
    <row r="20" spans="1:4" ht="15.6" x14ac:dyDescent="0.3">
      <c r="B20" s="28" t="s">
        <v>5</v>
      </c>
      <c r="C20" s="29"/>
      <c r="D20" s="5">
        <v>1.0800000000000001E-2</v>
      </c>
    </row>
    <row r="21" spans="1:4" ht="15.6" x14ac:dyDescent="0.3">
      <c r="B21" s="33" t="s">
        <v>1</v>
      </c>
      <c r="C21" s="34"/>
      <c r="D21" s="6">
        <f>FV(D20,D19*12,D18*-1,)</f>
        <v>83804.01935925844</v>
      </c>
    </row>
    <row r="22" spans="1:4" ht="16.2" thickBot="1" x14ac:dyDescent="0.35">
      <c r="B22" s="35" t="s">
        <v>2</v>
      </c>
      <c r="C22" s="36"/>
      <c r="D22" s="7">
        <f>D21*$D$13</f>
        <v>745.85577229740011</v>
      </c>
    </row>
    <row r="23" spans="1:4" ht="15" thickBot="1" x14ac:dyDescent="0.35"/>
    <row r="24" spans="1:4" ht="25.8" x14ac:dyDescent="0.3">
      <c r="B24" s="1" t="s">
        <v>11</v>
      </c>
      <c r="C24" s="2"/>
      <c r="D24" s="9" t="s">
        <v>12</v>
      </c>
    </row>
    <row r="25" spans="1:4" ht="15.6" x14ac:dyDescent="0.3">
      <c r="A25" s="8">
        <v>2</v>
      </c>
      <c r="B25" s="19" t="s">
        <v>7</v>
      </c>
      <c r="C25" s="10">
        <f>FV($D$20,$A25*12,$D$18*-1)</f>
        <v>27230.863660581592</v>
      </c>
      <c r="D25" s="11">
        <f>C25*rendimento_carteira</f>
        <v>242.35468657917616</v>
      </c>
    </row>
    <row r="26" spans="1:4" ht="15.6" x14ac:dyDescent="0.3">
      <c r="A26" s="8">
        <v>5</v>
      </c>
      <c r="B26" s="20" t="s">
        <v>8</v>
      </c>
      <c r="C26" s="12">
        <f>FV($D$20,$A26*12,$D$18*-1)</f>
        <v>83804.01935925844</v>
      </c>
      <c r="D26" s="11">
        <f>C26*rendimento_carteira</f>
        <v>745.85577229740011</v>
      </c>
    </row>
    <row r="27" spans="1:4" ht="15.6" x14ac:dyDescent="0.3">
      <c r="A27" s="8">
        <v>10</v>
      </c>
      <c r="B27" s="20" t="s">
        <v>13</v>
      </c>
      <c r="C27" s="12">
        <f>FV($D$20,$A27*12,$D$18*-1)</f>
        <v>243457.6662548001</v>
      </c>
      <c r="D27" s="11">
        <f>C27*rendimento_carteira</f>
        <v>2166.7732296677209</v>
      </c>
    </row>
    <row r="28" spans="1:4" ht="15.6" x14ac:dyDescent="0.3">
      <c r="A28" s="8">
        <v>20</v>
      </c>
      <c r="B28" s="20" t="s">
        <v>9</v>
      </c>
      <c r="C28" s="12">
        <f>FV($D$20,$A28*12,$D$18*-1)</f>
        <v>1127048.9932985234</v>
      </c>
      <c r="D28" s="11">
        <f>C28*rendimento_carteira</f>
        <v>10030.736040356858</v>
      </c>
    </row>
    <row r="29" spans="1:4" ht="16.2" thickBot="1" x14ac:dyDescent="0.35">
      <c r="A29" s="8">
        <v>30</v>
      </c>
      <c r="B29" s="21" t="s">
        <v>10</v>
      </c>
      <c r="C29" s="13">
        <f>FV($D$20,$A29*12,$D$18*-1)</f>
        <v>4333904.8103167517</v>
      </c>
      <c r="D29" s="14">
        <f>C29*rendimento_carteira</f>
        <v>38571.752811819089</v>
      </c>
    </row>
    <row r="32" spans="1:4" ht="15.6" x14ac:dyDescent="0.3">
      <c r="B32" s="37" t="s">
        <v>22</v>
      </c>
      <c r="C32" s="38" t="s">
        <v>34</v>
      </c>
      <c r="D32" s="38"/>
    </row>
    <row r="33" spans="2:4" ht="15.6" x14ac:dyDescent="0.3">
      <c r="B33" s="39" t="s">
        <v>24</v>
      </c>
      <c r="C33" s="40">
        <f>aporte</f>
        <v>1000</v>
      </c>
      <c r="D33" s="39"/>
    </row>
    <row r="35" spans="2:4" x14ac:dyDescent="0.3">
      <c r="B35" s="41" t="s">
        <v>25</v>
      </c>
      <c r="C35" s="41" t="s">
        <v>26</v>
      </c>
      <c r="D35" s="41" t="s">
        <v>27</v>
      </c>
    </row>
    <row r="36" spans="2:4" x14ac:dyDescent="0.3">
      <c r="B36" t="s">
        <v>28</v>
      </c>
      <c r="C36" s="15">
        <f>VLOOKUP($C$32&amp;"-"&amp;B36,Planilha3!$A:$D,4,FALSE)</f>
        <v>0.3</v>
      </c>
      <c r="D36" s="43">
        <f>C36*$C$33</f>
        <v>300</v>
      </c>
    </row>
    <row r="37" spans="2:4" x14ac:dyDescent="0.3">
      <c r="B37" t="s">
        <v>29</v>
      </c>
      <c r="C37" s="15">
        <f>VLOOKUP($C$32&amp;"-"&amp;B37,Planilha3!$A:$D,4,FALSE)</f>
        <v>0.5</v>
      </c>
      <c r="D37" s="43">
        <f t="shared" ref="D37:D41" si="0">C37*$C$33</f>
        <v>500</v>
      </c>
    </row>
    <row r="38" spans="2:4" x14ac:dyDescent="0.3">
      <c r="B38" t="s">
        <v>30</v>
      </c>
      <c r="C38" s="15">
        <f>VLOOKUP($C$32&amp;"-"&amp;B38,Planilha3!$A:$D,4,FALSE)</f>
        <v>0.1</v>
      </c>
      <c r="D38" s="43">
        <f t="shared" si="0"/>
        <v>100</v>
      </c>
    </row>
    <row r="39" spans="2:4" x14ac:dyDescent="0.3">
      <c r="B39" t="s">
        <v>31</v>
      </c>
      <c r="C39" s="15">
        <f>VLOOKUP($C$32&amp;"-"&amp;B39,Planilha3!$A:$D,4,FALSE)</f>
        <v>0.1</v>
      </c>
      <c r="D39" s="43">
        <f t="shared" si="0"/>
        <v>100</v>
      </c>
    </row>
    <row r="40" spans="2:4" x14ac:dyDescent="0.3">
      <c r="B40" t="s">
        <v>32</v>
      </c>
      <c r="C40" s="15">
        <f>VLOOKUP($C$32&amp;"-"&amp;B40,Planilha3!$A:$D,4,FALSE)</f>
        <v>0</v>
      </c>
      <c r="D40" s="43">
        <f t="shared" si="0"/>
        <v>0</v>
      </c>
    </row>
    <row r="41" spans="2:4" x14ac:dyDescent="0.3">
      <c r="B41" t="s">
        <v>33</v>
      </c>
      <c r="C41" s="15">
        <f>VLOOKUP($C$32&amp;"-"&amp;B41,Planilha3!$A:$D,4,FALSE)</f>
        <v>0</v>
      </c>
      <c r="D41" s="43">
        <f t="shared" si="0"/>
        <v>0</v>
      </c>
    </row>
    <row r="42" spans="2:4" x14ac:dyDescent="0.3">
      <c r="B42" s="41"/>
      <c r="C42" s="41"/>
      <c r="D42" s="42">
        <f>SUM(D36:D41)</f>
        <v>1000</v>
      </c>
    </row>
    <row r="49" customFormat="1" x14ac:dyDescent="0.3"/>
    <row r="50" customFormat="1" x14ac:dyDescent="0.3"/>
    <row r="51" customFormat="1" x14ac:dyDescent="0.3"/>
    <row r="52" customFormat="1" x14ac:dyDescent="0.3"/>
  </sheetData>
  <mergeCells count="11">
    <mergeCell ref="B12:C12"/>
    <mergeCell ref="B13:C13"/>
    <mergeCell ref="B14:C14"/>
    <mergeCell ref="B11:D11"/>
    <mergeCell ref="B24:C24"/>
    <mergeCell ref="B17:D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CC976D87-8FEB-414C-828B-8F4CC076492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F775-A0B1-4203-A92A-82876D2FE6C7}">
  <dimension ref="A2:H20"/>
  <sheetViews>
    <sheetView workbookViewId="0">
      <selection activeCell="G8" sqref="G8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7" max="7" width="16.109375" bestFit="1" customWidth="1"/>
  </cols>
  <sheetData>
    <row r="2" spans="1:8" x14ac:dyDescent="0.3">
      <c r="A2" t="s">
        <v>36</v>
      </c>
      <c r="B2" t="s">
        <v>22</v>
      </c>
      <c r="C2" s="41" t="s">
        <v>25</v>
      </c>
      <c r="D2" t="s">
        <v>35</v>
      </c>
      <c r="H2" t="s">
        <v>35</v>
      </c>
    </row>
    <row r="3" spans="1:8" x14ac:dyDescent="0.3">
      <c r="A3" t="str">
        <f>$B$3&amp;"-"&amp;C3</f>
        <v>Conservador-PAPEL</v>
      </c>
      <c r="B3" t="s">
        <v>34</v>
      </c>
      <c r="C3" t="s">
        <v>28</v>
      </c>
      <c r="D3" s="15">
        <v>0.3</v>
      </c>
      <c r="G3" s="50" t="str">
        <f>A10</f>
        <v>Moderado-TIJOLO</v>
      </c>
      <c r="H3" s="51">
        <f>VLOOKUP(G3,$A:$D,4,0)</f>
        <v>0.4</v>
      </c>
    </row>
    <row r="4" spans="1:8" x14ac:dyDescent="0.3">
      <c r="A4" t="str">
        <f t="shared" ref="A4:A20" si="0">$B$3&amp;"-"&amp;C4</f>
        <v>Conservador-TIJOLO</v>
      </c>
      <c r="B4" t="s">
        <v>34</v>
      </c>
      <c r="C4" t="s">
        <v>29</v>
      </c>
      <c r="D4" s="15">
        <v>0.5</v>
      </c>
    </row>
    <row r="5" spans="1:8" x14ac:dyDescent="0.3">
      <c r="A5" t="str">
        <f t="shared" si="0"/>
        <v>Conservador-HIBRIDOS</v>
      </c>
      <c r="B5" t="s">
        <v>34</v>
      </c>
      <c r="C5" t="s">
        <v>30</v>
      </c>
      <c r="D5" s="15">
        <v>0.1</v>
      </c>
    </row>
    <row r="6" spans="1:8" x14ac:dyDescent="0.3">
      <c r="A6" t="str">
        <f t="shared" si="0"/>
        <v>Conservador-FOFs</v>
      </c>
      <c r="B6" t="s">
        <v>34</v>
      </c>
      <c r="C6" t="s">
        <v>31</v>
      </c>
      <c r="D6" s="15">
        <v>0.1</v>
      </c>
    </row>
    <row r="7" spans="1:8" x14ac:dyDescent="0.3">
      <c r="A7" t="str">
        <f t="shared" si="0"/>
        <v>Conservador-DESENVOLVIMENTO</v>
      </c>
      <c r="B7" t="s">
        <v>34</v>
      </c>
      <c r="C7" t="s">
        <v>32</v>
      </c>
      <c r="D7" s="15">
        <v>0</v>
      </c>
    </row>
    <row r="8" spans="1:8" ht="15" thickBot="1" x14ac:dyDescent="0.35">
      <c r="A8" s="44" t="str">
        <f t="shared" si="0"/>
        <v>Conservador-HOTELARIAS</v>
      </c>
      <c r="B8" s="44" t="s">
        <v>34</v>
      </c>
      <c r="C8" s="44" t="s">
        <v>33</v>
      </c>
      <c r="D8" s="49">
        <v>0</v>
      </c>
    </row>
    <row r="9" spans="1:8" x14ac:dyDescent="0.3">
      <c r="A9" t="str">
        <f>$B9&amp;"-"&amp;C9</f>
        <v>Moderado-PAPEL</v>
      </c>
      <c r="B9" s="45" t="s">
        <v>37</v>
      </c>
      <c r="C9" s="45" t="s">
        <v>28</v>
      </c>
      <c r="D9" s="46">
        <v>0.32</v>
      </c>
    </row>
    <row r="10" spans="1:8" x14ac:dyDescent="0.3">
      <c r="A10" t="str">
        <f t="shared" ref="A10:A20" si="1">$B10&amp;"-"&amp;C10</f>
        <v>Moderado-TIJOLO</v>
      </c>
      <c r="B10" t="s">
        <v>37</v>
      </c>
      <c r="C10" t="s">
        <v>29</v>
      </c>
      <c r="D10" s="47">
        <v>0.4</v>
      </c>
    </row>
    <row r="11" spans="1:8" x14ac:dyDescent="0.3">
      <c r="A11" t="str">
        <f t="shared" si="1"/>
        <v>Moderado-HIBRIDOS</v>
      </c>
      <c r="B11" t="s">
        <v>37</v>
      </c>
      <c r="C11" t="s">
        <v>30</v>
      </c>
      <c r="D11" s="47">
        <v>0.08</v>
      </c>
    </row>
    <row r="12" spans="1:8" x14ac:dyDescent="0.3">
      <c r="A12" t="str">
        <f t="shared" si="1"/>
        <v>Moderado-FOFs</v>
      </c>
      <c r="B12" t="s">
        <v>37</v>
      </c>
      <c r="C12" t="s">
        <v>31</v>
      </c>
      <c r="D12" s="47">
        <v>0.1</v>
      </c>
    </row>
    <row r="13" spans="1:8" x14ac:dyDescent="0.3">
      <c r="A13" t="str">
        <f t="shared" si="1"/>
        <v>Moderado-DESENVOLVIMENTO</v>
      </c>
      <c r="B13" t="s">
        <v>37</v>
      </c>
      <c r="C13" t="s">
        <v>32</v>
      </c>
      <c r="D13" s="47">
        <v>0.1</v>
      </c>
    </row>
    <row r="14" spans="1:8" ht="15" thickBot="1" x14ac:dyDescent="0.35">
      <c r="A14" s="44" t="str">
        <f t="shared" si="1"/>
        <v>Moderado-HOTELARIAS</v>
      </c>
      <c r="B14" s="44" t="s">
        <v>37</v>
      </c>
      <c r="C14" s="44" t="s">
        <v>33</v>
      </c>
      <c r="D14" s="48">
        <v>0.1</v>
      </c>
    </row>
    <row r="15" spans="1:8" x14ac:dyDescent="0.3">
      <c r="A15" t="str">
        <f t="shared" si="1"/>
        <v>Agressivo-PAPEL</v>
      </c>
      <c r="B15" t="s">
        <v>23</v>
      </c>
      <c r="C15" t="s">
        <v>28</v>
      </c>
      <c r="D15" s="47">
        <v>0.5</v>
      </c>
    </row>
    <row r="16" spans="1:8" x14ac:dyDescent="0.3">
      <c r="A16" t="str">
        <f t="shared" si="1"/>
        <v>Agressivo-TIJOLO</v>
      </c>
      <c r="B16" t="s">
        <v>23</v>
      </c>
      <c r="C16" t="s">
        <v>29</v>
      </c>
      <c r="D16" s="47">
        <v>0.1</v>
      </c>
    </row>
    <row r="17" spans="1:4" x14ac:dyDescent="0.3">
      <c r="A17" t="str">
        <f t="shared" si="1"/>
        <v>Agressivo-HIBRIDOS</v>
      </c>
      <c r="B17" t="s">
        <v>23</v>
      </c>
      <c r="C17" t="s">
        <v>30</v>
      </c>
      <c r="D17" s="47">
        <v>0.05</v>
      </c>
    </row>
    <row r="18" spans="1:4" x14ac:dyDescent="0.3">
      <c r="A18" t="str">
        <f t="shared" si="1"/>
        <v>Agressivo-FOFs</v>
      </c>
      <c r="B18" t="s">
        <v>23</v>
      </c>
      <c r="C18" t="s">
        <v>31</v>
      </c>
      <c r="D18" s="47">
        <v>0.05</v>
      </c>
    </row>
    <row r="19" spans="1:4" x14ac:dyDescent="0.3">
      <c r="A19" t="str">
        <f t="shared" si="1"/>
        <v>Agressivo-DESENVOLVIMENTO</v>
      </c>
      <c r="B19" t="s">
        <v>23</v>
      </c>
      <c r="C19" t="s">
        <v>32</v>
      </c>
      <c r="D19" s="47">
        <v>0.2</v>
      </c>
    </row>
    <row r="20" spans="1:4" x14ac:dyDescent="0.3">
      <c r="A20" t="str">
        <f t="shared" si="1"/>
        <v>Agressivo-HOTELARIAS</v>
      </c>
      <c r="B20" t="s">
        <v>23</v>
      </c>
      <c r="C20" t="s">
        <v>33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Planilha2</vt:lpstr>
      <vt:lpstr>Planilha3</vt:lpstr>
      <vt:lpstr>aporte</vt:lpstr>
      <vt:lpstr>rendimento_carteira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Maciel</dc:creator>
  <cp:lastModifiedBy>Tatiane Maciel</cp:lastModifiedBy>
  <dcterms:created xsi:type="dcterms:W3CDTF">2025-06-28T13:26:39Z</dcterms:created>
  <dcterms:modified xsi:type="dcterms:W3CDTF">2025-06-28T15:25:31Z</dcterms:modified>
</cp:coreProperties>
</file>