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/>
  </bookViews>
  <sheets>
    <sheet name="Estrategias" sheetId="1" r:id="rId1"/>
    <sheet name="Hoja2" sheetId="6" r:id="rId2"/>
    <sheet name="Binomial Option Princing" sheetId="2" r:id="rId3"/>
    <sheet name="Hoja1" sheetId="5" r:id="rId4"/>
    <sheet name="Black Scholes" sheetId="3" r:id="rId5"/>
    <sheet name="Delta Hedging" sheetId="4" r:id="rId6"/>
    <sheet name="Delta Gamma Hedging" sheetId="9" r:id="rId7"/>
    <sheet name="Short Condor" sheetId="7" r:id="rId8"/>
    <sheet name="Long Straddle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2" l="1"/>
  <c r="B7" i="3"/>
  <c r="F16" i="4" l="1"/>
  <c r="F18" i="4" s="1"/>
  <c r="C21" i="4"/>
  <c r="F21" i="4"/>
  <c r="G21" i="4"/>
  <c r="E15" i="4"/>
  <c r="F15" i="4" s="1"/>
  <c r="G15" i="4" s="1"/>
  <c r="H15" i="4" s="1"/>
  <c r="I15" i="4" s="1"/>
  <c r="I21" i="4" s="1"/>
  <c r="D15" i="4"/>
  <c r="D21" i="4" s="1"/>
  <c r="D14" i="4"/>
  <c r="E14" i="4"/>
  <c r="F14" i="4"/>
  <c r="G14" i="4"/>
  <c r="H14" i="4"/>
  <c r="I14" i="4"/>
  <c r="I16" i="4" s="1"/>
  <c r="C14" i="4"/>
  <c r="C16" i="4" s="1"/>
  <c r="B11" i="4"/>
  <c r="B14" i="4" s="1"/>
  <c r="B15" i="4"/>
  <c r="B16" i="4" s="1"/>
  <c r="C18" i="4" l="1"/>
  <c r="C17" i="4"/>
  <c r="C19" i="4" s="1"/>
  <c r="I18" i="4"/>
  <c r="I17" i="4"/>
  <c r="I19" i="4" s="1"/>
  <c r="I20" i="4" s="1"/>
  <c r="B18" i="4"/>
  <c r="B17" i="4"/>
  <c r="B19" i="4" s="1"/>
  <c r="B20" i="4" s="1"/>
  <c r="B21" i="4"/>
  <c r="F17" i="4"/>
  <c r="F19" i="4" s="1"/>
  <c r="F20" i="4" s="1"/>
  <c r="E16" i="4"/>
  <c r="E21" i="4"/>
  <c r="H16" i="4"/>
  <c r="D16" i="4"/>
  <c r="H21" i="4"/>
  <c r="C20" i="4"/>
  <c r="G16" i="4"/>
  <c r="A28" i="4"/>
  <c r="C27" i="4"/>
  <c r="B27" i="4"/>
  <c r="A20" i="4"/>
  <c r="A23" i="4" s="1"/>
  <c r="G17" i="4" l="1"/>
  <c r="G19" i="4" s="1"/>
  <c r="G18" i="4"/>
  <c r="G20" i="4" s="1"/>
  <c r="D17" i="4"/>
  <c r="D19" i="4" s="1"/>
  <c r="D18" i="4"/>
  <c r="D20" i="4" s="1"/>
  <c r="H17" i="4"/>
  <c r="H19" i="4" s="1"/>
  <c r="H18" i="4"/>
  <c r="H20" i="4" s="1"/>
  <c r="E18" i="4"/>
  <c r="E20" i="4" s="1"/>
  <c r="E17" i="4"/>
  <c r="E19" i="4" s="1"/>
  <c r="D27" i="4"/>
  <c r="A35" i="4"/>
  <c r="E27" i="4" l="1"/>
  <c r="C28" i="4"/>
  <c r="D28" i="4" l="1"/>
  <c r="D35" i="4" s="1"/>
  <c r="E28" i="4"/>
  <c r="F27" i="4"/>
  <c r="B28" i="4"/>
  <c r="C35" i="4" s="1"/>
  <c r="E35" i="4" l="1"/>
  <c r="G23" i="4"/>
  <c r="G29" i="4" s="1"/>
  <c r="G27" i="4"/>
  <c r="G24" i="4" l="1"/>
  <c r="F28" i="4"/>
  <c r="F35" i="4" s="1"/>
  <c r="H34" i="4"/>
  <c r="H27" i="4"/>
  <c r="F24" i="4"/>
  <c r="F23" i="4"/>
  <c r="F29" i="4" s="1"/>
  <c r="G28" i="4" l="1"/>
  <c r="H24" i="4"/>
  <c r="H23" i="4"/>
  <c r="H29" i="4" s="1"/>
  <c r="I34" i="4" s="1"/>
  <c r="F30" i="4"/>
  <c r="F31" i="4" s="1"/>
  <c r="G34" i="4"/>
  <c r="G35" i="4"/>
  <c r="I27" i="4"/>
  <c r="G30" i="4"/>
  <c r="G31" i="4" s="1"/>
  <c r="E24" i="4"/>
  <c r="E23" i="4"/>
  <c r="E29" i="4" s="1"/>
  <c r="G32" i="4" l="1"/>
  <c r="G36" i="4"/>
  <c r="H28" i="4"/>
  <c r="H35" i="4" s="1"/>
  <c r="I24" i="4"/>
  <c r="I23" i="4"/>
  <c r="I29" i="4" s="1"/>
  <c r="E30" i="4"/>
  <c r="E31" i="4" s="1"/>
  <c r="F34" i="4"/>
  <c r="F32" i="4" s="1"/>
  <c r="D24" i="4"/>
  <c r="D23" i="4"/>
  <c r="D29" i="4" s="1"/>
  <c r="H36" i="4" l="1"/>
  <c r="H32" i="4"/>
  <c r="H30" i="4"/>
  <c r="H31" i="4" s="1"/>
  <c r="F36" i="4"/>
  <c r="I28" i="4"/>
  <c r="I35" i="4" s="1"/>
  <c r="D30" i="4"/>
  <c r="D31" i="4" s="1"/>
  <c r="E34" i="4"/>
  <c r="E32" i="4" s="1"/>
  <c r="C23" i="4"/>
  <c r="C29" i="4" s="1"/>
  <c r="C24" i="4"/>
  <c r="I36" i="4" l="1"/>
  <c r="I32" i="4"/>
  <c r="E36" i="4"/>
  <c r="I30" i="4"/>
  <c r="I31" i="4" s="1"/>
  <c r="C30" i="4"/>
  <c r="C31" i="4" s="1"/>
  <c r="D34" i="4"/>
  <c r="B23" i="4"/>
  <c r="B24" i="4"/>
  <c r="D36" i="4" l="1"/>
  <c r="D32" i="4"/>
  <c r="B29" i="4"/>
  <c r="B30" i="4" s="1"/>
  <c r="B31" i="4" s="1"/>
  <c r="C34" i="4" l="1"/>
  <c r="C36" i="4" l="1"/>
  <c r="C32" i="4"/>
  <c r="J13" i="3" l="1"/>
  <c r="J19" i="3" l="1"/>
  <c r="J14" i="3"/>
  <c r="I13" i="3"/>
  <c r="H13" i="3" l="1"/>
  <c r="G13" i="3" l="1"/>
  <c r="F13" i="3" l="1"/>
  <c r="E13" i="3" l="1"/>
  <c r="D13" i="3" l="1"/>
  <c r="C13" i="3" l="1"/>
  <c r="B13" i="3" l="1"/>
  <c r="R24" i="8" l="1"/>
  <c r="Q24" i="8"/>
  <c r="O24" i="8"/>
  <c r="N24" i="8"/>
  <c r="L24" i="8"/>
  <c r="I24" i="8"/>
  <c r="F24" i="8"/>
  <c r="C24" i="8"/>
  <c r="R23" i="8"/>
  <c r="O23" i="8"/>
  <c r="L23" i="8"/>
  <c r="K23" i="8"/>
  <c r="I23" i="8"/>
  <c r="F23" i="8"/>
  <c r="C23" i="8"/>
  <c r="R22" i="8"/>
  <c r="Q22" i="8"/>
  <c r="O22" i="8"/>
  <c r="N22" i="8"/>
  <c r="L22" i="8"/>
  <c r="I22" i="8"/>
  <c r="F22" i="8"/>
  <c r="C22" i="8"/>
  <c r="R21" i="8"/>
  <c r="O21" i="8"/>
  <c r="L21" i="8"/>
  <c r="K21" i="8"/>
  <c r="I21" i="8"/>
  <c r="F21" i="8"/>
  <c r="C21" i="8"/>
  <c r="R20" i="8"/>
  <c r="Q20" i="8"/>
  <c r="O20" i="8"/>
  <c r="N20" i="8"/>
  <c r="L20" i="8"/>
  <c r="I20" i="8"/>
  <c r="F20" i="8"/>
  <c r="C20" i="8"/>
  <c r="R19" i="8"/>
  <c r="O19" i="8"/>
  <c r="L19" i="8"/>
  <c r="K19" i="8"/>
  <c r="I19" i="8"/>
  <c r="F19" i="8"/>
  <c r="C19" i="8"/>
  <c r="R18" i="8"/>
  <c r="Q18" i="8"/>
  <c r="O18" i="8"/>
  <c r="N18" i="8"/>
  <c r="L18" i="8"/>
  <c r="I18" i="8"/>
  <c r="F18" i="8"/>
  <c r="C18" i="8"/>
  <c r="R17" i="8"/>
  <c r="O17" i="8"/>
  <c r="L17" i="8"/>
  <c r="K17" i="8"/>
  <c r="I17" i="8"/>
  <c r="F17" i="8"/>
  <c r="C17" i="8"/>
  <c r="R16" i="8"/>
  <c r="Q16" i="8"/>
  <c r="O16" i="8"/>
  <c r="N16" i="8"/>
  <c r="L16" i="8"/>
  <c r="I16" i="8"/>
  <c r="F16" i="8"/>
  <c r="C16" i="8"/>
  <c r="S15" i="8"/>
  <c r="S16" i="8" s="1"/>
  <c r="S17" i="8" s="1"/>
  <c r="S18" i="8" s="1"/>
  <c r="S19" i="8" s="1"/>
  <c r="S20" i="8" s="1"/>
  <c r="S21" i="8" s="1"/>
  <c r="S22" i="8" s="1"/>
  <c r="S23" i="8" s="1"/>
  <c r="S24" i="8" s="1"/>
  <c r="R15" i="8"/>
  <c r="O15" i="8"/>
  <c r="M15" i="8"/>
  <c r="M16" i="8" s="1"/>
  <c r="M17" i="8" s="1"/>
  <c r="M18" i="8" s="1"/>
  <c r="M19" i="8" s="1"/>
  <c r="M20" i="8" s="1"/>
  <c r="M21" i="8" s="1"/>
  <c r="M22" i="8" s="1"/>
  <c r="M23" i="8" s="1"/>
  <c r="M24" i="8" s="1"/>
  <c r="L15" i="8"/>
  <c r="K15" i="8"/>
  <c r="I15" i="8"/>
  <c r="F15" i="8"/>
  <c r="C15" i="8"/>
  <c r="S14" i="8"/>
  <c r="R14" i="8"/>
  <c r="Q14" i="8"/>
  <c r="P14" i="8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O14" i="8"/>
  <c r="N14" i="8"/>
  <c r="M14" i="8"/>
  <c r="L14" i="8"/>
  <c r="I14" i="8"/>
  <c r="G14" i="8"/>
  <c r="G13" i="8" s="1"/>
  <c r="G12" i="8" s="1"/>
  <c r="G11" i="8" s="1"/>
  <c r="G10" i="8" s="1"/>
  <c r="G9" i="8" s="1"/>
  <c r="G8" i="8" s="1"/>
  <c r="G7" i="8" s="1"/>
  <c r="F14" i="8"/>
  <c r="C14" i="8"/>
  <c r="T13" i="8"/>
  <c r="S13" i="8"/>
  <c r="S12" i="8" s="1"/>
  <c r="S11" i="8" s="1"/>
  <c r="S10" i="8" s="1"/>
  <c r="S9" i="8" s="1"/>
  <c r="S8" i="8" s="1"/>
  <c r="S7" i="8" s="1"/>
  <c r="S6" i="8" s="1"/>
  <c r="R13" i="8"/>
  <c r="O13" i="8"/>
  <c r="M13" i="8"/>
  <c r="M12" i="8" s="1"/>
  <c r="M11" i="8" s="1"/>
  <c r="M10" i="8" s="1"/>
  <c r="M9" i="8" s="1"/>
  <c r="M8" i="8" s="1"/>
  <c r="M7" i="8" s="1"/>
  <c r="M6" i="8" s="1"/>
  <c r="M5" i="8" s="1"/>
  <c r="M4" i="8" s="1"/>
  <c r="L13" i="8"/>
  <c r="K13" i="8"/>
  <c r="I13" i="8"/>
  <c r="F13" i="8"/>
  <c r="C13" i="8"/>
  <c r="R12" i="8"/>
  <c r="Q12" i="8"/>
  <c r="O12" i="8"/>
  <c r="N12" i="8"/>
  <c r="L12" i="8"/>
  <c r="I12" i="8"/>
  <c r="F12" i="8"/>
  <c r="C12" i="8"/>
  <c r="T11" i="8"/>
  <c r="R11" i="8"/>
  <c r="O11" i="8"/>
  <c r="L11" i="8"/>
  <c r="K11" i="8"/>
  <c r="I11" i="8"/>
  <c r="F11" i="8"/>
  <c r="C11" i="8"/>
  <c r="R10" i="8"/>
  <c r="Q10" i="8"/>
  <c r="O10" i="8"/>
  <c r="N10" i="8"/>
  <c r="L10" i="8"/>
  <c r="I10" i="8"/>
  <c r="F10" i="8"/>
  <c r="C10" i="8"/>
  <c r="AC9" i="8"/>
  <c r="AF9" i="8" s="1"/>
  <c r="AB9" i="8"/>
  <c r="N3" i="8" s="1"/>
  <c r="AA9" i="8"/>
  <c r="Z9" i="8"/>
  <c r="Y9" i="8"/>
  <c r="X9" i="8"/>
  <c r="T9" i="8"/>
  <c r="R9" i="8"/>
  <c r="Q9" i="8"/>
  <c r="O9" i="8"/>
  <c r="L9" i="8"/>
  <c r="I9" i="8"/>
  <c r="F9" i="8"/>
  <c r="C9" i="8"/>
  <c r="AF8" i="8"/>
  <c r="AC8" i="8"/>
  <c r="AB8" i="8"/>
  <c r="AA8" i="8"/>
  <c r="Z8" i="8"/>
  <c r="Y8" i="8"/>
  <c r="X8" i="8"/>
  <c r="T8" i="8"/>
  <c r="R8" i="8"/>
  <c r="Q8" i="8"/>
  <c r="O8" i="8"/>
  <c r="N8" i="8"/>
  <c r="L8" i="8"/>
  <c r="I8" i="8"/>
  <c r="F8" i="8"/>
  <c r="C8" i="8"/>
  <c r="T7" i="8"/>
  <c r="R7" i="8"/>
  <c r="Q7" i="8"/>
  <c r="O7" i="8"/>
  <c r="L7" i="8"/>
  <c r="I7" i="8"/>
  <c r="F7" i="8"/>
  <c r="C7" i="8"/>
  <c r="AF6" i="8"/>
  <c r="R6" i="8"/>
  <c r="Q6" i="8"/>
  <c r="O6" i="8"/>
  <c r="N6" i="8"/>
  <c r="L6" i="8"/>
  <c r="I6" i="8"/>
  <c r="G6" i="8"/>
  <c r="G5" i="8" s="1"/>
  <c r="G4" i="8" s="1"/>
  <c r="F6" i="8"/>
  <c r="C6" i="8"/>
  <c r="AF5" i="8"/>
  <c r="T5" i="8"/>
  <c r="S5" i="8"/>
  <c r="S4" i="8" s="1"/>
  <c r="R5" i="8"/>
  <c r="O5" i="8"/>
  <c r="L5" i="8"/>
  <c r="K5" i="8"/>
  <c r="I5" i="8"/>
  <c r="F5" i="8"/>
  <c r="C5" i="8"/>
  <c r="AI4" i="8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AF4" i="8"/>
  <c r="T4" i="8"/>
  <c r="R4" i="8"/>
  <c r="Q4" i="8"/>
  <c r="O4" i="8"/>
  <c r="L4" i="8"/>
  <c r="I4" i="8"/>
  <c r="F4" i="8"/>
  <c r="C4" i="8"/>
  <c r="Q3" i="8"/>
  <c r="H3" i="8"/>
  <c r="E3" i="8"/>
  <c r="B3" i="8"/>
  <c r="Q2" i="8"/>
  <c r="N2" i="8"/>
  <c r="K2" i="8"/>
  <c r="H2" i="8"/>
  <c r="E2" i="8"/>
  <c r="B2" i="8"/>
  <c r="Q1" i="8"/>
  <c r="Q23" i="8" s="1"/>
  <c r="N1" i="8"/>
  <c r="N4" i="8" s="1"/>
  <c r="K1" i="8"/>
  <c r="K8" i="8" s="1"/>
  <c r="H1" i="8"/>
  <c r="E1" i="8"/>
  <c r="B1" i="8"/>
  <c r="R24" i="7"/>
  <c r="Q24" i="7"/>
  <c r="O24" i="7"/>
  <c r="N24" i="7"/>
  <c r="L24" i="7"/>
  <c r="I24" i="7"/>
  <c r="F24" i="7"/>
  <c r="C24" i="7"/>
  <c r="R23" i="7"/>
  <c r="O23" i="7"/>
  <c r="L23" i="7"/>
  <c r="I23" i="7"/>
  <c r="F23" i="7"/>
  <c r="C23" i="7"/>
  <c r="R22" i="7"/>
  <c r="Q22" i="7"/>
  <c r="O22" i="7"/>
  <c r="N22" i="7"/>
  <c r="L22" i="7"/>
  <c r="I22" i="7"/>
  <c r="F22" i="7"/>
  <c r="C22" i="7"/>
  <c r="R21" i="7"/>
  <c r="O21" i="7"/>
  <c r="L21" i="7"/>
  <c r="I21" i="7"/>
  <c r="F21" i="7"/>
  <c r="C21" i="7"/>
  <c r="R20" i="7"/>
  <c r="Q20" i="7"/>
  <c r="O20" i="7"/>
  <c r="N20" i="7"/>
  <c r="L20" i="7"/>
  <c r="I20" i="7"/>
  <c r="F20" i="7"/>
  <c r="C20" i="7"/>
  <c r="R19" i="7"/>
  <c r="O19" i="7"/>
  <c r="L19" i="7"/>
  <c r="I19" i="7"/>
  <c r="F19" i="7"/>
  <c r="C19" i="7"/>
  <c r="R18" i="7"/>
  <c r="Q18" i="7"/>
  <c r="O18" i="7"/>
  <c r="N18" i="7"/>
  <c r="L18" i="7"/>
  <c r="I18" i="7"/>
  <c r="F18" i="7"/>
  <c r="C18" i="7"/>
  <c r="R17" i="7"/>
  <c r="O17" i="7"/>
  <c r="L17" i="7"/>
  <c r="I17" i="7"/>
  <c r="F17" i="7"/>
  <c r="C17" i="7"/>
  <c r="R16" i="7"/>
  <c r="Q16" i="7"/>
  <c r="O16" i="7"/>
  <c r="N16" i="7"/>
  <c r="L16" i="7"/>
  <c r="I16" i="7"/>
  <c r="F16" i="7"/>
  <c r="C16" i="7"/>
  <c r="R15" i="7"/>
  <c r="O15" i="7"/>
  <c r="M15" i="7"/>
  <c r="M16" i="7" s="1"/>
  <c r="M17" i="7" s="1"/>
  <c r="M18" i="7" s="1"/>
  <c r="M19" i="7" s="1"/>
  <c r="M20" i="7" s="1"/>
  <c r="M21" i="7" s="1"/>
  <c r="M22" i="7" s="1"/>
  <c r="M23" i="7" s="1"/>
  <c r="M24" i="7" s="1"/>
  <c r="L15" i="7"/>
  <c r="I15" i="7"/>
  <c r="F15" i="7"/>
  <c r="C15" i="7"/>
  <c r="S14" i="7"/>
  <c r="R14" i="7"/>
  <c r="Q14" i="7"/>
  <c r="P14" i="7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O14" i="7"/>
  <c r="N14" i="7"/>
  <c r="M14" i="7"/>
  <c r="L14" i="7"/>
  <c r="I14" i="7"/>
  <c r="G14" i="7"/>
  <c r="F14" i="7"/>
  <c r="D14" i="7"/>
  <c r="C14" i="7"/>
  <c r="R13" i="7"/>
  <c r="O13" i="7"/>
  <c r="L13" i="7"/>
  <c r="I13" i="7"/>
  <c r="F13" i="7"/>
  <c r="C13" i="7"/>
  <c r="R12" i="7"/>
  <c r="Q12" i="7"/>
  <c r="O12" i="7"/>
  <c r="N12" i="7"/>
  <c r="L12" i="7"/>
  <c r="I12" i="7"/>
  <c r="F12" i="7"/>
  <c r="C12" i="7"/>
  <c r="R11" i="7"/>
  <c r="O11" i="7"/>
  <c r="L11" i="7"/>
  <c r="I11" i="7"/>
  <c r="F11" i="7"/>
  <c r="C11" i="7"/>
  <c r="R10" i="7"/>
  <c r="Q10" i="7"/>
  <c r="O10" i="7"/>
  <c r="N10" i="7"/>
  <c r="L10" i="7"/>
  <c r="I10" i="7"/>
  <c r="F10" i="7"/>
  <c r="C10" i="7"/>
  <c r="AC9" i="7"/>
  <c r="AF9" i="7" s="1"/>
  <c r="AB9" i="7"/>
  <c r="N3" i="7" s="1"/>
  <c r="AA9" i="7"/>
  <c r="Z9" i="7"/>
  <c r="H3" i="7" s="1"/>
  <c r="Y9" i="7"/>
  <c r="AF5" i="7" s="1"/>
  <c r="X9" i="7"/>
  <c r="R9" i="7"/>
  <c r="Q9" i="7"/>
  <c r="O9" i="7"/>
  <c r="L9" i="7"/>
  <c r="I9" i="7"/>
  <c r="F9" i="7"/>
  <c r="C9" i="7"/>
  <c r="AF8" i="7"/>
  <c r="AC8" i="7"/>
  <c r="S13" i="7" s="1"/>
  <c r="S12" i="7" s="1"/>
  <c r="S11" i="7" s="1"/>
  <c r="S10" i="7" s="1"/>
  <c r="S9" i="7" s="1"/>
  <c r="S8" i="7" s="1"/>
  <c r="S7" i="7" s="1"/>
  <c r="S6" i="7" s="1"/>
  <c r="S5" i="7" s="1"/>
  <c r="S4" i="7" s="1"/>
  <c r="AB8" i="7"/>
  <c r="P13" i="7" s="1"/>
  <c r="P12" i="7" s="1"/>
  <c r="P11" i="7" s="1"/>
  <c r="P10" i="7" s="1"/>
  <c r="P9" i="7" s="1"/>
  <c r="P8" i="7" s="1"/>
  <c r="P7" i="7" s="1"/>
  <c r="P6" i="7" s="1"/>
  <c r="P5" i="7" s="1"/>
  <c r="P4" i="7" s="1"/>
  <c r="AA8" i="7"/>
  <c r="Z8" i="7"/>
  <c r="Y8" i="7"/>
  <c r="X8" i="7"/>
  <c r="T8" i="7"/>
  <c r="R8" i="7"/>
  <c r="O8" i="7"/>
  <c r="N8" i="7"/>
  <c r="L8" i="7"/>
  <c r="I8" i="7"/>
  <c r="F8" i="7"/>
  <c r="C8" i="7"/>
  <c r="R7" i="7"/>
  <c r="Q7" i="7"/>
  <c r="O7" i="7"/>
  <c r="L7" i="7"/>
  <c r="I7" i="7"/>
  <c r="F7" i="7"/>
  <c r="C7" i="7"/>
  <c r="AF6" i="7"/>
  <c r="R6" i="7"/>
  <c r="Q6" i="7"/>
  <c r="O6" i="7"/>
  <c r="N6" i="7"/>
  <c r="L6" i="7"/>
  <c r="I6" i="7"/>
  <c r="F6" i="7"/>
  <c r="C6" i="7"/>
  <c r="T5" i="7"/>
  <c r="R5" i="7"/>
  <c r="Q5" i="7"/>
  <c r="O5" i="7"/>
  <c r="L5" i="7"/>
  <c r="I5" i="7"/>
  <c r="F5" i="7"/>
  <c r="C5" i="7"/>
  <c r="AI4" i="7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AF4" i="7"/>
  <c r="R4" i="7"/>
  <c r="Q4" i="7"/>
  <c r="O4" i="7"/>
  <c r="L4" i="7"/>
  <c r="I4" i="7"/>
  <c r="F4" i="7"/>
  <c r="C4" i="7"/>
  <c r="Q3" i="7"/>
  <c r="B3" i="7"/>
  <c r="Q2" i="7"/>
  <c r="N2" i="7"/>
  <c r="K2" i="7"/>
  <c r="H2" i="7"/>
  <c r="E2" i="7"/>
  <c r="B2" i="7"/>
  <c r="Q1" i="7"/>
  <c r="Q23" i="7" s="1"/>
  <c r="N1" i="7"/>
  <c r="N9" i="7" s="1"/>
  <c r="K1" i="7"/>
  <c r="H1" i="7"/>
  <c r="E1" i="7"/>
  <c r="B1" i="7"/>
  <c r="Y8" i="1"/>
  <c r="Z8" i="1"/>
  <c r="X8" i="1"/>
  <c r="S15" i="7" l="1"/>
  <c r="S16" i="7" s="1"/>
  <c r="S17" i="7" s="1"/>
  <c r="S18" i="7" s="1"/>
  <c r="S19" i="7" s="1"/>
  <c r="S20" i="7" s="1"/>
  <c r="S21" i="7" s="1"/>
  <c r="S22" i="7" s="1"/>
  <c r="S23" i="7" s="1"/>
  <c r="S24" i="7" s="1"/>
  <c r="D15" i="7"/>
  <c r="D16" i="7" s="1"/>
  <c r="D17" i="7" s="1"/>
  <c r="D18" i="7" s="1"/>
  <c r="D19" i="7" s="1"/>
  <c r="D20" i="7" s="1"/>
  <c r="D21" i="7" s="1"/>
  <c r="D22" i="7" s="1"/>
  <c r="D23" i="7" s="1"/>
  <c r="D24" i="7" s="1"/>
  <c r="M13" i="7"/>
  <c r="M12" i="7" s="1"/>
  <c r="M11" i="7" s="1"/>
  <c r="M10" i="7" s="1"/>
  <c r="M9" i="7" s="1"/>
  <c r="M8" i="7" s="1"/>
  <c r="M7" i="7" s="1"/>
  <c r="M6" i="7" s="1"/>
  <c r="M5" i="7" s="1"/>
  <c r="K5" i="7" s="1"/>
  <c r="G15" i="7"/>
  <c r="G16" i="7" s="1"/>
  <c r="G17" i="7" s="1"/>
  <c r="G18" i="7" s="1"/>
  <c r="G19" i="7" s="1"/>
  <c r="G20" i="7" s="1"/>
  <c r="G21" i="7" s="1"/>
  <c r="G22" i="7" s="1"/>
  <c r="G23" i="7" s="1"/>
  <c r="G24" i="7" s="1"/>
  <c r="E24" i="7" s="1"/>
  <c r="B23" i="7"/>
  <c r="B17" i="7"/>
  <c r="B21" i="7"/>
  <c r="B19" i="7"/>
  <c r="AF7" i="8"/>
  <c r="K3" i="8"/>
  <c r="E14" i="8"/>
  <c r="E12" i="8"/>
  <c r="E10" i="8"/>
  <c r="E6" i="8"/>
  <c r="E5" i="8"/>
  <c r="E9" i="8"/>
  <c r="E7" i="8"/>
  <c r="E4" i="8"/>
  <c r="E13" i="8"/>
  <c r="E11" i="8"/>
  <c r="E8" i="8"/>
  <c r="H9" i="8"/>
  <c r="H7" i="8"/>
  <c r="H4" i="8"/>
  <c r="H5" i="8"/>
  <c r="H24" i="8"/>
  <c r="H18" i="8"/>
  <c r="H23" i="8"/>
  <c r="H21" i="8"/>
  <c r="H19" i="8"/>
  <c r="H17" i="8"/>
  <c r="H15" i="8"/>
  <c r="H13" i="8"/>
  <c r="H11" i="8"/>
  <c r="H16" i="8"/>
  <c r="H14" i="8"/>
  <c r="H12" i="8"/>
  <c r="H10" i="8"/>
  <c r="H6" i="8"/>
  <c r="J14" i="8"/>
  <c r="H8" i="8"/>
  <c r="H22" i="8"/>
  <c r="H20" i="8"/>
  <c r="K9" i="8"/>
  <c r="N5" i="8"/>
  <c r="N11" i="8"/>
  <c r="N13" i="8"/>
  <c r="B14" i="8"/>
  <c r="N15" i="8"/>
  <c r="N17" i="8"/>
  <c r="N19" i="8"/>
  <c r="N21" i="8"/>
  <c r="N23" i="8"/>
  <c r="K7" i="8"/>
  <c r="K6" i="8"/>
  <c r="N7" i="8"/>
  <c r="N9" i="8"/>
  <c r="K10" i="8"/>
  <c r="K12" i="8"/>
  <c r="K14" i="8"/>
  <c r="G15" i="8"/>
  <c r="G16" i="8" s="1"/>
  <c r="G17" i="8" s="1"/>
  <c r="G18" i="8" s="1"/>
  <c r="G19" i="8" s="1"/>
  <c r="G20" i="8" s="1"/>
  <c r="G21" i="8" s="1"/>
  <c r="G22" i="8" s="1"/>
  <c r="G23" i="8" s="1"/>
  <c r="G24" i="8" s="1"/>
  <c r="E24" i="8" s="1"/>
  <c r="K18" i="8"/>
  <c r="K22" i="8"/>
  <c r="Q5" i="8"/>
  <c r="T6" i="8"/>
  <c r="T10" i="8"/>
  <c r="T12" i="8"/>
  <c r="P13" i="8"/>
  <c r="P12" i="8" s="1"/>
  <c r="P11" i="8" s="1"/>
  <c r="P10" i="8" s="1"/>
  <c r="P9" i="8" s="1"/>
  <c r="P8" i="8" s="1"/>
  <c r="P7" i="8" s="1"/>
  <c r="P6" i="8" s="1"/>
  <c r="P5" i="8" s="1"/>
  <c r="P4" i="8" s="1"/>
  <c r="D14" i="8"/>
  <c r="K4" i="8"/>
  <c r="K16" i="8"/>
  <c r="K20" i="8"/>
  <c r="K24" i="8"/>
  <c r="Q11" i="8"/>
  <c r="Q13" i="8"/>
  <c r="Q15" i="8"/>
  <c r="Q17" i="8"/>
  <c r="Q19" i="8"/>
  <c r="Q21" i="8"/>
  <c r="E18" i="7"/>
  <c r="E14" i="7"/>
  <c r="K23" i="7"/>
  <c r="K19" i="7"/>
  <c r="K17" i="7"/>
  <c r="K15" i="7"/>
  <c r="K21" i="7"/>
  <c r="K13" i="7"/>
  <c r="K11" i="7"/>
  <c r="K3" i="7"/>
  <c r="AF7" i="7"/>
  <c r="K8" i="7"/>
  <c r="B15" i="7"/>
  <c r="J14" i="7"/>
  <c r="H14" i="7" s="1"/>
  <c r="K9" i="7"/>
  <c r="T11" i="7"/>
  <c r="T4" i="7"/>
  <c r="N5" i="7"/>
  <c r="E3" i="7"/>
  <c r="N11" i="7"/>
  <c r="N13" i="7"/>
  <c r="B14" i="7"/>
  <c r="N15" i="7"/>
  <c r="B16" i="7"/>
  <c r="N17" i="7"/>
  <c r="B18" i="7"/>
  <c r="N19" i="7"/>
  <c r="B20" i="7"/>
  <c r="N21" i="7"/>
  <c r="B22" i="7"/>
  <c r="N23" i="7"/>
  <c r="B24" i="7"/>
  <c r="K7" i="7"/>
  <c r="D13" i="7"/>
  <c r="T13" i="7"/>
  <c r="T7" i="7"/>
  <c r="T9" i="7"/>
  <c r="N4" i="7"/>
  <c r="K6" i="7"/>
  <c r="N7" i="7"/>
  <c r="Q8" i="7"/>
  <c r="K10" i="7"/>
  <c r="K12" i="7"/>
  <c r="G13" i="7"/>
  <c r="G12" i="7" s="1"/>
  <c r="G11" i="7" s="1"/>
  <c r="G10" i="7" s="1"/>
  <c r="G9" i="7" s="1"/>
  <c r="G8" i="7" s="1"/>
  <c r="G7" i="7" s="1"/>
  <c r="G6" i="7" s="1"/>
  <c r="G5" i="7" s="1"/>
  <c r="G4" i="7" s="1"/>
  <c r="E4" i="7" s="1"/>
  <c r="K14" i="7"/>
  <c r="K16" i="7"/>
  <c r="K18" i="7"/>
  <c r="K20" i="7"/>
  <c r="K22" i="7"/>
  <c r="K24" i="7"/>
  <c r="T6" i="7"/>
  <c r="T10" i="7"/>
  <c r="T12" i="7"/>
  <c r="Q11" i="7"/>
  <c r="Q13" i="7"/>
  <c r="Q15" i="7"/>
  <c r="Q17" i="7"/>
  <c r="Q19" i="7"/>
  <c r="Q21" i="7"/>
  <c r="C14" i="1"/>
  <c r="E6" i="2"/>
  <c r="H3" i="2"/>
  <c r="H5" i="2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E17" i="7" l="1"/>
  <c r="E15" i="7"/>
  <c r="E20" i="7"/>
  <c r="E19" i="7"/>
  <c r="E22" i="7"/>
  <c r="E23" i="7"/>
  <c r="E21" i="7"/>
  <c r="E16" i="7"/>
  <c r="M4" i="7"/>
  <c r="K4" i="7" s="1"/>
  <c r="E11" i="7"/>
  <c r="E7" i="7"/>
  <c r="E12" i="7"/>
  <c r="E5" i="7"/>
  <c r="E23" i="8"/>
  <c r="U14" i="8"/>
  <c r="E18" i="8"/>
  <c r="E22" i="8"/>
  <c r="J15" i="8"/>
  <c r="J16" i="8" s="1"/>
  <c r="J17" i="8" s="1"/>
  <c r="J18" i="8" s="1"/>
  <c r="J19" i="8" s="1"/>
  <c r="J20" i="8" s="1"/>
  <c r="J21" i="8" s="1"/>
  <c r="J22" i="8" s="1"/>
  <c r="J23" i="8" s="1"/>
  <c r="J24" i="8" s="1"/>
  <c r="J13" i="8"/>
  <c r="J12" i="8" s="1"/>
  <c r="J11" i="8" s="1"/>
  <c r="J10" i="8" s="1"/>
  <c r="J9" i="8" s="1"/>
  <c r="J8" i="8" s="1"/>
  <c r="J7" i="8" s="1"/>
  <c r="J6" i="8" s="1"/>
  <c r="J5" i="8" s="1"/>
  <c r="J4" i="8" s="1"/>
  <c r="E17" i="8"/>
  <c r="E16" i="8"/>
  <c r="E19" i="8"/>
  <c r="E20" i="8"/>
  <c r="E15" i="8"/>
  <c r="D13" i="8"/>
  <c r="D15" i="8"/>
  <c r="E21" i="8"/>
  <c r="U14" i="7"/>
  <c r="J13" i="7"/>
  <c r="J15" i="7"/>
  <c r="E6" i="7"/>
  <c r="E10" i="7"/>
  <c r="D12" i="7"/>
  <c r="B13" i="7"/>
  <c r="E9" i="7"/>
  <c r="E13" i="7"/>
  <c r="E8" i="7"/>
  <c r="B9" i="3"/>
  <c r="B19" i="3"/>
  <c r="A18" i="3"/>
  <c r="A21" i="3" s="1"/>
  <c r="E9" i="2"/>
  <c r="E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C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43" i="2"/>
  <c r="C44" i="2"/>
  <c r="D44" i="2"/>
  <c r="C45" i="2"/>
  <c r="D45" i="2"/>
  <c r="E45" i="2"/>
  <c r="C46" i="2"/>
  <c r="D46" i="2"/>
  <c r="E46" i="2"/>
  <c r="F46" i="2"/>
  <c r="C47" i="2"/>
  <c r="D47" i="2"/>
  <c r="E47" i="2"/>
  <c r="F47" i="2"/>
  <c r="G47" i="2"/>
  <c r="C48" i="2"/>
  <c r="D48" i="2"/>
  <c r="E48" i="2"/>
  <c r="F48" i="2"/>
  <c r="G48" i="2"/>
  <c r="H48" i="2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J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L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N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16" i="2"/>
  <c r="B41" i="2" s="1"/>
  <c r="Z9" i="1"/>
  <c r="D12" i="8" l="1"/>
  <c r="B13" i="8"/>
  <c r="U13" i="8" s="1"/>
  <c r="D16" i="8"/>
  <c r="B15" i="8"/>
  <c r="U15" i="8" s="1"/>
  <c r="J16" i="7"/>
  <c r="H15" i="7"/>
  <c r="U15" i="7" s="1"/>
  <c r="J12" i="7"/>
  <c r="H13" i="7"/>
  <c r="U13" i="7" s="1"/>
  <c r="D11" i="7"/>
  <c r="B12" i="7"/>
  <c r="B14" i="3"/>
  <c r="B22" i="3" l="1"/>
  <c r="B23" i="3"/>
  <c r="D17" i="8"/>
  <c r="B16" i="8"/>
  <c r="U16" i="8" s="1"/>
  <c r="D11" i="8"/>
  <c r="B12" i="8"/>
  <c r="U12" i="8" s="1"/>
  <c r="J11" i="7"/>
  <c r="H12" i="7"/>
  <c r="U12" i="7" s="1"/>
  <c r="J17" i="7"/>
  <c r="H16" i="7"/>
  <c r="U16" i="7" s="1"/>
  <c r="D10" i="7"/>
  <c r="B11" i="7"/>
  <c r="H4" i="2"/>
  <c r="B15" i="3"/>
  <c r="B17" i="3" s="1"/>
  <c r="B24" i="3" s="1"/>
  <c r="B21" i="3"/>
  <c r="B26" i="3" s="1"/>
  <c r="D19" i="3"/>
  <c r="C19" i="3"/>
  <c r="C14" i="3"/>
  <c r="B16" i="3"/>
  <c r="C21" i="3" l="1"/>
  <c r="C26" i="3" s="1"/>
  <c r="C23" i="3"/>
  <c r="C22" i="3"/>
  <c r="B18" i="3"/>
  <c r="D10" i="8"/>
  <c r="B11" i="8"/>
  <c r="U11" i="8" s="1"/>
  <c r="D18" i="8"/>
  <c r="B17" i="8"/>
  <c r="U17" i="8" s="1"/>
  <c r="J18" i="7"/>
  <c r="H17" i="7"/>
  <c r="U17" i="7" s="1"/>
  <c r="J10" i="7"/>
  <c r="H11" i="7"/>
  <c r="U11" i="7" s="1"/>
  <c r="D9" i="7"/>
  <c r="B10" i="7"/>
  <c r="E7" i="2"/>
  <c r="E19" i="3"/>
  <c r="D14" i="3"/>
  <c r="C15" i="3"/>
  <c r="C17" i="3" s="1"/>
  <c r="C24" i="3" s="1"/>
  <c r="C16" i="3"/>
  <c r="E8" i="2"/>
  <c r="D22" i="3" l="1"/>
  <c r="D23" i="3"/>
  <c r="E14" i="3"/>
  <c r="F19" i="3"/>
  <c r="D21" i="3"/>
  <c r="D26" i="3" s="1"/>
  <c r="D19" i="8"/>
  <c r="B18" i="8"/>
  <c r="U18" i="8" s="1"/>
  <c r="D9" i="8"/>
  <c r="B10" i="8"/>
  <c r="U10" i="8" s="1"/>
  <c r="J9" i="7"/>
  <c r="H10" i="7"/>
  <c r="U10" i="7" s="1"/>
  <c r="J19" i="7"/>
  <c r="H18" i="7"/>
  <c r="U18" i="7" s="1"/>
  <c r="B9" i="7"/>
  <c r="D8" i="7"/>
  <c r="K42" i="2"/>
  <c r="D15" i="3"/>
  <c r="D17" i="3" s="1"/>
  <c r="D24" i="3" s="1"/>
  <c r="D16" i="3"/>
  <c r="E15" i="3"/>
  <c r="E17" i="3" s="1"/>
  <c r="F14" i="3"/>
  <c r="C18" i="3"/>
  <c r="B27" i="3" s="1"/>
  <c r="G19" i="3"/>
  <c r="G46" i="2"/>
  <c r="U54" i="2"/>
  <c r="Q48" i="2"/>
  <c r="F16" i="2"/>
  <c r="F41" i="2" s="1"/>
  <c r="R47" i="2"/>
  <c r="F17" i="2"/>
  <c r="M44" i="2"/>
  <c r="N51" i="2"/>
  <c r="I45" i="2"/>
  <c r="M41" i="2"/>
  <c r="R48" i="2"/>
  <c r="R44" i="2"/>
  <c r="H41" i="2"/>
  <c r="T44" i="2"/>
  <c r="U52" i="2"/>
  <c r="O47" i="2"/>
  <c r="J47" i="2"/>
  <c r="O54" i="2"/>
  <c r="K48" i="2"/>
  <c r="T56" i="2"/>
  <c r="V41" i="2"/>
  <c r="R52" i="2"/>
  <c r="T43" i="2"/>
  <c r="T54" i="2"/>
  <c r="L42" i="2"/>
  <c r="M46" i="2"/>
  <c r="Q42" i="2"/>
  <c r="R57" i="2"/>
  <c r="O52" i="2"/>
  <c r="I47" i="2"/>
  <c r="I43" i="2"/>
  <c r="T59" i="2"/>
  <c r="L51" i="2"/>
  <c r="R46" i="2"/>
  <c r="S57" i="2"/>
  <c r="K45" i="2"/>
  <c r="R53" i="2"/>
  <c r="T50" i="2"/>
  <c r="P46" i="2"/>
  <c r="U59" i="2"/>
  <c r="U55" i="2"/>
  <c r="U53" i="2"/>
  <c r="O50" i="2"/>
  <c r="M49" i="2"/>
  <c r="U47" i="2"/>
  <c r="U45" i="2"/>
  <c r="S44" i="2"/>
  <c r="U43" i="2"/>
  <c r="E18" i="2"/>
  <c r="G42" i="2"/>
  <c r="I41" i="2"/>
  <c r="L46" i="2"/>
  <c r="R43" i="2"/>
  <c r="R41" i="2"/>
  <c r="T55" i="2"/>
  <c r="T53" i="2"/>
  <c r="N52" i="2"/>
  <c r="P49" i="2"/>
  <c r="N48" i="2"/>
  <c r="L47" i="2"/>
  <c r="L45" i="2"/>
  <c r="N44" i="2"/>
  <c r="P43" i="2"/>
  <c r="T41" i="2"/>
  <c r="N53" i="2"/>
  <c r="T46" i="2"/>
  <c r="H44" i="2"/>
  <c r="J41" i="2"/>
  <c r="Q54" i="2"/>
  <c r="Q52" i="2"/>
  <c r="U50" i="2"/>
  <c r="M48" i="2"/>
  <c r="K47" i="2"/>
  <c r="I46" i="2"/>
  <c r="I44" i="2"/>
  <c r="M42" i="2"/>
  <c r="P52" i="2"/>
  <c r="N49" i="2"/>
  <c r="S58" i="2"/>
  <c r="Q55" i="2"/>
  <c r="Q53" i="2"/>
  <c r="K50" i="2"/>
  <c r="S48" i="2"/>
  <c r="Q47" i="2"/>
  <c r="Q45" i="2"/>
  <c r="O44" i="2"/>
  <c r="Q43" i="2"/>
  <c r="U41" i="2"/>
  <c r="E16" i="2"/>
  <c r="E41" i="2" s="1"/>
  <c r="P54" i="2"/>
  <c r="R45" i="2"/>
  <c r="F18" i="2"/>
  <c r="F43" i="2" s="1"/>
  <c r="N41" i="2"/>
  <c r="P55" i="2"/>
  <c r="P53" i="2"/>
  <c r="T51" i="2"/>
  <c r="L49" i="2"/>
  <c r="J48" i="2"/>
  <c r="H47" i="2"/>
  <c r="H45" i="2"/>
  <c r="J44" i="2"/>
  <c r="L43" i="2"/>
  <c r="P41" i="2"/>
  <c r="V59" i="2"/>
  <c r="T52" i="2"/>
  <c r="H46" i="2"/>
  <c r="N43" i="2"/>
  <c r="U60" i="2"/>
  <c r="S53" i="2"/>
  <c r="M52" i="2"/>
  <c r="I48" i="2"/>
  <c r="U46" i="2"/>
  <c r="S45" i="2"/>
  <c r="E19" i="2"/>
  <c r="E44" i="2" s="1"/>
  <c r="G43" i="2"/>
  <c r="I42" i="2"/>
  <c r="T48" i="2"/>
  <c r="J45" i="2"/>
  <c r="U57" i="2"/>
  <c r="S54" i="2"/>
  <c r="S52" i="2"/>
  <c r="U49" i="2"/>
  <c r="O48" i="2"/>
  <c r="M47" i="2"/>
  <c r="M45" i="2"/>
  <c r="K44" i="2"/>
  <c r="M43" i="2"/>
  <c r="Q41" i="2"/>
  <c r="T58" i="2"/>
  <c r="F20" i="2"/>
  <c r="F45" i="2" s="1"/>
  <c r="P42" i="2"/>
  <c r="P51" i="2"/>
  <c r="T47" i="2"/>
  <c r="F19" i="2"/>
  <c r="F44" i="2" s="1"/>
  <c r="H43" i="2"/>
  <c r="L41" i="2"/>
  <c r="P50" i="2"/>
  <c r="N45" i="2"/>
  <c r="T42" i="2"/>
  <c r="U58" i="2"/>
  <c r="O53" i="2"/>
  <c r="S51" i="2"/>
  <c r="M50" i="2"/>
  <c r="S47" i="2"/>
  <c r="Q46" i="2"/>
  <c r="O45" i="2"/>
  <c r="S43" i="2"/>
  <c r="U42" i="2"/>
  <c r="E17" i="2"/>
  <c r="E42" i="2" s="1"/>
  <c r="C16" i="2"/>
  <c r="C41" i="2" s="1"/>
  <c r="R54" i="2"/>
  <c r="Q50" i="2"/>
  <c r="N46" i="2"/>
  <c r="U44" i="2"/>
  <c r="K43" i="2"/>
  <c r="T45" i="2"/>
  <c r="K49" i="2"/>
  <c r="O46" i="2"/>
  <c r="D17" i="2"/>
  <c r="D42" i="2" s="1"/>
  <c r="J46" i="2"/>
  <c r="U51" i="2"/>
  <c r="N47" i="2"/>
  <c r="Q56" i="2"/>
  <c r="R51" i="2"/>
  <c r="L48" i="2"/>
  <c r="G44" i="2"/>
  <c r="S50" i="2"/>
  <c r="O49" i="2"/>
  <c r="S46" i="2"/>
  <c r="E43" i="2"/>
  <c r="H42" i="2"/>
  <c r="R49" i="2"/>
  <c r="S42" i="2"/>
  <c r="R56" i="2"/>
  <c r="M51" i="2"/>
  <c r="D18" i="2"/>
  <c r="D43" i="2" s="1"/>
  <c r="Q44" i="2"/>
  <c r="L44" i="2"/>
  <c r="Q51" i="2"/>
  <c r="N50" i="2"/>
  <c r="U48" i="2"/>
  <c r="R50" i="2"/>
  <c r="O42" i="2"/>
  <c r="G41" i="2"/>
  <c r="O43" i="2"/>
  <c r="K41" i="2"/>
  <c r="N42" i="2"/>
  <c r="L50" i="2"/>
  <c r="P47" i="2"/>
  <c r="P45" i="2"/>
  <c r="S56" i="2"/>
  <c r="K46" i="2"/>
  <c r="J42" i="2"/>
  <c r="Q49" i="2"/>
  <c r="P44" i="2"/>
  <c r="O41" i="2"/>
  <c r="S41" i="2"/>
  <c r="J49" i="2"/>
  <c r="C17" i="2"/>
  <c r="C42" i="2" s="1"/>
  <c r="R55" i="2"/>
  <c r="R42" i="2"/>
  <c r="U56" i="2"/>
  <c r="T57" i="2"/>
  <c r="T49" i="2"/>
  <c r="P48" i="2"/>
  <c r="J43" i="2"/>
  <c r="D16" i="2"/>
  <c r="D41" i="2" s="1"/>
  <c r="S55" i="2"/>
  <c r="O51" i="2"/>
  <c r="S49" i="2"/>
  <c r="G45" i="2"/>
  <c r="E21" i="3" l="1"/>
  <c r="E26" i="3" s="1"/>
  <c r="E23" i="3"/>
  <c r="E22" i="3"/>
  <c r="E24" i="3"/>
  <c r="F21" i="3"/>
  <c r="F26" i="3" s="1"/>
  <c r="F22" i="3"/>
  <c r="F23" i="3"/>
  <c r="E16" i="3"/>
  <c r="E18" i="3" s="1"/>
  <c r="D18" i="3"/>
  <c r="C27" i="3" s="1"/>
  <c r="B9" i="8"/>
  <c r="U9" i="8" s="1"/>
  <c r="D8" i="8"/>
  <c r="D20" i="8"/>
  <c r="B19" i="8"/>
  <c r="U19" i="8" s="1"/>
  <c r="J20" i="7"/>
  <c r="H19" i="7"/>
  <c r="U19" i="7" s="1"/>
  <c r="B8" i="7"/>
  <c r="D7" i="7"/>
  <c r="J8" i="7"/>
  <c r="H9" i="7"/>
  <c r="U9" i="7" s="1"/>
  <c r="F15" i="3"/>
  <c r="F17" i="3" s="1"/>
  <c r="F24" i="3" s="1"/>
  <c r="F16" i="3"/>
  <c r="G14" i="3"/>
  <c r="H19" i="3"/>
  <c r="V61" i="2"/>
  <c r="V47" i="2"/>
  <c r="V54" i="2"/>
  <c r="V43" i="2"/>
  <c r="V42" i="2"/>
  <c r="V51" i="2"/>
  <c r="V44" i="2"/>
  <c r="V55" i="2"/>
  <c r="V60" i="2"/>
  <c r="V52" i="2"/>
  <c r="V53" i="2"/>
  <c r="V50" i="2"/>
  <c r="V46" i="2"/>
  <c r="V58" i="2"/>
  <c r="V49" i="2"/>
  <c r="V57" i="2"/>
  <c r="V45" i="2"/>
  <c r="V56" i="2"/>
  <c r="V48" i="2"/>
  <c r="D27" i="3" l="1"/>
  <c r="G21" i="3"/>
  <c r="G26" i="3" s="1"/>
  <c r="G23" i="3"/>
  <c r="G22" i="3"/>
  <c r="D21" i="8"/>
  <c r="B20" i="8"/>
  <c r="U20" i="8" s="1"/>
  <c r="D7" i="8"/>
  <c r="B8" i="8"/>
  <c r="U8" i="8" s="1"/>
  <c r="J21" i="7"/>
  <c r="H20" i="7"/>
  <c r="U20" i="7" s="1"/>
  <c r="J7" i="7"/>
  <c r="H8" i="7"/>
  <c r="U8" i="7" s="1"/>
  <c r="D6" i="7"/>
  <c r="B7" i="7"/>
  <c r="F18" i="3"/>
  <c r="E27" i="3" s="1"/>
  <c r="G15" i="3"/>
  <c r="G17" i="3" s="1"/>
  <c r="G24" i="3" s="1"/>
  <c r="G16" i="3"/>
  <c r="H14" i="3"/>
  <c r="I19" i="3"/>
  <c r="U72" i="2"/>
  <c r="U95" i="2"/>
  <c r="U77" i="2"/>
  <c r="U100" i="2"/>
  <c r="U80" i="2"/>
  <c r="U103" i="2"/>
  <c r="U82" i="2"/>
  <c r="U106" i="2"/>
  <c r="U105" i="2"/>
  <c r="U71" i="2"/>
  <c r="U119" i="2" s="1"/>
  <c r="U94" i="2"/>
  <c r="U73" i="2"/>
  <c r="U96" i="2"/>
  <c r="U68" i="2"/>
  <c r="U91" i="2"/>
  <c r="U76" i="2"/>
  <c r="U124" i="2" s="1"/>
  <c r="U99" i="2"/>
  <c r="U69" i="2"/>
  <c r="U117" i="2" s="1"/>
  <c r="U92" i="2"/>
  <c r="U70" i="2"/>
  <c r="U93" i="2"/>
  <c r="U84" i="2"/>
  <c r="U132" i="2" s="1"/>
  <c r="U83" i="2"/>
  <c r="U131" i="2" s="1"/>
  <c r="U107" i="2"/>
  <c r="U66" i="2"/>
  <c r="U89" i="2"/>
  <c r="U85" i="2"/>
  <c r="U133" i="2" s="1"/>
  <c r="U109" i="2"/>
  <c r="U108" i="2"/>
  <c r="U78" i="2"/>
  <c r="U101" i="2"/>
  <c r="U75" i="2"/>
  <c r="U123" i="2" s="1"/>
  <c r="U98" i="2"/>
  <c r="U81" i="2"/>
  <c r="U129" i="2" s="1"/>
  <c r="U104" i="2"/>
  <c r="U74" i="2"/>
  <c r="U122" i="2" s="1"/>
  <c r="U97" i="2"/>
  <c r="U79" i="2"/>
  <c r="U127" i="2" s="1"/>
  <c r="U102" i="2"/>
  <c r="U67" i="2"/>
  <c r="U90" i="2"/>
  <c r="U65" i="2"/>
  <c r="U113" i="2" s="1"/>
  <c r="H21" i="3" l="1"/>
  <c r="H26" i="3" s="1"/>
  <c r="H22" i="3"/>
  <c r="H23" i="3"/>
  <c r="G18" i="3"/>
  <c r="F27" i="3" s="1"/>
  <c r="D6" i="8"/>
  <c r="B7" i="8"/>
  <c r="U7" i="8" s="1"/>
  <c r="D22" i="8"/>
  <c r="B21" i="8"/>
  <c r="U21" i="8" s="1"/>
  <c r="J22" i="7"/>
  <c r="H21" i="7"/>
  <c r="U21" i="7" s="1"/>
  <c r="D5" i="7"/>
  <c r="B6" i="7"/>
  <c r="J6" i="7"/>
  <c r="H7" i="7"/>
  <c r="U7" i="7" s="1"/>
  <c r="U130" i="2"/>
  <c r="U126" i="2"/>
  <c r="U116" i="2"/>
  <c r="U125" i="2"/>
  <c r="U114" i="2"/>
  <c r="T65" i="2" s="1"/>
  <c r="U128" i="2"/>
  <c r="U120" i="2"/>
  <c r="U115" i="2"/>
  <c r="T91" i="2" s="1"/>
  <c r="U118" i="2"/>
  <c r="U121" i="2"/>
  <c r="I14" i="3"/>
  <c r="H16" i="3"/>
  <c r="H15" i="3"/>
  <c r="H17" i="3" s="1"/>
  <c r="H24" i="3" s="1"/>
  <c r="T97" i="2"/>
  <c r="T99" i="2"/>
  <c r="I21" i="3" l="1"/>
  <c r="I26" i="3" s="1"/>
  <c r="I22" i="3"/>
  <c r="I23" i="3"/>
  <c r="D5" i="8"/>
  <c r="B6" i="8"/>
  <c r="U6" i="8" s="1"/>
  <c r="D23" i="8"/>
  <c r="B22" i="8"/>
  <c r="U22" i="8" s="1"/>
  <c r="J23" i="7"/>
  <c r="H22" i="7"/>
  <c r="U22" i="7" s="1"/>
  <c r="J5" i="7"/>
  <c r="H6" i="7"/>
  <c r="U6" i="7" s="1"/>
  <c r="D4" i="7"/>
  <c r="B4" i="7" s="1"/>
  <c r="B5" i="7"/>
  <c r="I15" i="3"/>
  <c r="I17" i="3" s="1"/>
  <c r="I24" i="3" s="1"/>
  <c r="I16" i="3"/>
  <c r="H18" i="3"/>
  <c r="G27" i="3" s="1"/>
  <c r="K13" i="3"/>
  <c r="T105" i="2"/>
  <c r="T94" i="2"/>
  <c r="T70" i="2"/>
  <c r="T93" i="2"/>
  <c r="T74" i="2"/>
  <c r="T98" i="2"/>
  <c r="T79" i="2"/>
  <c r="T102" i="2"/>
  <c r="T69" i="2"/>
  <c r="T92" i="2"/>
  <c r="T85" i="2"/>
  <c r="T133" i="2" s="1"/>
  <c r="T109" i="2"/>
  <c r="T108" i="2"/>
  <c r="T83" i="2"/>
  <c r="T106" i="2"/>
  <c r="T77" i="2"/>
  <c r="T100" i="2"/>
  <c r="T107" i="2"/>
  <c r="T80" i="2"/>
  <c r="T103" i="2"/>
  <c r="T81" i="2"/>
  <c r="T129" i="2" s="1"/>
  <c r="T104" i="2"/>
  <c r="T72" i="2"/>
  <c r="T95" i="2"/>
  <c r="T73" i="2"/>
  <c r="T121" i="2" s="1"/>
  <c r="T96" i="2"/>
  <c r="T101" i="2"/>
  <c r="T66" i="2"/>
  <c r="T89" i="2"/>
  <c r="T113" i="2" s="1"/>
  <c r="T90" i="2"/>
  <c r="T82" i="2"/>
  <c r="T130" i="2" s="1"/>
  <c r="T68" i="2"/>
  <c r="T78" i="2"/>
  <c r="T126" i="2" s="1"/>
  <c r="T84" i="2"/>
  <c r="T132" i="2" s="1"/>
  <c r="T76" i="2"/>
  <c r="T124" i="2" s="1"/>
  <c r="T75" i="2"/>
  <c r="T123" i="2" s="1"/>
  <c r="T71" i="2"/>
  <c r="T119" i="2" s="1"/>
  <c r="T67" i="2"/>
  <c r="T115" i="2" s="1"/>
  <c r="I18" i="3" l="1"/>
  <c r="K19" i="3"/>
  <c r="J21" i="3"/>
  <c r="J26" i="3" s="1"/>
  <c r="J23" i="3"/>
  <c r="J22" i="3"/>
  <c r="D24" i="8"/>
  <c r="B24" i="8" s="1"/>
  <c r="U24" i="8" s="1"/>
  <c r="B23" i="8"/>
  <c r="U23" i="8" s="1"/>
  <c r="D4" i="8"/>
  <c r="B4" i="8" s="1"/>
  <c r="U4" i="8" s="1"/>
  <c r="B5" i="8"/>
  <c r="U5" i="8" s="1"/>
  <c r="J4" i="7"/>
  <c r="H4" i="7" s="1"/>
  <c r="U4" i="7" s="1"/>
  <c r="H5" i="7"/>
  <c r="U5" i="7" s="1"/>
  <c r="J24" i="7"/>
  <c r="H24" i="7" s="1"/>
  <c r="U24" i="7" s="1"/>
  <c r="H23" i="7"/>
  <c r="U23" i="7" s="1"/>
  <c r="T117" i="2"/>
  <c r="T131" i="2"/>
  <c r="T122" i="2"/>
  <c r="S73" i="2" s="1"/>
  <c r="T116" i="2"/>
  <c r="T114" i="2"/>
  <c r="T125" i="2"/>
  <c r="T120" i="2"/>
  <c r="S95" i="2" s="1"/>
  <c r="T128" i="2"/>
  <c r="T127" i="2"/>
  <c r="S102" i="2" s="1"/>
  <c r="T118" i="2"/>
  <c r="S70" i="2" s="1"/>
  <c r="S100" i="2"/>
  <c r="J15" i="3"/>
  <c r="J17" i="3" s="1"/>
  <c r="J24" i="3" s="1"/>
  <c r="J16" i="3"/>
  <c r="K14" i="3"/>
  <c r="L13" i="3"/>
  <c r="S106" i="2"/>
  <c r="S69" i="2"/>
  <c r="S74" i="2"/>
  <c r="S93" i="2"/>
  <c r="S105" i="2"/>
  <c r="G14" i="1"/>
  <c r="H3" i="1"/>
  <c r="Q1" i="1"/>
  <c r="N1" i="1"/>
  <c r="K2" i="1"/>
  <c r="K1" i="1"/>
  <c r="H1" i="1"/>
  <c r="E1" i="1"/>
  <c r="B1" i="1"/>
  <c r="M14" i="1"/>
  <c r="H27" i="3" l="1"/>
  <c r="K21" i="3"/>
  <c r="K26" i="3" s="1"/>
  <c r="K22" i="3"/>
  <c r="K23" i="3"/>
  <c r="L19" i="3"/>
  <c r="S71" i="2"/>
  <c r="S96" i="2"/>
  <c r="S72" i="2"/>
  <c r="S120" i="2" s="1"/>
  <c r="S117" i="2"/>
  <c r="S119" i="2"/>
  <c r="J18" i="3"/>
  <c r="I27" i="3" s="1"/>
  <c r="K15" i="3"/>
  <c r="K17" i="3" s="1"/>
  <c r="K24" i="3" s="1"/>
  <c r="K16" i="3"/>
  <c r="L14" i="3"/>
  <c r="M13" i="3"/>
  <c r="S107" i="2"/>
  <c r="S79" i="2"/>
  <c r="S97" i="2"/>
  <c r="S121" i="2" s="1"/>
  <c r="S103" i="2"/>
  <c r="S98" i="2"/>
  <c r="S122" i="2" s="1"/>
  <c r="S94" i="2"/>
  <c r="S118" i="2" s="1"/>
  <c r="S85" i="2"/>
  <c r="S108" i="2"/>
  <c r="S109" i="2"/>
  <c r="S68" i="2"/>
  <c r="S91" i="2"/>
  <c r="S76" i="2"/>
  <c r="S124" i="2" s="1"/>
  <c r="S99" i="2"/>
  <c r="S66" i="2"/>
  <c r="S89" i="2"/>
  <c r="S78" i="2"/>
  <c r="S126" i="2" s="1"/>
  <c r="S101" i="2"/>
  <c r="S92" i="2"/>
  <c r="S81" i="2"/>
  <c r="S129" i="2" s="1"/>
  <c r="S104" i="2"/>
  <c r="S90" i="2"/>
  <c r="S67" i="2"/>
  <c r="S115" i="2" s="1"/>
  <c r="S77" i="2"/>
  <c r="S75" i="2"/>
  <c r="S83" i="2"/>
  <c r="S131" i="2" s="1"/>
  <c r="S80" i="2"/>
  <c r="S84" i="2"/>
  <c r="S65" i="2"/>
  <c r="S113" i="2" s="1"/>
  <c r="S82" i="2"/>
  <c r="S130" i="2" s="1"/>
  <c r="J14" i="1"/>
  <c r="D14" i="1"/>
  <c r="F17" i="1"/>
  <c r="AC8" i="1"/>
  <c r="AB8" i="1"/>
  <c r="AA8" i="1"/>
  <c r="S14" i="1"/>
  <c r="P14" i="1"/>
  <c r="O4" i="1"/>
  <c r="L4" i="1"/>
  <c r="AC9" i="1"/>
  <c r="Q3" i="1" s="1"/>
  <c r="AB9" i="1"/>
  <c r="N3" i="1" s="1"/>
  <c r="AA9" i="1"/>
  <c r="K3" i="1" s="1"/>
  <c r="Y9" i="1"/>
  <c r="E3" i="1" s="1"/>
  <c r="X9" i="1"/>
  <c r="B3" i="1" s="1"/>
  <c r="K18" i="3" l="1"/>
  <c r="J27" i="3" s="1"/>
  <c r="L21" i="3"/>
  <c r="L26" i="3" s="1"/>
  <c r="L22" i="3"/>
  <c r="L23" i="3"/>
  <c r="M19" i="3"/>
  <c r="S123" i="2"/>
  <c r="S132" i="2"/>
  <c r="S125" i="2"/>
  <c r="S128" i="2"/>
  <c r="S114" i="2"/>
  <c r="S127" i="2"/>
  <c r="S116" i="2"/>
  <c r="S133" i="2"/>
  <c r="L15" i="3"/>
  <c r="L17" i="3" s="1"/>
  <c r="L24" i="3" s="1"/>
  <c r="L16" i="3"/>
  <c r="M14" i="3"/>
  <c r="N13" i="3"/>
  <c r="AI4" i="1"/>
  <c r="T7" i="1" s="1"/>
  <c r="F1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O24" i="1"/>
  <c r="O23" i="1"/>
  <c r="O22" i="1"/>
  <c r="O21" i="1"/>
  <c r="O20" i="1"/>
  <c r="O19" i="1"/>
  <c r="O18" i="1"/>
  <c r="O17" i="1"/>
  <c r="O16" i="1"/>
  <c r="O15" i="1"/>
  <c r="O5" i="1"/>
  <c r="O6" i="1"/>
  <c r="O7" i="1"/>
  <c r="O8" i="1"/>
  <c r="O9" i="1"/>
  <c r="O10" i="1"/>
  <c r="O11" i="1"/>
  <c r="O12" i="1"/>
  <c r="O13" i="1"/>
  <c r="O14" i="1"/>
  <c r="L14" i="1"/>
  <c r="K14" i="1" s="1"/>
  <c r="L24" i="1"/>
  <c r="L23" i="1"/>
  <c r="L22" i="1"/>
  <c r="L21" i="1"/>
  <c r="L20" i="1"/>
  <c r="L19" i="1"/>
  <c r="L18" i="1"/>
  <c r="L17" i="1"/>
  <c r="L16" i="1"/>
  <c r="L15" i="1"/>
  <c r="L5" i="1"/>
  <c r="L6" i="1"/>
  <c r="L7" i="1"/>
  <c r="L8" i="1"/>
  <c r="L9" i="1"/>
  <c r="L10" i="1"/>
  <c r="L11" i="1"/>
  <c r="L12" i="1"/>
  <c r="L13" i="1"/>
  <c r="I24" i="1"/>
  <c r="I23" i="1"/>
  <c r="I22" i="1"/>
  <c r="I21" i="1"/>
  <c r="I20" i="1"/>
  <c r="I19" i="1"/>
  <c r="I18" i="1"/>
  <c r="I17" i="1"/>
  <c r="I16" i="1"/>
  <c r="I15" i="1"/>
  <c r="I13" i="1"/>
  <c r="I12" i="1"/>
  <c r="I11" i="1"/>
  <c r="I10" i="1"/>
  <c r="I9" i="1"/>
  <c r="I8" i="1"/>
  <c r="I7" i="1"/>
  <c r="I6" i="1"/>
  <c r="I5" i="1"/>
  <c r="I4" i="1"/>
  <c r="J13" i="1"/>
  <c r="I14" i="1"/>
  <c r="F5" i="1"/>
  <c r="F6" i="1"/>
  <c r="F7" i="1"/>
  <c r="F8" i="1"/>
  <c r="F9" i="1"/>
  <c r="F10" i="1"/>
  <c r="F11" i="1"/>
  <c r="F12" i="1"/>
  <c r="F14" i="1"/>
  <c r="F15" i="1"/>
  <c r="F16" i="1"/>
  <c r="F18" i="1"/>
  <c r="F19" i="1"/>
  <c r="F20" i="1"/>
  <c r="F21" i="1"/>
  <c r="F22" i="1"/>
  <c r="F23" i="1"/>
  <c r="F24" i="1"/>
  <c r="F4" i="1"/>
  <c r="Q2" i="1"/>
  <c r="N2" i="1"/>
  <c r="H2" i="1"/>
  <c r="E2" i="1"/>
  <c r="B2" i="1"/>
  <c r="M15" i="1"/>
  <c r="C24" i="1"/>
  <c r="C23" i="1"/>
  <c r="C22" i="1"/>
  <c r="C21" i="1"/>
  <c r="C20" i="1"/>
  <c r="C19" i="1"/>
  <c r="C18" i="1"/>
  <c r="C17" i="1"/>
  <c r="C16" i="1"/>
  <c r="C15" i="1"/>
  <c r="C13" i="1"/>
  <c r="C12" i="1"/>
  <c r="C11" i="1"/>
  <c r="C10" i="1"/>
  <c r="C9" i="1"/>
  <c r="C8" i="1"/>
  <c r="C7" i="1"/>
  <c r="C6" i="1"/>
  <c r="C5" i="1"/>
  <c r="C4" i="1"/>
  <c r="AF9" i="1"/>
  <c r="AF8" i="1"/>
  <c r="AF7" i="1"/>
  <c r="AF6" i="1"/>
  <c r="AF5" i="1"/>
  <c r="AF4" i="1"/>
  <c r="M21" i="3" l="1"/>
  <c r="M26" i="3" s="1"/>
  <c r="M22" i="3"/>
  <c r="N19" i="3"/>
  <c r="M23" i="3"/>
  <c r="E14" i="1"/>
  <c r="Q14" i="1"/>
  <c r="N14" i="1"/>
  <c r="M16" i="1"/>
  <c r="K15" i="1"/>
  <c r="B14" i="1"/>
  <c r="L18" i="3"/>
  <c r="K27" i="3" s="1"/>
  <c r="M16" i="3"/>
  <c r="M15" i="3"/>
  <c r="M17" i="3" s="1"/>
  <c r="M24" i="3" s="1"/>
  <c r="N14" i="3"/>
  <c r="O13" i="3"/>
  <c r="H13" i="1"/>
  <c r="H14" i="1"/>
  <c r="J12" i="1"/>
  <c r="H12" i="1" s="1"/>
  <c r="D15" i="1"/>
  <c r="B15" i="1" s="1"/>
  <c r="S13" i="1"/>
  <c r="S12" i="1" s="1"/>
  <c r="S11" i="1" s="1"/>
  <c r="S10" i="1" s="1"/>
  <c r="S9" i="1" s="1"/>
  <c r="S8" i="1" s="1"/>
  <c r="S7" i="1" s="1"/>
  <c r="S6" i="1" s="1"/>
  <c r="S5" i="1" s="1"/>
  <c r="S4" i="1" s="1"/>
  <c r="Q4" i="1" s="1"/>
  <c r="T4" i="1"/>
  <c r="P15" i="1"/>
  <c r="P16" i="1" s="1"/>
  <c r="P17" i="1" s="1"/>
  <c r="P18" i="1" s="1"/>
  <c r="P19" i="1" s="1"/>
  <c r="P20" i="1" s="1"/>
  <c r="P21" i="1" s="1"/>
  <c r="P22" i="1" s="1"/>
  <c r="P23" i="1" s="1"/>
  <c r="P24" i="1" s="1"/>
  <c r="N24" i="1" s="1"/>
  <c r="J15" i="1"/>
  <c r="J16" i="1" s="1"/>
  <c r="J17" i="1" s="1"/>
  <c r="J18" i="1" s="1"/>
  <c r="J19" i="1" s="1"/>
  <c r="J20" i="1" s="1"/>
  <c r="J21" i="1" s="1"/>
  <c r="J22" i="1" s="1"/>
  <c r="J23" i="1" s="1"/>
  <c r="J24" i="1" s="1"/>
  <c r="H24" i="1" s="1"/>
  <c r="T12" i="1"/>
  <c r="T9" i="1"/>
  <c r="T6" i="1"/>
  <c r="T10" i="1"/>
  <c r="T5" i="1"/>
  <c r="T13" i="1"/>
  <c r="T8" i="1"/>
  <c r="T14" i="1"/>
  <c r="T11" i="1"/>
  <c r="D13" i="1"/>
  <c r="B13" i="1" s="1"/>
  <c r="G13" i="1"/>
  <c r="E13" i="1" s="1"/>
  <c r="G15" i="1"/>
  <c r="E15" i="1" s="1"/>
  <c r="M13" i="1"/>
  <c r="S15" i="1"/>
  <c r="S16" i="1" s="1"/>
  <c r="S17" i="1" s="1"/>
  <c r="S18" i="1" s="1"/>
  <c r="S19" i="1" s="1"/>
  <c r="S20" i="1" s="1"/>
  <c r="S21" i="1" s="1"/>
  <c r="S22" i="1" s="1"/>
  <c r="S23" i="1" s="1"/>
  <c r="S24" i="1" s="1"/>
  <c r="Q24" i="1" s="1"/>
  <c r="P13" i="1"/>
  <c r="P12" i="1" s="1"/>
  <c r="P11" i="1" s="1"/>
  <c r="P10" i="1" s="1"/>
  <c r="P9" i="1" s="1"/>
  <c r="P8" i="1" s="1"/>
  <c r="P7" i="1" s="1"/>
  <c r="P6" i="1" s="1"/>
  <c r="P5" i="1" s="1"/>
  <c r="P4" i="1" s="1"/>
  <c r="N4" i="1" s="1"/>
  <c r="N21" i="3" l="1"/>
  <c r="N26" i="3" s="1"/>
  <c r="N22" i="3"/>
  <c r="O19" i="3"/>
  <c r="N23" i="3"/>
  <c r="M18" i="3"/>
  <c r="L27" i="3" s="1"/>
  <c r="Q12" i="1"/>
  <c r="Q17" i="1"/>
  <c r="Q8" i="1"/>
  <c r="Q9" i="1"/>
  <c r="Q5" i="1"/>
  <c r="Q7" i="1"/>
  <c r="Q18" i="1"/>
  <c r="Q6" i="1"/>
  <c r="Q11" i="1"/>
  <c r="Q19" i="1"/>
  <c r="Q23" i="1"/>
  <c r="Q15" i="1"/>
  <c r="Q20" i="1"/>
  <c r="Q10" i="1"/>
  <c r="Q16" i="1"/>
  <c r="Q21" i="1"/>
  <c r="Q22" i="1"/>
  <c r="Q13" i="1"/>
  <c r="N19" i="1"/>
  <c r="N23" i="1"/>
  <c r="N6" i="1"/>
  <c r="N8" i="1"/>
  <c r="N16" i="1"/>
  <c r="N12" i="1"/>
  <c r="N7" i="1"/>
  <c r="N22" i="1"/>
  <c r="N9" i="1"/>
  <c r="N18" i="1"/>
  <c r="N15" i="1"/>
  <c r="N17" i="1"/>
  <c r="N11" i="1"/>
  <c r="N13" i="1"/>
  <c r="N20" i="1"/>
  <c r="N5" i="1"/>
  <c r="N10" i="1"/>
  <c r="N21" i="1"/>
  <c r="M12" i="1"/>
  <c r="K13" i="1"/>
  <c r="M17" i="1"/>
  <c r="K16" i="1"/>
  <c r="H22" i="1"/>
  <c r="H18" i="1"/>
  <c r="H16" i="1"/>
  <c r="H17" i="1"/>
  <c r="H20" i="1"/>
  <c r="H23" i="1"/>
  <c r="H15" i="1"/>
  <c r="H21" i="1"/>
  <c r="H19" i="1"/>
  <c r="N16" i="3"/>
  <c r="N15" i="3"/>
  <c r="N17" i="3" s="1"/>
  <c r="N18" i="3" s="1"/>
  <c r="M27" i="3" s="1"/>
  <c r="O14" i="3"/>
  <c r="P13" i="3"/>
  <c r="J11" i="1"/>
  <c r="H11" i="1" s="1"/>
  <c r="D16" i="1"/>
  <c r="B16" i="1" s="1"/>
  <c r="D12" i="1"/>
  <c r="B12" i="1" s="1"/>
  <c r="G16" i="1"/>
  <c r="E16" i="1" s="1"/>
  <c r="G12" i="1"/>
  <c r="E12" i="1" s="1"/>
  <c r="T15" i="1"/>
  <c r="U14" i="1"/>
  <c r="P19" i="3" l="1"/>
  <c r="N24" i="3"/>
  <c r="O21" i="3"/>
  <c r="O26" i="3" s="1"/>
  <c r="O22" i="3"/>
  <c r="O23" i="3"/>
  <c r="M18" i="1"/>
  <c r="K17" i="1"/>
  <c r="M11" i="1"/>
  <c r="K12" i="1"/>
  <c r="U12" i="1" s="1"/>
  <c r="P14" i="3"/>
  <c r="O15" i="3"/>
  <c r="O17" i="3" s="1"/>
  <c r="O24" i="3" s="1"/>
  <c r="O16" i="3"/>
  <c r="Q13" i="3"/>
  <c r="J10" i="1"/>
  <c r="H10" i="1" s="1"/>
  <c r="D17" i="1"/>
  <c r="B17" i="1" s="1"/>
  <c r="D11" i="1"/>
  <c r="B11" i="1" s="1"/>
  <c r="G11" i="1"/>
  <c r="E11" i="1" s="1"/>
  <c r="G17" i="1"/>
  <c r="E17" i="1" s="1"/>
  <c r="T16" i="1"/>
  <c r="U15" i="1"/>
  <c r="P21" i="3" l="1"/>
  <c r="P26" i="3" s="1"/>
  <c r="P22" i="3"/>
  <c r="P23" i="3"/>
  <c r="Q19" i="3"/>
  <c r="M10" i="1"/>
  <c r="K11" i="1"/>
  <c r="U11" i="1" s="1"/>
  <c r="M19" i="1"/>
  <c r="K18" i="1"/>
  <c r="P16" i="3"/>
  <c r="P15" i="3"/>
  <c r="P17" i="3" s="1"/>
  <c r="P24" i="3" s="1"/>
  <c r="Q14" i="3"/>
  <c r="Q23" i="3" s="1"/>
  <c r="O18" i="3"/>
  <c r="N27" i="3" s="1"/>
  <c r="R13" i="3"/>
  <c r="J9" i="1"/>
  <c r="H9" i="1" s="1"/>
  <c r="D18" i="1"/>
  <c r="B18" i="1" s="1"/>
  <c r="G10" i="1"/>
  <c r="E10" i="1" s="1"/>
  <c r="D10" i="1"/>
  <c r="B10" i="1" s="1"/>
  <c r="G18" i="1"/>
  <c r="E18" i="1" s="1"/>
  <c r="T17" i="1"/>
  <c r="R19" i="3" l="1"/>
  <c r="Q21" i="3"/>
  <c r="Q26" i="3" s="1"/>
  <c r="Q22" i="3"/>
  <c r="P18" i="3"/>
  <c r="O27" i="3" s="1"/>
  <c r="M20" i="1"/>
  <c r="K19" i="1"/>
  <c r="M9" i="1"/>
  <c r="K10" i="1"/>
  <c r="U10" i="1" s="1"/>
  <c r="Q16" i="3"/>
  <c r="Q15" i="3"/>
  <c r="Q17" i="3" s="1"/>
  <c r="Q24" i="3" s="1"/>
  <c r="R14" i="3"/>
  <c r="R23" i="3" s="1"/>
  <c r="S13" i="3"/>
  <c r="J8" i="1"/>
  <c r="H8" i="1" s="1"/>
  <c r="D19" i="1"/>
  <c r="B19" i="1" s="1"/>
  <c r="G9" i="1"/>
  <c r="E9" i="1" s="1"/>
  <c r="D9" i="1"/>
  <c r="B9" i="1" s="1"/>
  <c r="G19" i="1"/>
  <c r="E19" i="1" s="1"/>
  <c r="T18" i="1"/>
  <c r="U17" i="1"/>
  <c r="S19" i="3" l="1"/>
  <c r="R21" i="3"/>
  <c r="R26" i="3" s="1"/>
  <c r="R22" i="3"/>
  <c r="M8" i="1"/>
  <c r="K9" i="1"/>
  <c r="U9" i="1" s="1"/>
  <c r="M21" i="1"/>
  <c r="K20" i="1"/>
  <c r="Q18" i="3"/>
  <c r="P27" i="3" s="1"/>
  <c r="R15" i="3"/>
  <c r="R17" i="3" s="1"/>
  <c r="R24" i="3" s="1"/>
  <c r="R16" i="3"/>
  <c r="S14" i="3"/>
  <c r="S23" i="3" s="1"/>
  <c r="T13" i="3"/>
  <c r="J7" i="1"/>
  <c r="H7" i="1" s="1"/>
  <c r="G8" i="1"/>
  <c r="E8" i="1" s="1"/>
  <c r="D20" i="1"/>
  <c r="B20" i="1" s="1"/>
  <c r="D8" i="1"/>
  <c r="B8" i="1" s="1"/>
  <c r="G20" i="1"/>
  <c r="E20" i="1" s="1"/>
  <c r="T19" i="1"/>
  <c r="U18" i="1"/>
  <c r="T19" i="3" l="1"/>
  <c r="S21" i="3"/>
  <c r="S26" i="3" s="1"/>
  <c r="S22" i="3"/>
  <c r="M22" i="1"/>
  <c r="K21" i="1"/>
  <c r="M7" i="1"/>
  <c r="K8" i="1"/>
  <c r="R18" i="3"/>
  <c r="Q27" i="3" s="1"/>
  <c r="T14" i="3"/>
  <c r="S16" i="3"/>
  <c r="S15" i="3"/>
  <c r="S17" i="3" s="1"/>
  <c r="S24" i="3" s="1"/>
  <c r="U13" i="3"/>
  <c r="J6" i="1"/>
  <c r="H6" i="1" s="1"/>
  <c r="G7" i="1"/>
  <c r="E7" i="1" s="1"/>
  <c r="D21" i="1"/>
  <c r="B21" i="1" s="1"/>
  <c r="D7" i="1"/>
  <c r="B7" i="1" s="1"/>
  <c r="G21" i="1"/>
  <c r="E21" i="1" s="1"/>
  <c r="T20" i="1"/>
  <c r="T21" i="3" l="1"/>
  <c r="T26" i="3" s="1"/>
  <c r="T22" i="3"/>
  <c r="U19" i="3"/>
  <c r="T23" i="3"/>
  <c r="M6" i="1"/>
  <c r="K7" i="1"/>
  <c r="M23" i="1"/>
  <c r="K22" i="1"/>
  <c r="T15" i="3"/>
  <c r="T17" i="3" s="1"/>
  <c r="T24" i="3" s="1"/>
  <c r="T16" i="3"/>
  <c r="U14" i="3"/>
  <c r="S18" i="3"/>
  <c r="R27" i="3" s="1"/>
  <c r="V13" i="3"/>
  <c r="J5" i="1"/>
  <c r="H5" i="1" s="1"/>
  <c r="U8" i="1"/>
  <c r="G6" i="1"/>
  <c r="E6" i="1" s="1"/>
  <c r="D22" i="1"/>
  <c r="B22" i="1" s="1"/>
  <c r="D6" i="1"/>
  <c r="B6" i="1" s="1"/>
  <c r="G22" i="1"/>
  <c r="E22" i="1" s="1"/>
  <c r="T21" i="1"/>
  <c r="U20" i="1"/>
  <c r="V19" i="3" l="1"/>
  <c r="U21" i="3"/>
  <c r="U26" i="3" s="1"/>
  <c r="U22" i="3"/>
  <c r="U23" i="3"/>
  <c r="M24" i="1"/>
  <c r="K24" i="1" s="1"/>
  <c r="K23" i="1"/>
  <c r="M5" i="1"/>
  <c r="K6" i="1"/>
  <c r="T18" i="3"/>
  <c r="S27" i="3" s="1"/>
  <c r="U15" i="3"/>
  <c r="U17" i="3" s="1"/>
  <c r="U24" i="3" s="1"/>
  <c r="U16" i="3"/>
  <c r="V14" i="3"/>
  <c r="W13" i="3"/>
  <c r="J4" i="1"/>
  <c r="H4" i="1" s="1"/>
  <c r="U7" i="1"/>
  <c r="G5" i="1"/>
  <c r="E5" i="1" s="1"/>
  <c r="D23" i="1"/>
  <c r="B23" i="1" s="1"/>
  <c r="D5" i="1"/>
  <c r="B5" i="1" s="1"/>
  <c r="G23" i="1"/>
  <c r="E23" i="1" s="1"/>
  <c r="T22" i="1"/>
  <c r="U21" i="1"/>
  <c r="V21" i="3" l="1"/>
  <c r="V26" i="3" s="1"/>
  <c r="V22" i="3"/>
  <c r="V23" i="3"/>
  <c r="W19" i="3"/>
  <c r="K5" i="1"/>
  <c r="M4" i="1"/>
  <c r="K4" i="1" s="1"/>
  <c r="U18" i="3"/>
  <c r="T27" i="3" s="1"/>
  <c r="V15" i="3"/>
  <c r="V17" i="3" s="1"/>
  <c r="V24" i="3" s="1"/>
  <c r="V16" i="3"/>
  <c r="W14" i="3"/>
  <c r="X13" i="3"/>
  <c r="U6" i="1"/>
  <c r="G4" i="1"/>
  <c r="E4" i="1" s="1"/>
  <c r="D24" i="1"/>
  <c r="B24" i="1" s="1"/>
  <c r="D4" i="1"/>
  <c r="B4" i="1" s="1"/>
  <c r="G24" i="1"/>
  <c r="E24" i="1" s="1"/>
  <c r="T23" i="1"/>
  <c r="U23" i="1" s="1"/>
  <c r="W21" i="3" l="1"/>
  <c r="W26" i="3" s="1"/>
  <c r="W22" i="3"/>
  <c r="W23" i="3"/>
  <c r="X19" i="3"/>
  <c r="V18" i="3"/>
  <c r="U27" i="3" s="1"/>
  <c r="W15" i="3"/>
  <c r="W17" i="3" s="1"/>
  <c r="W24" i="3" s="1"/>
  <c r="W16" i="3"/>
  <c r="X14" i="3"/>
  <c r="Y13" i="3"/>
  <c r="U5" i="1"/>
  <c r="T24" i="1"/>
  <c r="Y19" i="3" l="1"/>
  <c r="X21" i="3"/>
  <c r="X26" i="3" s="1"/>
  <c r="X22" i="3"/>
  <c r="X23" i="3"/>
  <c r="W18" i="3"/>
  <c r="V27" i="3" s="1"/>
  <c r="X16" i="3"/>
  <c r="X15" i="3"/>
  <c r="X17" i="3" s="1"/>
  <c r="X24" i="3" s="1"/>
  <c r="Y14" i="3"/>
  <c r="Z13" i="3"/>
  <c r="U4" i="1"/>
  <c r="U24" i="1"/>
  <c r="U13" i="1"/>
  <c r="Z19" i="3" l="1"/>
  <c r="Y21" i="3"/>
  <c r="Y26" i="3" s="1"/>
  <c r="Y22" i="3"/>
  <c r="Y23" i="3"/>
  <c r="X18" i="3"/>
  <c r="W27" i="3" s="1"/>
  <c r="Y15" i="3"/>
  <c r="Y17" i="3" s="1"/>
  <c r="Y24" i="3" s="1"/>
  <c r="Y16" i="3"/>
  <c r="Z14" i="3"/>
  <c r="Z23" i="3" s="1"/>
  <c r="AA13" i="3"/>
  <c r="U16" i="1"/>
  <c r="AA19" i="3" l="1"/>
  <c r="Z21" i="3"/>
  <c r="Z26" i="3" s="1"/>
  <c r="Z22" i="3"/>
  <c r="Y18" i="3"/>
  <c r="X27" i="3" s="1"/>
  <c r="Z16" i="3"/>
  <c r="Z15" i="3"/>
  <c r="Z17" i="3" s="1"/>
  <c r="Z18" i="3" s="1"/>
  <c r="AA14" i="3"/>
  <c r="AA23" i="3" s="1"/>
  <c r="AB13" i="3"/>
  <c r="U22" i="1"/>
  <c r="U19" i="1"/>
  <c r="Y27" i="3" l="1"/>
  <c r="AB19" i="3"/>
  <c r="AA21" i="3"/>
  <c r="AA26" i="3" s="1"/>
  <c r="AA22" i="3"/>
  <c r="Z24" i="3"/>
  <c r="AA15" i="3"/>
  <c r="AA17" i="3" s="1"/>
  <c r="AA24" i="3" s="1"/>
  <c r="AA16" i="3"/>
  <c r="AB14" i="3"/>
  <c r="AB23" i="3" s="1"/>
  <c r="AC13" i="3"/>
  <c r="R65" i="2"/>
  <c r="AC19" i="3" l="1"/>
  <c r="AB21" i="3"/>
  <c r="AB26" i="3" s="1"/>
  <c r="AB22" i="3"/>
  <c r="AA18" i="3"/>
  <c r="Z27" i="3" s="1"/>
  <c r="AB15" i="3"/>
  <c r="AB17" i="3" s="1"/>
  <c r="AB24" i="3" s="1"/>
  <c r="AB16" i="3"/>
  <c r="AB18" i="3" s="1"/>
  <c r="AC14" i="3"/>
  <c r="AC23" i="3" s="1"/>
  <c r="R93" i="2"/>
  <c r="R96" i="2"/>
  <c r="R101" i="2"/>
  <c r="R95" i="2"/>
  <c r="R98" i="2"/>
  <c r="R85" i="2"/>
  <c r="R108" i="2"/>
  <c r="R109" i="2"/>
  <c r="R67" i="2"/>
  <c r="R90" i="2"/>
  <c r="R68" i="2"/>
  <c r="R91" i="2"/>
  <c r="R80" i="2"/>
  <c r="R103" i="2"/>
  <c r="R81" i="2"/>
  <c r="R104" i="2"/>
  <c r="R100" i="2"/>
  <c r="R84" i="2"/>
  <c r="R107" i="2"/>
  <c r="R76" i="2"/>
  <c r="R124" i="2" s="1"/>
  <c r="R99" i="2"/>
  <c r="R102" i="2"/>
  <c r="R71" i="2"/>
  <c r="R94" i="2"/>
  <c r="R82" i="2"/>
  <c r="R105" i="2"/>
  <c r="R97" i="2"/>
  <c r="R106" i="2"/>
  <c r="R89" i="2"/>
  <c r="R113" i="2" s="1"/>
  <c r="R92" i="2"/>
  <c r="R70" i="2"/>
  <c r="R79" i="2"/>
  <c r="R127" i="2" s="1"/>
  <c r="R78" i="2"/>
  <c r="R126" i="2" s="1"/>
  <c r="R73" i="2"/>
  <c r="R77" i="2"/>
  <c r="R125" i="2" s="1"/>
  <c r="R74" i="2"/>
  <c r="R122" i="2" s="1"/>
  <c r="R72" i="2"/>
  <c r="R120" i="2" s="1"/>
  <c r="R83" i="2"/>
  <c r="R66" i="2"/>
  <c r="R114" i="2" s="1"/>
  <c r="R75" i="2"/>
  <c r="R123" i="2" s="1"/>
  <c r="R69" i="2"/>
  <c r="R117" i="2" s="1"/>
  <c r="AA27" i="3" l="1"/>
  <c r="AC21" i="3"/>
  <c r="AC26" i="3" s="1"/>
  <c r="AC22" i="3"/>
  <c r="R129" i="2"/>
  <c r="R116" i="2"/>
  <c r="R118" i="2"/>
  <c r="R119" i="2"/>
  <c r="R133" i="2"/>
  <c r="R131" i="2"/>
  <c r="R121" i="2"/>
  <c r="R132" i="2"/>
  <c r="R130" i="2"/>
  <c r="R128" i="2"/>
  <c r="Q103" i="2" s="1"/>
  <c r="R115" i="2"/>
  <c r="Q76" i="2"/>
  <c r="AC16" i="3"/>
  <c r="AC15" i="3"/>
  <c r="AC17" i="3" s="1"/>
  <c r="AC24" i="3" s="1"/>
  <c r="Q90" i="2"/>
  <c r="Q96" i="2"/>
  <c r="Q65" i="2"/>
  <c r="AC18" i="3" l="1"/>
  <c r="AB27" i="3" s="1"/>
  <c r="Q66" i="2"/>
  <c r="Q114" i="2" s="1"/>
  <c r="Q100" i="2"/>
  <c r="Q124" i="2" s="1"/>
  <c r="Q91" i="2"/>
  <c r="Q80" i="2"/>
  <c r="Q67" i="2"/>
  <c r="Q102" i="2"/>
  <c r="Q79" i="2"/>
  <c r="Q127" i="2" s="1"/>
  <c r="Q104" i="2"/>
  <c r="Q69" i="2"/>
  <c r="Q92" i="2"/>
  <c r="Q93" i="2"/>
  <c r="Q78" i="2"/>
  <c r="Q101" i="2"/>
  <c r="Q84" i="2"/>
  <c r="Q107" i="2"/>
  <c r="Q71" i="2"/>
  <c r="Q94" i="2"/>
  <c r="Q75" i="2"/>
  <c r="Q98" i="2"/>
  <c r="Q89" i="2"/>
  <c r="Q113" i="2" s="1"/>
  <c r="Q82" i="2"/>
  <c r="Q105" i="2"/>
  <c r="Q74" i="2"/>
  <c r="Q122" i="2" s="1"/>
  <c r="Q97" i="2"/>
  <c r="Q85" i="2"/>
  <c r="Q108" i="2"/>
  <c r="Q109" i="2"/>
  <c r="Q106" i="2"/>
  <c r="Q95" i="2"/>
  <c r="Q99" i="2"/>
  <c r="Q73" i="2"/>
  <c r="Q70" i="2"/>
  <c r="Q118" i="2" s="1"/>
  <c r="Q72" i="2"/>
  <c r="Q120" i="2" s="1"/>
  <c r="Q83" i="2"/>
  <c r="Q68" i="2"/>
  <c r="Q81" i="2"/>
  <c r="Q77" i="2"/>
  <c r="Q125" i="2" s="1"/>
  <c r="Q121" i="2" l="1"/>
  <c r="Q131" i="2"/>
  <c r="Q133" i="2"/>
  <c r="P109" i="2" s="1"/>
  <c r="Q130" i="2"/>
  <c r="Q117" i="2"/>
  <c r="Q115" i="2"/>
  <c r="P90" i="2" s="1"/>
  <c r="Q132" i="2"/>
  <c r="Q129" i="2"/>
  <c r="Q119" i="2"/>
  <c r="Q126" i="2"/>
  <c r="P102" i="2" s="1"/>
  <c r="Q128" i="2"/>
  <c r="Q123" i="2"/>
  <c r="P98" i="2" s="1"/>
  <c r="Q116" i="2"/>
  <c r="P68" i="2" s="1"/>
  <c r="P95" i="2"/>
  <c r="P103" i="2"/>
  <c r="P79" i="2"/>
  <c r="P127" i="2" s="1"/>
  <c r="P89" i="2"/>
  <c r="P65" i="2"/>
  <c r="P97" i="2"/>
  <c r="P100" i="2"/>
  <c r="P66" i="2" l="1"/>
  <c r="P114" i="2" s="1"/>
  <c r="P113" i="2"/>
  <c r="P104" i="2"/>
  <c r="P71" i="2"/>
  <c r="P119" i="2" s="1"/>
  <c r="P85" i="2"/>
  <c r="P133" i="2" s="1"/>
  <c r="P92" i="2"/>
  <c r="P116" i="2" s="1"/>
  <c r="P75" i="2"/>
  <c r="P84" i="2"/>
  <c r="P108" i="2"/>
  <c r="P74" i="2"/>
  <c r="P122" i="2" s="1"/>
  <c r="P91" i="2"/>
  <c r="P99" i="2"/>
  <c r="P67" i="2"/>
  <c r="P80" i="2"/>
  <c r="P107" i="2"/>
  <c r="P70" i="2"/>
  <c r="P93" i="2"/>
  <c r="P73" i="2"/>
  <c r="P121" i="2" s="1"/>
  <c r="P96" i="2"/>
  <c r="P94" i="2"/>
  <c r="P82" i="2"/>
  <c r="P105" i="2"/>
  <c r="P83" i="2"/>
  <c r="P131" i="2" s="1"/>
  <c r="P106" i="2"/>
  <c r="P78" i="2"/>
  <c r="P126" i="2" s="1"/>
  <c r="P101" i="2"/>
  <c r="P77" i="2"/>
  <c r="P81" i="2"/>
  <c r="P129" i="2" s="1"/>
  <c r="P76" i="2"/>
  <c r="P124" i="2" s="1"/>
  <c r="P69" i="2"/>
  <c r="P117" i="2" s="1"/>
  <c r="P72" i="2"/>
  <c r="P120" i="2" s="1"/>
  <c r="P132" i="2" l="1"/>
  <c r="P125" i="2"/>
  <c r="P128" i="2"/>
  <c r="O79" i="2" s="1"/>
  <c r="P115" i="2"/>
  <c r="O66" i="2" s="1"/>
  <c r="P123" i="2"/>
  <c r="O98" i="2" s="1"/>
  <c r="P118" i="2"/>
  <c r="O70" i="2" s="1"/>
  <c r="P130" i="2"/>
  <c r="O84" i="2"/>
  <c r="O85" i="2"/>
  <c r="O77" i="2"/>
  <c r="O105" i="2"/>
  <c r="O109" i="2"/>
  <c r="O65" i="2"/>
  <c r="O73" i="2"/>
  <c r="O80" i="2"/>
  <c r="O102" i="2"/>
  <c r="O97" i="2"/>
  <c r="O89" i="2"/>
  <c r="O95" i="2"/>
  <c r="O78" i="2"/>
  <c r="O90" i="2" l="1"/>
  <c r="O91" i="2"/>
  <c r="O67" i="2"/>
  <c r="O115" i="2" s="1"/>
  <c r="O103" i="2"/>
  <c r="O127" i="2" s="1"/>
  <c r="O104" i="2"/>
  <c r="O128" i="2" s="1"/>
  <c r="O121" i="2"/>
  <c r="O114" i="2"/>
  <c r="O133" i="2"/>
  <c r="N109" i="2" s="1"/>
  <c r="O126" i="2"/>
  <c r="O113" i="2"/>
  <c r="O69" i="2"/>
  <c r="O108" i="2"/>
  <c r="O132" i="2" s="1"/>
  <c r="O94" i="2"/>
  <c r="O118" i="2" s="1"/>
  <c r="O92" i="2"/>
  <c r="O75" i="2"/>
  <c r="O74" i="2"/>
  <c r="O122" i="2" s="1"/>
  <c r="O93" i="2"/>
  <c r="O68" i="2"/>
  <c r="O101" i="2"/>
  <c r="O125" i="2" s="1"/>
  <c r="O81" i="2"/>
  <c r="O129" i="2" s="1"/>
  <c r="O71" i="2"/>
  <c r="O119" i="2" s="1"/>
  <c r="O76" i="2"/>
  <c r="O99" i="2"/>
  <c r="O96" i="2"/>
  <c r="O83" i="2"/>
  <c r="O106" i="2"/>
  <c r="O107" i="2"/>
  <c r="O72" i="2"/>
  <c r="O120" i="2" s="1"/>
  <c r="O100" i="2"/>
  <c r="O82" i="2"/>
  <c r="O130" i="2" s="1"/>
  <c r="O117" i="2" l="1"/>
  <c r="N85" i="2"/>
  <c r="N133" i="2" s="1"/>
  <c r="O131" i="2"/>
  <c r="N83" i="2" s="1"/>
  <c r="O124" i="2"/>
  <c r="O116" i="2"/>
  <c r="N68" i="2" s="1"/>
  <c r="O123" i="2"/>
  <c r="N98" i="2" s="1"/>
  <c r="N108" i="2"/>
  <c r="N84" i="2"/>
  <c r="N89" i="2"/>
  <c r="N97" i="2"/>
  <c r="N90" i="2"/>
  <c r="N65" i="2"/>
  <c r="N104" i="2"/>
  <c r="N95" i="2"/>
  <c r="N73" i="2"/>
  <c r="N121" i="2" s="1"/>
  <c r="N101" i="2"/>
  <c r="N102" i="2"/>
  <c r="N70" i="2"/>
  <c r="N93" i="2"/>
  <c r="N94" i="2"/>
  <c r="N103" i="2"/>
  <c r="N77" i="2"/>
  <c r="N79" i="2"/>
  <c r="N78" i="2"/>
  <c r="N126" i="2" s="1"/>
  <c r="N69" i="2"/>
  <c r="N80" i="2"/>
  <c r="N66" i="2"/>
  <c r="N125" i="2" l="1"/>
  <c r="N117" i="2"/>
  <c r="N107" i="2"/>
  <c r="N114" i="2"/>
  <c r="M85" i="2"/>
  <c r="M109" i="2"/>
  <c r="N132" i="2"/>
  <c r="M84" i="2" s="1"/>
  <c r="N131" i="2"/>
  <c r="N67" i="2"/>
  <c r="N91" i="2"/>
  <c r="N74" i="2"/>
  <c r="N122" i="2" s="1"/>
  <c r="N92" i="2"/>
  <c r="N116" i="2" s="1"/>
  <c r="M92" i="2" s="1"/>
  <c r="N128" i="2"/>
  <c r="N113" i="2"/>
  <c r="N127" i="2"/>
  <c r="N118" i="2"/>
  <c r="N99" i="2"/>
  <c r="N75" i="2"/>
  <c r="N96" i="2"/>
  <c r="N76" i="2"/>
  <c r="N71" i="2"/>
  <c r="N119" i="2" s="1"/>
  <c r="N72" i="2"/>
  <c r="N100" i="2"/>
  <c r="N82" i="2"/>
  <c r="N105" i="2"/>
  <c r="N106" i="2"/>
  <c r="N81" i="2"/>
  <c r="M89" i="2" l="1"/>
  <c r="N115" i="2"/>
  <c r="M90" i="2" s="1"/>
  <c r="M133" i="2"/>
  <c r="N120" i="2"/>
  <c r="M96" i="2" s="1"/>
  <c r="N130" i="2"/>
  <c r="N124" i="2"/>
  <c r="M103" i="2"/>
  <c r="N129" i="2"/>
  <c r="M104" i="2" s="1"/>
  <c r="N123" i="2"/>
  <c r="M74" i="2" s="1"/>
  <c r="M108" i="2"/>
  <c r="M132" i="2" s="1"/>
  <c r="M65" i="2"/>
  <c r="M113" i="2" s="1"/>
  <c r="M94" i="2"/>
  <c r="M79" i="2"/>
  <c r="M68" i="2"/>
  <c r="M116" i="2" s="1"/>
  <c r="M106" i="2"/>
  <c r="M83" i="2"/>
  <c r="M107" i="2"/>
  <c r="M97" i="2"/>
  <c r="M73" i="2"/>
  <c r="M78" i="2"/>
  <c r="M101" i="2"/>
  <c r="M70" i="2"/>
  <c r="M93" i="2"/>
  <c r="M67" i="2"/>
  <c r="M91" i="2"/>
  <c r="M102" i="2"/>
  <c r="M77" i="2"/>
  <c r="M125" i="2" s="1"/>
  <c r="M69" i="2"/>
  <c r="M66" i="2"/>
  <c r="M95" i="2" l="1"/>
  <c r="M71" i="2"/>
  <c r="M72" i="2"/>
  <c r="L85" i="2"/>
  <c r="L109" i="2"/>
  <c r="M127" i="2"/>
  <c r="M118" i="2"/>
  <c r="M117" i="2"/>
  <c r="L92" i="2" s="1"/>
  <c r="M80" i="2"/>
  <c r="M128" i="2" s="1"/>
  <c r="M115" i="2"/>
  <c r="L91" i="2" s="1"/>
  <c r="M126" i="2"/>
  <c r="M131" i="2"/>
  <c r="M114" i="2"/>
  <c r="L89" i="2" s="1"/>
  <c r="M121" i="2"/>
  <c r="M119" i="2"/>
  <c r="M120" i="2"/>
  <c r="L84" i="2"/>
  <c r="L108" i="2"/>
  <c r="L102" i="2"/>
  <c r="M99" i="2"/>
  <c r="M98" i="2"/>
  <c r="M122" i="2" s="1"/>
  <c r="M100" i="2"/>
  <c r="M76" i="2"/>
  <c r="M75" i="2"/>
  <c r="M81" i="2"/>
  <c r="M105" i="2"/>
  <c r="M82" i="2"/>
  <c r="M130" i="2" s="1"/>
  <c r="L79" i="2" l="1"/>
  <c r="L133" i="2"/>
  <c r="L132" i="2"/>
  <c r="M123" i="2"/>
  <c r="L98" i="2" s="1"/>
  <c r="M129" i="2"/>
  <c r="L104" i="2" s="1"/>
  <c r="M124" i="2"/>
  <c r="L71" i="2"/>
  <c r="L72" i="2"/>
  <c r="L78" i="2"/>
  <c r="L126" i="2" s="1"/>
  <c r="L103" i="2"/>
  <c r="L127" i="2" s="1"/>
  <c r="L67" i="2"/>
  <c r="L115" i="2" s="1"/>
  <c r="L95" i="2"/>
  <c r="L73" i="2"/>
  <c r="L77" i="2"/>
  <c r="L97" i="2"/>
  <c r="L101" i="2"/>
  <c r="L66" i="2"/>
  <c r="L96" i="2"/>
  <c r="L76" i="2"/>
  <c r="L90" i="2"/>
  <c r="L70" i="2"/>
  <c r="L93" i="2"/>
  <c r="L94" i="2"/>
  <c r="L83" i="2"/>
  <c r="L106" i="2"/>
  <c r="L107" i="2"/>
  <c r="L65" i="2"/>
  <c r="L113" i="2" s="1"/>
  <c r="L82" i="2"/>
  <c r="L69" i="2"/>
  <c r="L68" i="2"/>
  <c r="L116" i="2" s="1"/>
  <c r="L130" i="2" l="1"/>
  <c r="K85" i="2"/>
  <c r="K109" i="2"/>
  <c r="L125" i="2"/>
  <c r="K77" i="2" s="1"/>
  <c r="L120" i="2"/>
  <c r="L117" i="2"/>
  <c r="L118" i="2"/>
  <c r="K70" i="2" s="1"/>
  <c r="L114" i="2"/>
  <c r="K65" i="2" s="1"/>
  <c r="L121" i="2"/>
  <c r="L119" i="2"/>
  <c r="L131" i="2"/>
  <c r="K83" i="2" s="1"/>
  <c r="K84" i="2"/>
  <c r="K108" i="2"/>
  <c r="L74" i="2"/>
  <c r="L122" i="2" s="1"/>
  <c r="L75" i="2"/>
  <c r="L80" i="2"/>
  <c r="L128" i="2" s="1"/>
  <c r="L105" i="2"/>
  <c r="L81" i="2"/>
  <c r="L99" i="2"/>
  <c r="L100" i="2"/>
  <c r="L124" i="2" s="1"/>
  <c r="K102" i="2"/>
  <c r="K78" i="2"/>
  <c r="K91" i="2"/>
  <c r="K133" i="2" l="1"/>
  <c r="K132" i="2"/>
  <c r="K126" i="2"/>
  <c r="L129" i="2"/>
  <c r="K104" i="2" s="1"/>
  <c r="L123" i="2"/>
  <c r="K99" i="2" s="1"/>
  <c r="K97" i="2"/>
  <c r="K90" i="2"/>
  <c r="K71" i="2"/>
  <c r="K95" i="2"/>
  <c r="K66" i="2"/>
  <c r="K101" i="2"/>
  <c r="K125" i="2" s="1"/>
  <c r="K89" i="2"/>
  <c r="K113" i="2" s="1"/>
  <c r="K79" i="2"/>
  <c r="K94" i="2"/>
  <c r="K118" i="2" s="1"/>
  <c r="K76" i="2"/>
  <c r="K100" i="2"/>
  <c r="K96" i="2"/>
  <c r="K107" i="2"/>
  <c r="K131" i="2" s="1"/>
  <c r="K72" i="2"/>
  <c r="K93" i="2"/>
  <c r="K73" i="2"/>
  <c r="K121" i="2" s="1"/>
  <c r="K106" i="2"/>
  <c r="K82" i="2"/>
  <c r="K69" i="2"/>
  <c r="K92" i="2"/>
  <c r="K68" i="2"/>
  <c r="K67" i="2"/>
  <c r="K115" i="2" s="1"/>
  <c r="K117" i="2" l="1"/>
  <c r="J93" i="2" s="1"/>
  <c r="K114" i="2"/>
  <c r="J85" i="2"/>
  <c r="J109" i="2"/>
  <c r="J133" i="2" s="1"/>
  <c r="K116" i="2"/>
  <c r="J92" i="2" s="1"/>
  <c r="K75" i="2"/>
  <c r="K74" i="2"/>
  <c r="K130" i="2"/>
  <c r="K120" i="2"/>
  <c r="J96" i="2" s="1"/>
  <c r="K98" i="2"/>
  <c r="K119" i="2"/>
  <c r="J70" i="2" s="1"/>
  <c r="K122" i="2"/>
  <c r="J97" i="2" s="1"/>
  <c r="K123" i="2"/>
  <c r="J99" i="2" s="1"/>
  <c r="K124" i="2"/>
  <c r="J84" i="2"/>
  <c r="J108" i="2"/>
  <c r="K105" i="2"/>
  <c r="J89" i="2"/>
  <c r="K80" i="2"/>
  <c r="K128" i="2" s="1"/>
  <c r="K103" i="2"/>
  <c r="K127" i="2" s="1"/>
  <c r="K81" i="2"/>
  <c r="J65" i="2"/>
  <c r="J101" i="2"/>
  <c r="J83" i="2"/>
  <c r="J107" i="2"/>
  <c r="J77" i="2"/>
  <c r="J125" i="2" s="1"/>
  <c r="J69" i="2"/>
  <c r="J90" i="2"/>
  <c r="J75" i="2" l="1"/>
  <c r="J132" i="2"/>
  <c r="I85" i="2"/>
  <c r="I109" i="2"/>
  <c r="J117" i="2"/>
  <c r="J131" i="2"/>
  <c r="J76" i="2"/>
  <c r="K129" i="2"/>
  <c r="J80" i="2" s="1"/>
  <c r="J100" i="2"/>
  <c r="J113" i="2"/>
  <c r="J123" i="2"/>
  <c r="J94" i="2"/>
  <c r="J118" i="2" s="1"/>
  <c r="J78" i="2"/>
  <c r="J79" i="2"/>
  <c r="J102" i="2"/>
  <c r="J103" i="2"/>
  <c r="J98" i="2"/>
  <c r="J73" i="2"/>
  <c r="J121" i="2" s="1"/>
  <c r="J72" i="2"/>
  <c r="J120" i="2" s="1"/>
  <c r="J74" i="2"/>
  <c r="J95" i="2"/>
  <c r="J71" i="2"/>
  <c r="J82" i="2"/>
  <c r="J106" i="2"/>
  <c r="J68" i="2"/>
  <c r="J116" i="2" s="1"/>
  <c r="J91" i="2"/>
  <c r="J67" i="2"/>
  <c r="J66" i="2"/>
  <c r="J114" i="2" s="1"/>
  <c r="I133" i="2" l="1"/>
  <c r="J130" i="2"/>
  <c r="J122" i="2"/>
  <c r="I73" i="2" s="1"/>
  <c r="J119" i="2"/>
  <c r="I71" i="2" s="1"/>
  <c r="J124" i="2"/>
  <c r="I100" i="2" s="1"/>
  <c r="J127" i="2"/>
  <c r="J115" i="2"/>
  <c r="J126" i="2"/>
  <c r="I77" i="2" s="1"/>
  <c r="I108" i="2"/>
  <c r="I84" i="2"/>
  <c r="I106" i="2"/>
  <c r="J81" i="2"/>
  <c r="J105" i="2"/>
  <c r="J104" i="2"/>
  <c r="J128" i="2" s="1"/>
  <c r="I89" i="2"/>
  <c r="I74" i="2"/>
  <c r="I83" i="2"/>
  <c r="I107" i="2"/>
  <c r="I93" i="2"/>
  <c r="I69" i="2"/>
  <c r="I98" i="2" l="1"/>
  <c r="I97" i="2"/>
  <c r="H109" i="2"/>
  <c r="H85" i="2"/>
  <c r="H133" i="2" s="1"/>
  <c r="G85" i="2" s="1"/>
  <c r="I99" i="2"/>
  <c r="I76" i="2"/>
  <c r="I124" i="2" s="1"/>
  <c r="I75" i="2"/>
  <c r="I123" i="2" s="1"/>
  <c r="I101" i="2"/>
  <c r="I125" i="2" s="1"/>
  <c r="I132" i="2"/>
  <c r="I122" i="2"/>
  <c r="I102" i="2"/>
  <c r="I131" i="2"/>
  <c r="I78" i="2"/>
  <c r="J129" i="2"/>
  <c r="I81" i="2" s="1"/>
  <c r="I117" i="2"/>
  <c r="I121" i="2"/>
  <c r="H108" i="2"/>
  <c r="H84" i="2"/>
  <c r="I96" i="2"/>
  <c r="I72" i="2"/>
  <c r="I103" i="2"/>
  <c r="I79" i="2"/>
  <c r="I82" i="2"/>
  <c r="I130" i="2" s="1"/>
  <c r="I95" i="2"/>
  <c r="I119" i="2" s="1"/>
  <c r="I94" i="2"/>
  <c r="I90" i="2"/>
  <c r="I70" i="2"/>
  <c r="I65" i="2"/>
  <c r="I113" i="2" s="1"/>
  <c r="I68" i="2"/>
  <c r="I91" i="2"/>
  <c r="I92" i="2"/>
  <c r="I67" i="2"/>
  <c r="I66" i="2"/>
  <c r="G109" i="2" l="1"/>
  <c r="H76" i="2"/>
  <c r="H75" i="2"/>
  <c r="I118" i="2"/>
  <c r="H93" i="2" s="1"/>
  <c r="G133" i="2"/>
  <c r="H100" i="2"/>
  <c r="H124" i="2" s="1"/>
  <c r="H97" i="2"/>
  <c r="I126" i="2"/>
  <c r="H101" i="2" s="1"/>
  <c r="I104" i="2"/>
  <c r="I114" i="2"/>
  <c r="H89" i="2" s="1"/>
  <c r="I127" i="2"/>
  <c r="H132" i="2"/>
  <c r="I116" i="2"/>
  <c r="H92" i="2" s="1"/>
  <c r="I115" i="2"/>
  <c r="I120" i="2"/>
  <c r="H72" i="2" s="1"/>
  <c r="I105" i="2"/>
  <c r="I129" i="2" s="1"/>
  <c r="I80" i="2"/>
  <c r="I128" i="2" s="1"/>
  <c r="H99" i="2"/>
  <c r="H98" i="2"/>
  <c r="H74" i="2"/>
  <c r="H73" i="2"/>
  <c r="H83" i="2"/>
  <c r="H106" i="2"/>
  <c r="H107" i="2"/>
  <c r="H82" i="2"/>
  <c r="H65" i="2" l="1"/>
  <c r="H130" i="2"/>
  <c r="H123" i="2"/>
  <c r="G75" i="2" s="1"/>
  <c r="H77" i="2"/>
  <c r="H125" i="2" s="1"/>
  <c r="H102" i="2"/>
  <c r="H69" i="2"/>
  <c r="H117" i="2" s="1"/>
  <c r="H113" i="2"/>
  <c r="H121" i="2"/>
  <c r="H71" i="2"/>
  <c r="G108" i="2"/>
  <c r="G84" i="2"/>
  <c r="H96" i="2"/>
  <c r="H120" i="2" s="1"/>
  <c r="H95" i="2"/>
  <c r="H119" i="2" s="1"/>
  <c r="H122" i="2"/>
  <c r="H131" i="2"/>
  <c r="G107" i="2" s="1"/>
  <c r="H78" i="2"/>
  <c r="H103" i="2"/>
  <c r="H104" i="2"/>
  <c r="H105" i="2"/>
  <c r="H80" i="2"/>
  <c r="H81" i="2"/>
  <c r="H79" i="2"/>
  <c r="H70" i="2"/>
  <c r="H94" i="2"/>
  <c r="H68" i="2"/>
  <c r="H116" i="2" s="1"/>
  <c r="H67" i="2"/>
  <c r="H90" i="2"/>
  <c r="F85" i="2"/>
  <c r="F109" i="2"/>
  <c r="H91" i="2"/>
  <c r="H66" i="2"/>
  <c r="G99" i="2" l="1"/>
  <c r="G98" i="2"/>
  <c r="H126" i="2"/>
  <c r="H129" i="2"/>
  <c r="G81" i="2" s="1"/>
  <c r="G132" i="2"/>
  <c r="F84" i="2" s="1"/>
  <c r="F108" i="2"/>
  <c r="F132" i="2" s="1"/>
  <c r="E108" i="2" s="1"/>
  <c r="H118" i="2"/>
  <c r="G71" i="2"/>
  <c r="G72" i="2"/>
  <c r="G123" i="2"/>
  <c r="H128" i="2"/>
  <c r="H114" i="2"/>
  <c r="G89" i="2" s="1"/>
  <c r="H115" i="2"/>
  <c r="H127" i="2"/>
  <c r="G101" i="2"/>
  <c r="F133" i="2"/>
  <c r="G92" i="2"/>
  <c r="G74" i="2"/>
  <c r="G122" i="2" s="1"/>
  <c r="G95" i="2"/>
  <c r="G76" i="2"/>
  <c r="G100" i="2"/>
  <c r="G96" i="2"/>
  <c r="G73" i="2"/>
  <c r="G97" i="2"/>
  <c r="G106" i="2"/>
  <c r="G83" i="2"/>
  <c r="G131" i="2" s="1"/>
  <c r="G68" i="2"/>
  <c r="G116" i="2" s="1"/>
  <c r="G82" i="2"/>
  <c r="G78" i="2" l="1"/>
  <c r="G104" i="2"/>
  <c r="G119" i="2"/>
  <c r="G79" i="2"/>
  <c r="G127" i="2" s="1"/>
  <c r="G103" i="2"/>
  <c r="G120" i="2"/>
  <c r="F95" i="2" s="1"/>
  <c r="G80" i="2"/>
  <c r="G128" i="2" s="1"/>
  <c r="G130" i="2"/>
  <c r="F106" i="2" s="1"/>
  <c r="G124" i="2"/>
  <c r="G121" i="2"/>
  <c r="F96" i="2" s="1"/>
  <c r="G77" i="2"/>
  <c r="G125" i="2" s="1"/>
  <c r="G102" i="2"/>
  <c r="G126" i="2" s="1"/>
  <c r="G105" i="2"/>
  <c r="G129" i="2" s="1"/>
  <c r="E84" i="2"/>
  <c r="E132" i="2" s="1"/>
  <c r="E85" i="2"/>
  <c r="E109" i="2"/>
  <c r="G70" i="2"/>
  <c r="G94" i="2"/>
  <c r="G69" i="2"/>
  <c r="G93" i="2"/>
  <c r="F71" i="2"/>
  <c r="G65" i="2"/>
  <c r="G113" i="2" s="1"/>
  <c r="F74" i="2"/>
  <c r="F83" i="2"/>
  <c r="F107" i="2"/>
  <c r="G67" i="2"/>
  <c r="G90" i="2"/>
  <c r="G91" i="2"/>
  <c r="F98" i="2"/>
  <c r="G66" i="2"/>
  <c r="F76" i="2" l="1"/>
  <c r="F79" i="2"/>
  <c r="F103" i="2"/>
  <c r="G115" i="2"/>
  <c r="G114" i="2"/>
  <c r="F65" i="2" s="1"/>
  <c r="G118" i="2"/>
  <c r="G117" i="2"/>
  <c r="F68" i="2" s="1"/>
  <c r="F101" i="2"/>
  <c r="F102" i="2"/>
  <c r="F119" i="2"/>
  <c r="F127" i="2"/>
  <c r="F131" i="2"/>
  <c r="F77" i="2"/>
  <c r="F122" i="2"/>
  <c r="F78" i="2"/>
  <c r="E133" i="2"/>
  <c r="D84" i="2" s="1"/>
  <c r="F104" i="2"/>
  <c r="F100" i="2"/>
  <c r="F124" i="2" s="1"/>
  <c r="F99" i="2"/>
  <c r="F75" i="2"/>
  <c r="F80" i="2"/>
  <c r="F128" i="2" s="1"/>
  <c r="E79" i="2" s="1"/>
  <c r="F82" i="2"/>
  <c r="F130" i="2" s="1"/>
  <c r="F105" i="2"/>
  <c r="F81" i="2"/>
  <c r="F73" i="2"/>
  <c r="F97" i="2"/>
  <c r="F72" i="2"/>
  <c r="F120" i="2" s="1"/>
  <c r="F125" i="2" l="1"/>
  <c r="F126" i="2"/>
  <c r="E101" i="2" s="1"/>
  <c r="D108" i="2"/>
  <c r="D132" i="2" s="1"/>
  <c r="F121" i="2"/>
  <c r="E96" i="2" s="1"/>
  <c r="D85" i="2"/>
  <c r="E76" i="2"/>
  <c r="D109" i="2"/>
  <c r="E77" i="2"/>
  <c r="E100" i="2"/>
  <c r="F129" i="2"/>
  <c r="E81" i="2" s="1"/>
  <c r="F123" i="2"/>
  <c r="E75" i="2" s="1"/>
  <c r="E95" i="2"/>
  <c r="F89" i="2"/>
  <c r="F113" i="2" s="1"/>
  <c r="F92" i="2"/>
  <c r="F116" i="2" s="1"/>
  <c r="F69" i="2"/>
  <c r="F93" i="2"/>
  <c r="F94" i="2"/>
  <c r="F70" i="2"/>
  <c r="E71" i="2"/>
  <c r="E103" i="2"/>
  <c r="E127" i="2" s="1"/>
  <c r="E78" i="2"/>
  <c r="E102" i="2"/>
  <c r="E83" i="2"/>
  <c r="E106" i="2"/>
  <c r="E107" i="2"/>
  <c r="F67" i="2"/>
  <c r="F90" i="2"/>
  <c r="F91" i="2"/>
  <c r="F66" i="2"/>
  <c r="E82" i="2"/>
  <c r="E119" i="2" l="1"/>
  <c r="D133" i="2"/>
  <c r="C108" i="2" s="1"/>
  <c r="E125" i="2"/>
  <c r="E124" i="2"/>
  <c r="D76" i="2" s="1"/>
  <c r="E126" i="2"/>
  <c r="E99" i="2"/>
  <c r="E123" i="2" s="1"/>
  <c r="E98" i="2"/>
  <c r="C109" i="2"/>
  <c r="E74" i="2"/>
  <c r="E131" i="2"/>
  <c r="D83" i="2" s="1"/>
  <c r="F118" i="2"/>
  <c r="E94" i="2" s="1"/>
  <c r="F117" i="2"/>
  <c r="E68" i="2" s="1"/>
  <c r="F115" i="2"/>
  <c r="E67" i="2" s="1"/>
  <c r="E130" i="2"/>
  <c r="F114" i="2"/>
  <c r="E80" i="2"/>
  <c r="E104" i="2"/>
  <c r="E105" i="2"/>
  <c r="E129" i="2" s="1"/>
  <c r="E89" i="2"/>
  <c r="C85" i="2"/>
  <c r="E97" i="2"/>
  <c r="E72" i="2"/>
  <c r="E73" i="2"/>
  <c r="C84" i="2" l="1"/>
  <c r="C132" i="2" s="1"/>
  <c r="D100" i="2"/>
  <c r="D124" i="2" s="1"/>
  <c r="D75" i="2"/>
  <c r="D99" i="2"/>
  <c r="E122" i="2"/>
  <c r="D98" i="2" s="1"/>
  <c r="E70" i="2"/>
  <c r="E118" i="2" s="1"/>
  <c r="E121" i="2"/>
  <c r="E120" i="2"/>
  <c r="D95" i="2" s="1"/>
  <c r="C133" i="2"/>
  <c r="B85" i="2" s="1"/>
  <c r="E128" i="2"/>
  <c r="D81" i="2"/>
  <c r="E93" i="2"/>
  <c r="E92" i="2"/>
  <c r="E116" i="2" s="1"/>
  <c r="E69" i="2"/>
  <c r="D107" i="2"/>
  <c r="D131" i="2" s="1"/>
  <c r="D77" i="2"/>
  <c r="D102" i="2"/>
  <c r="D78" i="2"/>
  <c r="D101" i="2"/>
  <c r="E65" i="2"/>
  <c r="E113" i="2" s="1"/>
  <c r="D105" i="2"/>
  <c r="D82" i="2"/>
  <c r="D106" i="2"/>
  <c r="E66" i="2"/>
  <c r="E91" i="2"/>
  <c r="E115" i="2" s="1"/>
  <c r="E90" i="2"/>
  <c r="B84" i="2" l="1"/>
  <c r="D123" i="2"/>
  <c r="C75" i="2" s="1"/>
  <c r="D74" i="2"/>
  <c r="D122" i="2" s="1"/>
  <c r="D97" i="2"/>
  <c r="B109" i="2"/>
  <c r="B133" i="2" s="1"/>
  <c r="B108" i="2"/>
  <c r="B132" i="2" s="1"/>
  <c r="E117" i="2"/>
  <c r="D69" i="2" s="1"/>
  <c r="D71" i="2"/>
  <c r="D119" i="2" s="1"/>
  <c r="D130" i="2"/>
  <c r="C82" i="2" s="1"/>
  <c r="D125" i="2"/>
  <c r="C100" i="2" s="1"/>
  <c r="D129" i="2"/>
  <c r="E114" i="2"/>
  <c r="D66" i="2" s="1"/>
  <c r="D126" i="2"/>
  <c r="D72" i="2"/>
  <c r="D96" i="2"/>
  <c r="D73" i="2"/>
  <c r="D121" i="2" s="1"/>
  <c r="D79" i="2"/>
  <c r="D80" i="2"/>
  <c r="D103" i="2"/>
  <c r="D104" i="2"/>
  <c r="C99" i="2"/>
  <c r="D70" i="2"/>
  <c r="D94" i="2"/>
  <c r="C83" i="2"/>
  <c r="C107" i="2"/>
  <c r="D91" i="2"/>
  <c r="D67" i="2"/>
  <c r="C123" i="2" l="1"/>
  <c r="C98" i="2"/>
  <c r="C74" i="2"/>
  <c r="C97" i="2"/>
  <c r="D115" i="2"/>
  <c r="D128" i="2"/>
  <c r="D120" i="2"/>
  <c r="C71" i="2" s="1"/>
  <c r="D127" i="2"/>
  <c r="C78" i="2" s="1"/>
  <c r="C131" i="2"/>
  <c r="D118" i="2"/>
  <c r="D92" i="2"/>
  <c r="D68" i="2"/>
  <c r="D93" i="2"/>
  <c r="D117" i="2" s="1"/>
  <c r="C105" i="2"/>
  <c r="C73" i="2"/>
  <c r="C81" i="2"/>
  <c r="C106" i="2"/>
  <c r="C130" i="2" s="1"/>
  <c r="D65" i="2"/>
  <c r="C76" i="2"/>
  <c r="C124" i="2" s="1"/>
  <c r="C77" i="2"/>
  <c r="C101" i="2"/>
  <c r="D90" i="2"/>
  <c r="D114" i="2" s="1"/>
  <c r="D89" i="2"/>
  <c r="C122" i="2" l="1"/>
  <c r="C121" i="2"/>
  <c r="C102" i="2"/>
  <c r="C126" i="2" s="1"/>
  <c r="C95" i="2"/>
  <c r="C119" i="2" s="1"/>
  <c r="C129" i="2"/>
  <c r="B105" i="2" s="1"/>
  <c r="C96" i="2"/>
  <c r="C125" i="2"/>
  <c r="C72" i="2"/>
  <c r="D116" i="2"/>
  <c r="C67" i="2" s="1"/>
  <c r="D113" i="2"/>
  <c r="C103" i="2"/>
  <c r="C104" i="2"/>
  <c r="C80" i="2"/>
  <c r="C79" i="2"/>
  <c r="B73" i="2"/>
  <c r="B100" i="2"/>
  <c r="C66" i="2"/>
  <c r="C93" i="2"/>
  <c r="C94" i="2"/>
  <c r="C70" i="2"/>
  <c r="C69" i="2"/>
  <c r="B99" i="2"/>
  <c r="B75" i="2"/>
  <c r="B123" i="2" s="1"/>
  <c r="B76" i="2"/>
  <c r="B124" i="2" s="1"/>
  <c r="B74" i="2"/>
  <c r="B98" i="2"/>
  <c r="B83" i="2"/>
  <c r="B106" i="2"/>
  <c r="B107" i="2"/>
  <c r="B82" i="2"/>
  <c r="C92" i="2" l="1"/>
  <c r="C127" i="2"/>
  <c r="C118" i="2"/>
  <c r="B70" i="2" s="1"/>
  <c r="C120" i="2"/>
  <c r="B95" i="2" s="1"/>
  <c r="C117" i="2"/>
  <c r="B131" i="2"/>
  <c r="C91" i="2"/>
  <c r="C115" i="2" s="1"/>
  <c r="C68" i="2"/>
  <c r="C116" i="2" s="1"/>
  <c r="C128" i="2"/>
  <c r="B103" i="2" s="1"/>
  <c r="B130" i="2"/>
  <c r="B122" i="2"/>
  <c r="B81" i="2"/>
  <c r="B129" i="2" s="1"/>
  <c r="B97" i="2"/>
  <c r="B121" i="2" s="1"/>
  <c r="C89" i="2"/>
  <c r="C90" i="2"/>
  <c r="C114" i="2" s="1"/>
  <c r="B101" i="2"/>
  <c r="B78" i="2"/>
  <c r="B102" i="2"/>
  <c r="B77" i="2"/>
  <c r="C65" i="2"/>
  <c r="C113" i="2" l="1"/>
  <c r="B71" i="2"/>
  <c r="B119" i="2" s="1"/>
  <c r="B96" i="2"/>
  <c r="B72" i="2"/>
  <c r="B120" i="2" s="1"/>
  <c r="B68" i="2"/>
  <c r="B91" i="2"/>
  <c r="B67" i="2"/>
  <c r="B125" i="2"/>
  <c r="B126" i="2"/>
  <c r="B79" i="2"/>
  <c r="B127" i="2" s="1"/>
  <c r="B104" i="2"/>
  <c r="B80" i="2"/>
  <c r="B92" i="2"/>
  <c r="B93" i="2"/>
  <c r="B90" i="2"/>
  <c r="B66" i="2"/>
  <c r="B65" i="2"/>
  <c r="B89" i="2"/>
  <c r="B94" i="2"/>
  <c r="B118" i="2" s="1"/>
  <c r="B69" i="2"/>
  <c r="B115" i="2" l="1"/>
  <c r="B116" i="2"/>
  <c r="B117" i="2"/>
  <c r="B114" i="2"/>
  <c r="B128" i="2"/>
  <c r="B113" i="2"/>
  <c r="H7" i="2" s="1"/>
</calcChain>
</file>

<file path=xl/sharedStrings.xml><?xml version="1.0" encoding="utf-8"?>
<sst xmlns="http://schemas.openxmlformats.org/spreadsheetml/2006/main" count="254" uniqueCount="103">
  <si>
    <t>Forward</t>
  </si>
  <si>
    <t>Position</t>
  </si>
  <si>
    <t>Put</t>
  </si>
  <si>
    <t>Call</t>
  </si>
  <si>
    <t>Long</t>
  </si>
  <si>
    <t>Short</t>
  </si>
  <si>
    <t>#</t>
  </si>
  <si>
    <t>Spot Price</t>
  </si>
  <si>
    <t>Pf</t>
  </si>
  <si>
    <t>Ps</t>
  </si>
  <si>
    <t>Ps t1</t>
  </si>
  <si>
    <t>Título</t>
  </si>
  <si>
    <t xml:space="preserve">Estrategia 1 </t>
  </si>
  <si>
    <t>Estrategia 2</t>
  </si>
  <si>
    <t>Estrategia 3</t>
  </si>
  <si>
    <t>Estrategia 4</t>
  </si>
  <si>
    <t>Estrategia 5</t>
  </si>
  <si>
    <t>Estrategia 6</t>
  </si>
  <si>
    <t>TOTAL</t>
  </si>
  <si>
    <t>BOND</t>
  </si>
  <si>
    <t>BONO</t>
  </si>
  <si>
    <t xml:space="preserve">INTEREST </t>
  </si>
  <si>
    <t>INITIAL INV</t>
  </si>
  <si>
    <t>Strike Price</t>
  </si>
  <si>
    <t>Premium</t>
  </si>
  <si>
    <t>Increment</t>
  </si>
  <si>
    <t>Hold</t>
  </si>
  <si>
    <t>E(1)/A(0)</t>
  </si>
  <si>
    <t>Call(1) Put (0)</t>
  </si>
  <si>
    <t>K strike price</t>
  </si>
  <si>
    <t>S Stock price</t>
  </si>
  <si>
    <t>r</t>
  </si>
  <si>
    <t>σ</t>
  </si>
  <si>
    <t>T</t>
  </si>
  <si>
    <t>n</t>
  </si>
  <si>
    <t>sigma * raíz (h)</t>
  </si>
  <si>
    <t>up</t>
  </si>
  <si>
    <t xml:space="preserve">down </t>
  </si>
  <si>
    <t>h</t>
  </si>
  <si>
    <t>u</t>
  </si>
  <si>
    <t>d</t>
  </si>
  <si>
    <t>p</t>
  </si>
  <si>
    <t xml:space="preserve">Binomial Price option model </t>
  </si>
  <si>
    <t>Stock</t>
  </si>
  <si>
    <t>δ ó rf</t>
  </si>
  <si>
    <t xml:space="preserve">Value Option </t>
  </si>
  <si>
    <t>DELTA</t>
  </si>
  <si>
    <t>PAYOFF</t>
  </si>
  <si>
    <t xml:space="preserve">Precio </t>
  </si>
  <si>
    <t xml:space="preserve">Black- Scholes model </t>
  </si>
  <si>
    <t>δ</t>
  </si>
  <si>
    <t>d1</t>
  </si>
  <si>
    <t>d2</t>
  </si>
  <si>
    <t>N(d1)</t>
  </si>
  <si>
    <t>N(d2)</t>
  </si>
  <si>
    <t>Gamma</t>
  </si>
  <si>
    <t>vega</t>
  </si>
  <si>
    <t>Theta</t>
  </si>
  <si>
    <t>Payoff</t>
  </si>
  <si>
    <t xml:space="preserve">Estimated change value </t>
  </si>
  <si>
    <t>S</t>
  </si>
  <si>
    <t>S Spot price</t>
  </si>
  <si>
    <t xml:space="preserve">Valor </t>
  </si>
  <si>
    <t xml:space="preserve">Strategy </t>
  </si>
  <si>
    <t>Option</t>
  </si>
  <si>
    <t xml:space="preserve"> Bullish Volatility </t>
  </si>
  <si>
    <t xml:space="preserve">Long straddle </t>
  </si>
  <si>
    <t>Long strangle</t>
  </si>
  <si>
    <t>Short Condors</t>
  </si>
  <si>
    <t xml:space="preserve">Short butterflies </t>
  </si>
  <si>
    <t xml:space="preserve">Bearish Volatility </t>
  </si>
  <si>
    <t xml:space="preserve">short straddle </t>
  </si>
  <si>
    <t>short strangle</t>
  </si>
  <si>
    <t>long Condors</t>
  </si>
  <si>
    <t xml:space="preserve">long butterflies </t>
  </si>
  <si>
    <t>long call</t>
  </si>
  <si>
    <t>long put</t>
  </si>
  <si>
    <t>+</t>
  </si>
  <si>
    <t>long OTM call</t>
  </si>
  <si>
    <t>long OTM put</t>
  </si>
  <si>
    <t xml:space="preserve">OTM </t>
  </si>
  <si>
    <t>put</t>
  </si>
  <si>
    <t>call</t>
  </si>
  <si>
    <t>X&lt;S</t>
  </si>
  <si>
    <t>X&gt;S</t>
  </si>
  <si>
    <t xml:space="preserve">long ITM call </t>
  </si>
  <si>
    <t>short OTM call</t>
  </si>
  <si>
    <t>short ITM call</t>
  </si>
  <si>
    <t xml:space="preserve">Actual change </t>
  </si>
  <si>
    <t xml:space="preserve">DELTA Hedging </t>
  </si>
  <si>
    <t>Interest</t>
  </si>
  <si>
    <t>Capital Gain</t>
  </si>
  <si>
    <t xml:space="preserve">Daily Profit </t>
  </si>
  <si>
    <t>Purchased /Written</t>
  </si>
  <si>
    <t>Days</t>
  </si>
  <si>
    <t>N (shares)</t>
  </si>
  <si>
    <t>N</t>
  </si>
  <si>
    <t>Investment  (B)</t>
  </si>
  <si>
    <t>Delta * N</t>
  </si>
  <si>
    <t xml:space="preserve">Gain on Delta* N shares </t>
  </si>
  <si>
    <t>dias</t>
  </si>
  <si>
    <t>short ITM CALL</t>
  </si>
  <si>
    <t>Long ATM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</si>
</sst>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"/>
    <numFmt numFmtId="165" formatCode="0.000"/>
    <numFmt numFmtId="166" formatCode="0.0"/>
    <numFmt numFmtId="167" formatCode="0.0%"/>
    <numFmt numFmtId="168" formatCode="0.00000"/>
    <numFmt numFmtId="169" formatCode="0.0000"/>
    <numFmt numFmtId="170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1" xfId="0" applyFill="1" applyBorder="1"/>
    <xf numFmtId="0" fontId="0" fillId="0" borderId="1" xfId="0" applyBorder="1"/>
    <xf numFmtId="9" fontId="0" fillId="2" borderId="1" xfId="0" applyNumberFormat="1" applyFill="1" applyBorder="1"/>
    <xf numFmtId="0" fontId="0" fillId="3" borderId="2" xfId="0" applyFill="1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0" xfId="0" applyFill="1"/>
    <xf numFmtId="0" fontId="0" fillId="6" borderId="5" xfId="0" applyFill="1" applyBorder="1"/>
    <xf numFmtId="0" fontId="1" fillId="0" borderId="0" xfId="0" applyFont="1"/>
    <xf numFmtId="0" fontId="0" fillId="7" borderId="9" xfId="0" applyFill="1" applyBorder="1"/>
    <xf numFmtId="0" fontId="0" fillId="7" borderId="10" xfId="0" applyFill="1" applyBorder="1"/>
    <xf numFmtId="0" fontId="2" fillId="7" borderId="10" xfId="0" applyFont="1" applyFill="1" applyBorder="1"/>
    <xf numFmtId="165" fontId="0" fillId="0" borderId="0" xfId="0" applyNumberFormat="1" applyFill="1"/>
    <xf numFmtId="0" fontId="0" fillId="0" borderId="0" xfId="0" applyFill="1"/>
    <xf numFmtId="2" fontId="0" fillId="0" borderId="1" xfId="0" applyNumberFormat="1" applyBorder="1"/>
    <xf numFmtId="2" fontId="0" fillId="2" borderId="1" xfId="0" applyNumberFormat="1" applyFill="1" applyBorder="1"/>
    <xf numFmtId="0" fontId="0" fillId="8" borderId="0" xfId="0" applyFill="1"/>
    <xf numFmtId="0" fontId="0" fillId="8" borderId="11" xfId="0" applyFill="1" applyBorder="1"/>
    <xf numFmtId="0" fontId="0" fillId="8" borderId="12" xfId="0" applyFill="1" applyBorder="1"/>
    <xf numFmtId="167" fontId="0" fillId="8" borderId="12" xfId="0" applyNumberFormat="1" applyFill="1" applyBorder="1"/>
    <xf numFmtId="9" fontId="0" fillId="8" borderId="12" xfId="0" applyNumberFormat="1" applyFill="1" applyBorder="1"/>
    <xf numFmtId="168" fontId="0" fillId="8" borderId="12" xfId="0" applyNumberFormat="1" applyFill="1" applyBorder="1"/>
    <xf numFmtId="164" fontId="0" fillId="8" borderId="12" xfId="0" applyNumberFormat="1" applyFill="1" applyBorder="1"/>
    <xf numFmtId="0" fontId="0" fillId="9" borderId="0" xfId="0" applyFill="1"/>
    <xf numFmtId="0" fontId="0" fillId="10" borderId="0" xfId="0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/>
    <xf numFmtId="165" fontId="0" fillId="10" borderId="0" xfId="0" applyNumberFormat="1" applyFill="1"/>
    <xf numFmtId="165" fontId="0" fillId="5" borderId="0" xfId="0" applyNumberFormat="1" applyFill="1"/>
    <xf numFmtId="166" fontId="0" fillId="5" borderId="0" xfId="0" applyNumberFormat="1" applyFill="1"/>
    <xf numFmtId="166" fontId="0" fillId="0" borderId="0" xfId="0" applyNumberFormat="1"/>
    <xf numFmtId="0" fontId="0" fillId="7" borderId="0" xfId="0" applyFill="1" applyBorder="1"/>
    <xf numFmtId="0" fontId="0" fillId="8" borderId="1" xfId="0" applyFill="1" applyBorder="1"/>
    <xf numFmtId="0" fontId="0" fillId="8" borderId="1" xfId="0" applyNumberFormat="1" applyFill="1" applyBorder="1"/>
    <xf numFmtId="165" fontId="0" fillId="0" borderId="1" xfId="0" applyNumberFormat="1" applyBorder="1"/>
    <xf numFmtId="0" fontId="0" fillId="7" borderId="1" xfId="0" applyFill="1" applyBorder="1"/>
    <xf numFmtId="0" fontId="2" fillId="7" borderId="1" xfId="0" applyFont="1" applyFill="1" applyBorder="1"/>
    <xf numFmtId="169" fontId="0" fillId="0" borderId="1" xfId="0" applyNumberFormat="1" applyBorder="1"/>
    <xf numFmtId="0" fontId="0" fillId="0" borderId="0" xfId="0" quotePrefix="1"/>
    <xf numFmtId="165" fontId="0" fillId="2" borderId="1" xfId="0" applyNumberFormat="1" applyFill="1" applyBorder="1"/>
    <xf numFmtId="0" fontId="0" fillId="2" borderId="0" xfId="0" applyFill="1"/>
    <xf numFmtId="169" fontId="0" fillId="2" borderId="1" xfId="0" applyNumberFormat="1" applyFill="1" applyBorder="1"/>
    <xf numFmtId="2" fontId="0" fillId="8" borderId="1" xfId="0" applyNumberFormat="1" applyFill="1" applyBorder="1"/>
    <xf numFmtId="166" fontId="0" fillId="8" borderId="1" xfId="0" applyNumberFormat="1" applyFill="1" applyBorder="1"/>
    <xf numFmtId="0" fontId="0" fillId="0" borderId="1" xfId="0" applyFill="1" applyBorder="1"/>
    <xf numFmtId="168" fontId="0" fillId="0" borderId="1" xfId="0" applyNumberFormat="1" applyBorder="1"/>
    <xf numFmtId="170" fontId="0" fillId="2" borderId="1" xfId="0" applyNumberFormat="1" applyFill="1" applyBorder="1"/>
    <xf numFmtId="0" fontId="0" fillId="0" borderId="0" xfId="0" applyBorder="1"/>
    <xf numFmtId="2" fontId="0" fillId="0" borderId="1" xfId="0" applyNumberFormat="1" applyFill="1" applyBorder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Estrategias!$AF$4</c:f>
              <c:strCache>
                <c:ptCount val="1"/>
                <c:pt idx="0">
                  <c:v>Short 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Estrategias!$D$4:$D$24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</c:numCache>
            </c:numRef>
          </c:xVal>
          <c:yVal>
            <c:numRef>
              <c:f>Estrategias!$B$4:$B$24</c:f>
              <c:numCache>
                <c:formatCode>General</c:formatCode>
                <c:ptCount val="21"/>
                <c:pt idx="0">
                  <c:v>-45</c:v>
                </c:pt>
                <c:pt idx="1">
                  <c:v>-45</c:v>
                </c:pt>
                <c:pt idx="2">
                  <c:v>-45</c:v>
                </c:pt>
                <c:pt idx="3">
                  <c:v>-45</c:v>
                </c:pt>
                <c:pt idx="4">
                  <c:v>-45</c:v>
                </c:pt>
                <c:pt idx="5">
                  <c:v>-40</c:v>
                </c:pt>
                <c:pt idx="6">
                  <c:v>-35</c:v>
                </c:pt>
                <c:pt idx="7">
                  <c:v>-30</c:v>
                </c:pt>
                <c:pt idx="8">
                  <c:v>-25</c:v>
                </c:pt>
                <c:pt idx="9">
                  <c:v>-20</c:v>
                </c:pt>
                <c:pt idx="10">
                  <c:v>-15</c:v>
                </c:pt>
                <c:pt idx="11">
                  <c:v>-10</c:v>
                </c:pt>
                <c:pt idx="12">
                  <c:v>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Estrategias!$AF$5</c:f>
              <c:strCache>
                <c:ptCount val="1"/>
                <c:pt idx="0">
                  <c:v>Long 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Estrategias!$G$4:$G$24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Estrategias!$E$4:$E$24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Estrategias!$AF$6</c:f>
              <c:strCache>
                <c:ptCount val="1"/>
                <c:pt idx="0">
                  <c:v>Short 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Estrategias!$J$4:$J$24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Estrategias!$H$4:$H$24</c:f>
              <c:numCache>
                <c:formatCode>General</c:formatCode>
                <c:ptCount val="2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5</c:v>
                </c:pt>
                <c:pt idx="13">
                  <c:v>0</c:v>
                </c:pt>
                <c:pt idx="14">
                  <c:v>-5</c:v>
                </c:pt>
                <c:pt idx="15">
                  <c:v>-10</c:v>
                </c:pt>
                <c:pt idx="16">
                  <c:v>-15</c:v>
                </c:pt>
                <c:pt idx="17">
                  <c:v>-20</c:v>
                </c:pt>
                <c:pt idx="18">
                  <c:v>-25</c:v>
                </c:pt>
                <c:pt idx="19">
                  <c:v>-30</c:v>
                </c:pt>
                <c:pt idx="20">
                  <c:v>-35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Estrategias!$AF$7</c:f>
              <c:strCache>
                <c:ptCount val="1"/>
                <c:pt idx="0">
                  <c:v>Long Call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Estrategias!$M$4:$M$24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</c:numCache>
            </c:numRef>
          </c:xVal>
          <c:yVal>
            <c:numRef>
              <c:f>Estrategias!$K$4:$K$24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Estrategias!$AF$8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Estrategias!$P$4:$P$24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Estrategias!$N$4:$N$24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Estrategias!$AF$9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Estrategias!$S$4:$S$24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Estrategias!$Q$4:$Q$24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7232"/>
        <c:axId val="35228919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Estrategias!$AH$4</c15:sqref>
                        </c15:formulaRef>
                      </c:ext>
                    </c:extLst>
                    <c:strCache>
                      <c:ptCount val="1"/>
                      <c:pt idx="0">
                        <c:v>BONO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Estrategias!$D$4:$D$24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20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35</c:v>
                      </c:pt>
                      <c:pt idx="12">
                        <c:v>40</c:v>
                      </c:pt>
                      <c:pt idx="13">
                        <c:v>45</c:v>
                      </c:pt>
                      <c:pt idx="14">
                        <c:v>50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65</c:v>
                      </c:pt>
                      <c:pt idx="18">
                        <c:v>70</c:v>
                      </c:pt>
                      <c:pt idx="19">
                        <c:v>75</c:v>
                      </c:pt>
                      <c:pt idx="20">
                        <c:v>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Estrategias!$T$4:$T$24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22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9192"/>
        <c:crosses val="autoZero"/>
        <c:crossBetween val="midCat"/>
      </c:valAx>
      <c:valAx>
        <c:axId val="35228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'Long Straddle'!$U$3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Straddle'!$D$4:$D$24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'Long Straddle'!$U$4:$U$24</c:f>
              <c:numCache>
                <c:formatCode>0.00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4488"/>
        <c:axId val="352286056"/>
      </c:scatterChart>
      <c:valAx>
        <c:axId val="35228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6056"/>
        <c:crosses val="autoZero"/>
        <c:crossBetween val="midCat"/>
      </c:valAx>
      <c:valAx>
        <c:axId val="3522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Estrategias!$U$3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Estrategias!$D$4:$D$24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</c:numCache>
            </c:numRef>
          </c:xVal>
          <c:yVal>
            <c:numRef>
              <c:f>Estrategias!$U$4:$U$24</c:f>
              <c:numCache>
                <c:formatCode>0.00</c:formatCode>
                <c:ptCount val="21"/>
                <c:pt idx="0">
                  <c:v>-15</c:v>
                </c:pt>
                <c:pt idx="1">
                  <c:v>-15</c:v>
                </c:pt>
                <c:pt idx="2">
                  <c:v>-15</c:v>
                </c:pt>
                <c:pt idx="3">
                  <c:v>-15</c:v>
                </c:pt>
                <c:pt idx="4">
                  <c:v>-15</c:v>
                </c:pt>
                <c:pt idx="5">
                  <c:v>-10</c:v>
                </c:pt>
                <c:pt idx="6">
                  <c:v>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287624"/>
        <c:axId val="352288016"/>
      </c:scatterChart>
      <c:valAx>
        <c:axId val="35228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8016"/>
        <c:crosses val="autoZero"/>
        <c:crossBetween val="midCat"/>
      </c:valAx>
      <c:valAx>
        <c:axId val="352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8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Hoja1!$A$2:$A$20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Hoja1!$B$2:$B$20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60.5</c:v>
                </c:pt>
                <c:pt idx="14">
                  <c:v>61</c:v>
                </c:pt>
                <c:pt idx="15">
                  <c:v>61.5</c:v>
                </c:pt>
                <c:pt idx="16">
                  <c:v>62</c:v>
                </c:pt>
                <c:pt idx="17">
                  <c:v>62.5</c:v>
                </c:pt>
                <c:pt idx="18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2432"/>
        <c:axId val="355605568"/>
      </c:scatterChart>
      <c:valAx>
        <c:axId val="3556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5568"/>
        <c:crosses val="autoZero"/>
        <c:crossBetween val="midCat"/>
      </c:valAx>
      <c:valAx>
        <c:axId val="3556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'Black Scholes'!$A$18</c:f>
              <c:strCache>
                <c:ptCount val="1"/>
                <c:pt idx="0">
                  <c:v>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'Black Scholes'!$B$13:$AC$13</c:f>
              <c:numCache>
                <c:formatCode>General</c:formatCode>
                <c:ptCount val="28"/>
                <c:pt idx="0">
                  <c:v>960</c:v>
                </c:pt>
                <c:pt idx="1">
                  <c:v>965</c:v>
                </c:pt>
                <c:pt idx="2">
                  <c:v>970</c:v>
                </c:pt>
                <c:pt idx="3">
                  <c:v>975</c:v>
                </c:pt>
                <c:pt idx="4">
                  <c:v>980</c:v>
                </c:pt>
                <c:pt idx="5">
                  <c:v>985</c:v>
                </c:pt>
                <c:pt idx="6">
                  <c:v>990</c:v>
                </c:pt>
                <c:pt idx="7">
                  <c:v>995</c:v>
                </c:pt>
                <c:pt idx="8">
                  <c:v>1000</c:v>
                </c:pt>
                <c:pt idx="9">
                  <c:v>1005</c:v>
                </c:pt>
                <c:pt idx="10">
                  <c:v>1010</c:v>
                </c:pt>
                <c:pt idx="11">
                  <c:v>1015</c:v>
                </c:pt>
                <c:pt idx="12">
                  <c:v>1020</c:v>
                </c:pt>
                <c:pt idx="13">
                  <c:v>1025</c:v>
                </c:pt>
                <c:pt idx="14">
                  <c:v>1030</c:v>
                </c:pt>
                <c:pt idx="15">
                  <c:v>1035</c:v>
                </c:pt>
                <c:pt idx="16">
                  <c:v>1040</c:v>
                </c:pt>
                <c:pt idx="17">
                  <c:v>1045</c:v>
                </c:pt>
                <c:pt idx="18">
                  <c:v>1050</c:v>
                </c:pt>
                <c:pt idx="19">
                  <c:v>1055</c:v>
                </c:pt>
                <c:pt idx="20">
                  <c:v>1060</c:v>
                </c:pt>
                <c:pt idx="21">
                  <c:v>1065</c:v>
                </c:pt>
                <c:pt idx="22">
                  <c:v>1070</c:v>
                </c:pt>
                <c:pt idx="23">
                  <c:v>1075</c:v>
                </c:pt>
                <c:pt idx="24">
                  <c:v>1080</c:v>
                </c:pt>
                <c:pt idx="25">
                  <c:v>1085</c:v>
                </c:pt>
                <c:pt idx="26">
                  <c:v>1090</c:v>
                </c:pt>
                <c:pt idx="27">
                  <c:v>1095</c:v>
                </c:pt>
              </c:numCache>
            </c:numRef>
          </c:xVal>
          <c:yVal>
            <c:numRef>
              <c:f>'Black Scholes'!$B$18:$AC$18</c:f>
              <c:numCache>
                <c:formatCode>0.000</c:formatCode>
                <c:ptCount val="28"/>
                <c:pt idx="0">
                  <c:v>72.156865942731031</c:v>
                </c:pt>
                <c:pt idx="1">
                  <c:v>74.695230237881788</c:v>
                </c:pt>
                <c:pt idx="2">
                  <c:v>77.28228929848683</c:v>
                </c:pt>
                <c:pt idx="3">
                  <c:v>79.917740697408988</c:v>
                </c:pt>
                <c:pt idx="4">
                  <c:v>82.601257112190979</c:v>
                </c:pt>
                <c:pt idx="5">
                  <c:v>85.332487271780963</c:v>
                </c:pt>
                <c:pt idx="6">
                  <c:v>88.111056919286057</c:v>
                </c:pt>
                <c:pt idx="7">
                  <c:v>90.936569787759197</c:v>
                </c:pt>
                <c:pt idx="8">
                  <c:v>93.808608586120386</c:v>
                </c:pt>
                <c:pt idx="9" formatCode="0.0000">
                  <c:v>96.726735992406304</c:v>
                </c:pt>
                <c:pt idx="10">
                  <c:v>99.690495651657557</c:v>
                </c:pt>
                <c:pt idx="11">
                  <c:v>102.69941317585642</c:v>
                </c:pt>
                <c:pt idx="12">
                  <c:v>105.75299714344317</c:v>
                </c:pt>
                <c:pt idx="13">
                  <c:v>108.85074009605432</c:v>
                </c:pt>
                <c:pt idx="14">
                  <c:v>111.99211953025008</c:v>
                </c:pt>
                <c:pt idx="15">
                  <c:v>115.1765988821129</c:v>
                </c:pt>
                <c:pt idx="16">
                  <c:v>118.40362850272413</c:v>
                </c:pt>
                <c:pt idx="17">
                  <c:v>121.67264662264563</c:v>
                </c:pt>
                <c:pt idx="18">
                  <c:v>124.98308030366161</c:v>
                </c:pt>
                <c:pt idx="19">
                  <c:v>128.33434637614562</c:v>
                </c:pt>
                <c:pt idx="20">
                  <c:v>131.7258523605517</c:v>
                </c:pt>
                <c:pt idx="21">
                  <c:v>135.15699737163618</c:v>
                </c:pt>
                <c:pt idx="22">
                  <c:v>138.62717300414181</c:v>
                </c:pt>
                <c:pt idx="23">
                  <c:v>142.13576419878632</c:v>
                </c:pt>
                <c:pt idx="24">
                  <c:v>145.68215008750963</c:v>
                </c:pt>
                <c:pt idx="25">
                  <c:v>149.265704817048</c:v>
                </c:pt>
                <c:pt idx="26">
                  <c:v>152.88579835000291</c:v>
                </c:pt>
                <c:pt idx="27">
                  <c:v>156.54179724268261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'Black Scholes'!$B$13:$AC$13</c:f>
              <c:numCache>
                <c:formatCode>General</c:formatCode>
                <c:ptCount val="28"/>
                <c:pt idx="0">
                  <c:v>960</c:v>
                </c:pt>
                <c:pt idx="1">
                  <c:v>965</c:v>
                </c:pt>
                <c:pt idx="2">
                  <c:v>970</c:v>
                </c:pt>
                <c:pt idx="3">
                  <c:v>975</c:v>
                </c:pt>
                <c:pt idx="4">
                  <c:v>980</c:v>
                </c:pt>
                <c:pt idx="5">
                  <c:v>985</c:v>
                </c:pt>
                <c:pt idx="6">
                  <c:v>990</c:v>
                </c:pt>
                <c:pt idx="7">
                  <c:v>995</c:v>
                </c:pt>
                <c:pt idx="8">
                  <c:v>1000</c:v>
                </c:pt>
                <c:pt idx="9">
                  <c:v>1005</c:v>
                </c:pt>
                <c:pt idx="10">
                  <c:v>1010</c:v>
                </c:pt>
                <c:pt idx="11">
                  <c:v>1015</c:v>
                </c:pt>
                <c:pt idx="12">
                  <c:v>1020</c:v>
                </c:pt>
                <c:pt idx="13">
                  <c:v>1025</c:v>
                </c:pt>
                <c:pt idx="14">
                  <c:v>1030</c:v>
                </c:pt>
                <c:pt idx="15">
                  <c:v>1035</c:v>
                </c:pt>
                <c:pt idx="16">
                  <c:v>1040</c:v>
                </c:pt>
                <c:pt idx="17">
                  <c:v>1045</c:v>
                </c:pt>
                <c:pt idx="18">
                  <c:v>1050</c:v>
                </c:pt>
                <c:pt idx="19">
                  <c:v>1055</c:v>
                </c:pt>
                <c:pt idx="20">
                  <c:v>1060</c:v>
                </c:pt>
                <c:pt idx="21">
                  <c:v>1065</c:v>
                </c:pt>
                <c:pt idx="22">
                  <c:v>1070</c:v>
                </c:pt>
                <c:pt idx="23">
                  <c:v>1075</c:v>
                </c:pt>
                <c:pt idx="24">
                  <c:v>1080</c:v>
                </c:pt>
                <c:pt idx="25">
                  <c:v>1085</c:v>
                </c:pt>
                <c:pt idx="26">
                  <c:v>1090</c:v>
                </c:pt>
                <c:pt idx="27">
                  <c:v>1095</c:v>
                </c:pt>
              </c:numCache>
            </c:numRef>
          </c:xVal>
          <c:yVal>
            <c:numRef>
              <c:f>'Black Scholes'!$B$19:$AC$19</c:f>
              <c:numCache>
                <c:formatCode>0.000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  <c:pt idx="14">
                  <c:v>30</c:v>
                </c:pt>
                <c:pt idx="15">
                  <c:v>35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55</c:v>
                </c:pt>
                <c:pt idx="20">
                  <c:v>60</c:v>
                </c:pt>
                <c:pt idx="21">
                  <c:v>65</c:v>
                </c:pt>
                <c:pt idx="22">
                  <c:v>70</c:v>
                </c:pt>
                <c:pt idx="23">
                  <c:v>75</c:v>
                </c:pt>
                <c:pt idx="24">
                  <c:v>80</c:v>
                </c:pt>
                <c:pt idx="25">
                  <c:v>85</c:v>
                </c:pt>
                <c:pt idx="26">
                  <c:v>90</c:v>
                </c:pt>
                <c:pt idx="27">
                  <c:v>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9488"/>
        <c:axId val="355608704"/>
      </c:scatterChart>
      <c:valAx>
        <c:axId val="3556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8704"/>
        <c:crosses val="autoZero"/>
        <c:crossBetween val="midCat"/>
      </c:valAx>
      <c:valAx>
        <c:axId val="3556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'Black Scholes'!$A$21</c:f>
              <c:strCache>
                <c:ptCount val="1"/>
                <c:pt idx="0">
                  <c:v>Delta 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'Black Scholes'!$B$13:$AC$13</c:f>
              <c:numCache>
                <c:formatCode>General</c:formatCode>
                <c:ptCount val="28"/>
                <c:pt idx="0">
                  <c:v>960</c:v>
                </c:pt>
                <c:pt idx="1">
                  <c:v>965</c:v>
                </c:pt>
                <c:pt idx="2">
                  <c:v>970</c:v>
                </c:pt>
                <c:pt idx="3">
                  <c:v>975</c:v>
                </c:pt>
                <c:pt idx="4">
                  <c:v>980</c:v>
                </c:pt>
                <c:pt idx="5">
                  <c:v>985</c:v>
                </c:pt>
                <c:pt idx="6">
                  <c:v>990</c:v>
                </c:pt>
                <c:pt idx="7">
                  <c:v>995</c:v>
                </c:pt>
                <c:pt idx="8">
                  <c:v>1000</c:v>
                </c:pt>
                <c:pt idx="9">
                  <c:v>1005</c:v>
                </c:pt>
                <c:pt idx="10">
                  <c:v>1010</c:v>
                </c:pt>
                <c:pt idx="11">
                  <c:v>1015</c:v>
                </c:pt>
                <c:pt idx="12">
                  <c:v>1020</c:v>
                </c:pt>
                <c:pt idx="13">
                  <c:v>1025</c:v>
                </c:pt>
                <c:pt idx="14">
                  <c:v>1030</c:v>
                </c:pt>
                <c:pt idx="15">
                  <c:v>1035</c:v>
                </c:pt>
                <c:pt idx="16">
                  <c:v>1040</c:v>
                </c:pt>
                <c:pt idx="17">
                  <c:v>1045</c:v>
                </c:pt>
                <c:pt idx="18">
                  <c:v>1050</c:v>
                </c:pt>
                <c:pt idx="19">
                  <c:v>1055</c:v>
                </c:pt>
                <c:pt idx="20">
                  <c:v>1060</c:v>
                </c:pt>
                <c:pt idx="21">
                  <c:v>1065</c:v>
                </c:pt>
                <c:pt idx="22">
                  <c:v>1070</c:v>
                </c:pt>
                <c:pt idx="23">
                  <c:v>1075</c:v>
                </c:pt>
                <c:pt idx="24">
                  <c:v>1080</c:v>
                </c:pt>
                <c:pt idx="25">
                  <c:v>1085</c:v>
                </c:pt>
                <c:pt idx="26">
                  <c:v>1090</c:v>
                </c:pt>
                <c:pt idx="27">
                  <c:v>1095</c:v>
                </c:pt>
              </c:numCache>
            </c:numRef>
          </c:xVal>
          <c:yVal>
            <c:numRef>
              <c:f>'Black Scholes'!$B$21:$AC$21</c:f>
              <c:numCache>
                <c:formatCode>0.0000</c:formatCode>
                <c:ptCount val="28"/>
                <c:pt idx="0">
                  <c:v>0.50278450268857866</c:v>
                </c:pt>
                <c:pt idx="1">
                  <c:v>0.51255199221231473</c:v>
                </c:pt>
                <c:pt idx="2">
                  <c:v>0.52226154803153391</c:v>
                </c:pt>
                <c:pt idx="3">
                  <c:v>0.5319080976315167</c:v>
                </c:pt>
                <c:pt idx="4">
                  <c:v>0.54148675603564711</c:v>
                </c:pt>
                <c:pt idx="5">
                  <c:v>0.550992829316584</c:v>
                </c:pt>
                <c:pt idx="6">
                  <c:v>0.56042181749943343</c:v>
                </c:pt>
                <c:pt idx="7">
                  <c:v>0.56976941687507521</c:v>
                </c:pt>
                <c:pt idx="8">
                  <c:v>0.57903152174309969</c:v>
                </c:pt>
                <c:pt idx="9">
                  <c:v>0.58820422560494312</c:v>
                </c:pt>
                <c:pt idx="10">
                  <c:v>0.59728382182879036</c:v>
                </c:pt>
                <c:pt idx="11">
                  <c:v>0.60626680380862819</c:v>
                </c:pt>
                <c:pt idx="12">
                  <c:v>0.61514986464051702</c:v>
                </c:pt>
                <c:pt idx="13">
                  <c:v>0.62392989633966012</c:v>
                </c:pt>
                <c:pt idx="14">
                  <c:v>0.63260398862227263</c:v>
                </c:pt>
                <c:pt idx="15">
                  <c:v>0.64116942727649229</c:v>
                </c:pt>
                <c:pt idx="16">
                  <c:v>0.64962369214675275</c:v>
                </c:pt>
                <c:pt idx="17">
                  <c:v>0.65796445475604792</c:v>
                </c:pt>
                <c:pt idx="18">
                  <c:v>0.6661895755904762</c:v>
                </c:pt>
                <c:pt idx="19">
                  <c:v>0.67429710107025964</c:v>
                </c:pt>
                <c:pt idx="20">
                  <c:v>0.68228526023120617</c:v>
                </c:pt>
                <c:pt idx="21">
                  <c:v>0.69015246114021644</c:v>
                </c:pt>
                <c:pt idx="22">
                  <c:v>0.69789728706805398</c:v>
                </c:pt>
                <c:pt idx="23">
                  <c:v>0.70551849244208631</c:v>
                </c:pt>
                <c:pt idx="24">
                  <c:v>0.71301499860119455</c:v>
                </c:pt>
                <c:pt idx="25">
                  <c:v>0.72038588937442261</c:v>
                </c:pt>
                <c:pt idx="26">
                  <c:v>0.72763040650432431</c:v>
                </c:pt>
                <c:pt idx="27">
                  <c:v>0.7347479449352543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6352"/>
        <c:axId val="355607136"/>
      </c:scatterChart>
      <c:valAx>
        <c:axId val="35560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7136"/>
        <c:crosses val="autoZero"/>
        <c:crossBetween val="midCat"/>
      </c:valAx>
      <c:valAx>
        <c:axId val="3556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'Black Scholes'!$A$22</c:f>
              <c:strCache>
                <c:ptCount val="1"/>
                <c:pt idx="0">
                  <c:v>Gamma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'Black Scholes'!$B$13:$AC$13</c:f>
              <c:numCache>
                <c:formatCode>General</c:formatCode>
                <c:ptCount val="28"/>
                <c:pt idx="0">
                  <c:v>960</c:v>
                </c:pt>
                <c:pt idx="1">
                  <c:v>965</c:v>
                </c:pt>
                <c:pt idx="2">
                  <c:v>970</c:v>
                </c:pt>
                <c:pt idx="3">
                  <c:v>975</c:v>
                </c:pt>
                <c:pt idx="4">
                  <c:v>980</c:v>
                </c:pt>
                <c:pt idx="5">
                  <c:v>985</c:v>
                </c:pt>
                <c:pt idx="6">
                  <c:v>990</c:v>
                </c:pt>
                <c:pt idx="7">
                  <c:v>995</c:v>
                </c:pt>
                <c:pt idx="8">
                  <c:v>1000</c:v>
                </c:pt>
                <c:pt idx="9">
                  <c:v>1005</c:v>
                </c:pt>
                <c:pt idx="10">
                  <c:v>1010</c:v>
                </c:pt>
                <c:pt idx="11">
                  <c:v>1015</c:v>
                </c:pt>
                <c:pt idx="12">
                  <c:v>1020</c:v>
                </c:pt>
                <c:pt idx="13">
                  <c:v>1025</c:v>
                </c:pt>
                <c:pt idx="14">
                  <c:v>1030</c:v>
                </c:pt>
                <c:pt idx="15">
                  <c:v>1035</c:v>
                </c:pt>
                <c:pt idx="16">
                  <c:v>1040</c:v>
                </c:pt>
                <c:pt idx="17">
                  <c:v>1045</c:v>
                </c:pt>
                <c:pt idx="18">
                  <c:v>1050</c:v>
                </c:pt>
                <c:pt idx="19">
                  <c:v>1055</c:v>
                </c:pt>
                <c:pt idx="20">
                  <c:v>1060</c:v>
                </c:pt>
                <c:pt idx="21">
                  <c:v>1065</c:v>
                </c:pt>
                <c:pt idx="22">
                  <c:v>1070</c:v>
                </c:pt>
                <c:pt idx="23">
                  <c:v>1075</c:v>
                </c:pt>
                <c:pt idx="24">
                  <c:v>1080</c:v>
                </c:pt>
                <c:pt idx="25">
                  <c:v>1085</c:v>
                </c:pt>
                <c:pt idx="26">
                  <c:v>1090</c:v>
                </c:pt>
                <c:pt idx="27">
                  <c:v>1095</c:v>
                </c:pt>
              </c:numCache>
            </c:numRef>
          </c:xVal>
          <c:yVal>
            <c:numRef>
              <c:f>'Black Scholes'!$B$22:$AC$22</c:f>
              <c:numCache>
                <c:formatCode>General</c:formatCode>
                <c:ptCount val="28"/>
                <c:pt idx="0">
                  <c:v>1.9589438918416573E-3</c:v>
                </c:pt>
                <c:pt idx="1">
                  <c:v>1.947876704508178E-3</c:v>
                </c:pt>
                <c:pt idx="2">
                  <c:v>1.9357765255764707E-3</c:v>
                </c:pt>
                <c:pt idx="3">
                  <c:v>1.9226804701668206E-3</c:v>
                </c:pt>
                <c:pt idx="4">
                  <c:v>1.9086264175720757E-3</c:v>
                </c:pt>
                <c:pt idx="5">
                  <c:v>1.8936528879377444E-3</c:v>
                </c:pt>
                <c:pt idx="6">
                  <c:v>1.8777989224313513E-3</c:v>
                </c:pt>
                <c:pt idx="7">
                  <c:v>1.8611039671782049E-3</c:v>
                </c:pt>
                <c:pt idx="8">
                  <c:v>1.8436077612071459E-3</c:v>
                </c:pt>
                <c:pt idx="9">
                  <c:v>1.8253502286172348E-3</c:v>
                </c:pt>
                <c:pt idx="10">
                  <c:v>1.8063713751448316E-3</c:v>
                </c:pt>
                <c:pt idx="11">
                  <c:v>1.7867111892802307E-3</c:v>
                </c:pt>
                <c:pt idx="12">
                  <c:v>1.7664095480540184E-3</c:v>
                </c:pt>
                <c:pt idx="13">
                  <c:v>1.7455061275857015E-3</c:v>
                </c:pt>
                <c:pt idx="14">
                  <c:v>1.7240403184609198E-3</c:v>
                </c:pt>
                <c:pt idx="15">
                  <c:v>1.7020511459788525E-3</c:v>
                </c:pt>
                <c:pt idx="16">
                  <c:v>1.6795771952881398E-3</c:v>
                </c:pt>
                <c:pt idx="17">
                  <c:v>1.656656541407932E-3</c:v>
                </c:pt>
                <c:pt idx="18">
                  <c:v>1.6333266841104318E-3</c:v>
                </c:pt>
                <c:pt idx="19">
                  <c:v>1.6096244876226122E-3</c:v>
                </c:pt>
                <c:pt idx="20">
                  <c:v>1.5855861250875542E-3</c:v>
                </c:pt>
                <c:pt idx="21">
                  <c:v>1.5612470277101553E-3</c:v>
                </c:pt>
                <c:pt idx="22">
                  <c:v>1.5366418384976438E-3</c:v>
                </c:pt>
                <c:pt idx="23">
                  <c:v>1.51180437049252E-3</c:v>
                </c:pt>
                <c:pt idx="24">
                  <c:v>1.486767569384013E-3</c:v>
                </c:pt>
                <c:pt idx="25">
                  <c:v>1.4615634803740417E-3</c:v>
                </c:pt>
                <c:pt idx="26">
                  <c:v>1.4362232191647512E-3</c:v>
                </c:pt>
                <c:pt idx="27">
                  <c:v>1.4107769469271076E-3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7528"/>
        <c:axId val="355606744"/>
      </c:scatterChart>
      <c:valAx>
        <c:axId val="35560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6744"/>
        <c:crosses val="autoZero"/>
        <c:crossBetween val="midCat"/>
      </c:valAx>
      <c:valAx>
        <c:axId val="3556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'Short Condor'!$AF$4</c:f>
              <c:strCache>
                <c:ptCount val="1"/>
                <c:pt idx="0">
                  <c:v>Short 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Condor'!$D$4:$D$24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'Short Condor'!$B$4:$B$24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-2</c:v>
                </c:pt>
                <c:pt idx="11">
                  <c:v>-7</c:v>
                </c:pt>
                <c:pt idx="12">
                  <c:v>-12</c:v>
                </c:pt>
                <c:pt idx="13">
                  <c:v>-17</c:v>
                </c:pt>
                <c:pt idx="14">
                  <c:v>-22</c:v>
                </c:pt>
                <c:pt idx="15">
                  <c:v>-27</c:v>
                </c:pt>
                <c:pt idx="16">
                  <c:v>-32</c:v>
                </c:pt>
                <c:pt idx="17">
                  <c:v>-37</c:v>
                </c:pt>
                <c:pt idx="18">
                  <c:v>-42</c:v>
                </c:pt>
                <c:pt idx="19">
                  <c:v>-47</c:v>
                </c:pt>
                <c:pt idx="20">
                  <c:v>-52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'Short Condor'!$AF$5</c:f>
              <c:strCache>
                <c:ptCount val="1"/>
                <c:pt idx="0">
                  <c:v>Long 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Condor'!$G$4:$G$24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'Short Condor'!$E$4:$E$24</c:f>
              <c:numCache>
                <c:formatCode>General</c:formatCode>
                <c:ptCount val="21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3.5</c:v>
                </c:pt>
                <c:pt idx="12">
                  <c:v>8.5</c:v>
                </c:pt>
                <c:pt idx="13">
                  <c:v>13.5</c:v>
                </c:pt>
                <c:pt idx="14">
                  <c:v>18.5</c:v>
                </c:pt>
                <c:pt idx="15">
                  <c:v>23.5</c:v>
                </c:pt>
                <c:pt idx="16">
                  <c:v>28.5</c:v>
                </c:pt>
                <c:pt idx="17">
                  <c:v>33.5</c:v>
                </c:pt>
                <c:pt idx="18">
                  <c:v>38.5</c:v>
                </c:pt>
                <c:pt idx="19">
                  <c:v>43.5</c:v>
                </c:pt>
                <c:pt idx="20">
                  <c:v>48.5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'Short Condor'!$AF$6</c:f>
              <c:strCache>
                <c:ptCount val="1"/>
                <c:pt idx="0">
                  <c:v>Long Call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Condor'!$J$4:$J$24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'Short Condor'!$H$4:$H$24</c:f>
              <c:numCache>
                <c:formatCode>General</c:formatCode>
                <c:ptCount val="21"/>
                <c:pt idx="0">
                  <c:v>-1.5</c:v>
                </c:pt>
                <c:pt idx="1">
                  <c:v>-1.5</c:v>
                </c:pt>
                <c:pt idx="2">
                  <c:v>-1.5</c:v>
                </c:pt>
                <c:pt idx="3">
                  <c:v>-1.5</c:v>
                </c:pt>
                <c:pt idx="4">
                  <c:v>-1.5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-1.5</c:v>
                </c:pt>
                <c:pt idx="11">
                  <c:v>-1.5</c:v>
                </c:pt>
                <c:pt idx="12">
                  <c:v>3.5</c:v>
                </c:pt>
                <c:pt idx="13">
                  <c:v>8.5</c:v>
                </c:pt>
                <c:pt idx="14">
                  <c:v>13.5</c:v>
                </c:pt>
                <c:pt idx="15">
                  <c:v>18.5</c:v>
                </c:pt>
                <c:pt idx="16">
                  <c:v>23.5</c:v>
                </c:pt>
                <c:pt idx="17">
                  <c:v>28.5</c:v>
                </c:pt>
                <c:pt idx="18">
                  <c:v>33.5</c:v>
                </c:pt>
                <c:pt idx="19">
                  <c:v>38.5</c:v>
                </c:pt>
                <c:pt idx="20">
                  <c:v>43.5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'Short Condor'!$AF$7</c:f>
              <c:strCache>
                <c:ptCount val="1"/>
                <c:pt idx="0">
                  <c:v>Short Call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'Short Condor'!$M$4:$M$24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'Short Condor'!$K$4:$K$24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-2</c:v>
                </c:pt>
                <c:pt idx="14">
                  <c:v>-7</c:v>
                </c:pt>
                <c:pt idx="15">
                  <c:v>-12</c:v>
                </c:pt>
                <c:pt idx="16">
                  <c:v>-17</c:v>
                </c:pt>
                <c:pt idx="17">
                  <c:v>-22</c:v>
                </c:pt>
                <c:pt idx="18">
                  <c:v>-27</c:v>
                </c:pt>
                <c:pt idx="19">
                  <c:v>-32</c:v>
                </c:pt>
                <c:pt idx="20">
                  <c:v>-37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'Short Condor'!$AF$8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'Short Condor'!$P$4:$P$24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'Short Condor'!$N$4:$N$24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'Short Condor'!$AF$9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'Short Condor'!$S$4:$S$24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'Short Condor'!$Q$4:$Q$24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4000"/>
        <c:axId val="355608312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'Short Condor'!$AH$4</c15:sqref>
                        </c15:formulaRef>
                      </c:ext>
                    </c:extLst>
                    <c:strCache>
                      <c:ptCount val="1"/>
                      <c:pt idx="0">
                        <c:v>BONO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'Short Condor'!$D$4:$D$24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35</c:v>
                      </c:pt>
                      <c:pt idx="11">
                        <c:v>40</c:v>
                      </c:pt>
                      <c:pt idx="12">
                        <c:v>45</c:v>
                      </c:pt>
                      <c:pt idx="13">
                        <c:v>50</c:v>
                      </c:pt>
                      <c:pt idx="14">
                        <c:v>55</c:v>
                      </c:pt>
                      <c:pt idx="15">
                        <c:v>60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75</c:v>
                      </c:pt>
                      <c:pt idx="19">
                        <c:v>80</c:v>
                      </c:pt>
                      <c:pt idx="20">
                        <c:v>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'Short Condor'!$T$4:$T$24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6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8312"/>
        <c:crosses val="autoZero"/>
        <c:crossBetween val="midCat"/>
      </c:valAx>
      <c:valAx>
        <c:axId val="35560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Condor'!$U$3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Condor'!$D$4:$D$24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'Short Condor'!$U$4:$U$24</c:f>
              <c:numCache>
                <c:formatCode>0.00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-2</c:v>
                </c:pt>
                <c:pt idx="11">
                  <c:v>-2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2824"/>
        <c:axId val="355604392"/>
      </c:scatterChart>
      <c:valAx>
        <c:axId val="35560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4392"/>
        <c:crosses val="autoZero"/>
        <c:crossBetween val="midCat"/>
      </c:valAx>
      <c:valAx>
        <c:axId val="3556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'Long Straddle'!$AF$4</c:f>
              <c:strCache>
                <c:ptCount val="1"/>
                <c:pt idx="0">
                  <c:v>Long 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Straddle'!$D$4:$D$24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'Long Straddle'!$B$4:$B$24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'Long Straddle'!$AF$5</c:f>
              <c:strCache>
                <c:ptCount val="1"/>
                <c:pt idx="0">
                  <c:v>Long 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Straddle'!$G$4:$G$24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75</c:v>
                </c:pt>
                <c:pt idx="19">
                  <c:v>80</c:v>
                </c:pt>
                <c:pt idx="20">
                  <c:v>85</c:v>
                </c:pt>
              </c:numCache>
            </c:numRef>
          </c:xVal>
          <c:yVal>
            <c:numRef>
              <c:f>'Long Straddle'!$E$4:$E$24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'Long Straddle'!$AF$6</c:f>
              <c:strCache>
                <c:ptCount val="1"/>
                <c:pt idx="0">
                  <c:v>Long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Straddle'!$J$4:$J$24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xVal>
          <c:yVal>
            <c:numRef>
              <c:f>'Long Straddle'!$H$4:$H$24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'Long Straddle'!$AF$7</c:f>
              <c:strCache>
                <c:ptCount val="1"/>
                <c:pt idx="0">
                  <c:v>Short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 Straddle'!$M$4:$M$24</c:f>
              <c:numCache>
                <c:formatCode>General</c:formatCode>
                <c:ptCount val="2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</c:numCache>
            </c:numRef>
          </c:xVal>
          <c:yVal>
            <c:numRef>
              <c:f>'Long Straddle'!$K$4:$K$24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'Long Straddle'!$AF$8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'Long Straddle'!$P$4:$P$24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'Long Straddle'!$N$4:$N$24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'Long Straddle'!$AF$9</c:f>
              <c:strCache>
                <c:ptCount val="1"/>
                <c:pt idx="0">
                  <c:v>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'Long Straddle'!$S$4:$S$24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'Long Straddle'!$Q$4:$Q$24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09880"/>
        <c:axId val="35560478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'Long Straddle'!$AH$4</c15:sqref>
                        </c15:formulaRef>
                      </c:ext>
                    </c:extLst>
                    <c:strCache>
                      <c:ptCount val="1"/>
                      <c:pt idx="0">
                        <c:v>BONO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'Long Straddle'!$D$4:$D$24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35</c:v>
                      </c:pt>
                      <c:pt idx="11">
                        <c:v>40</c:v>
                      </c:pt>
                      <c:pt idx="12">
                        <c:v>45</c:v>
                      </c:pt>
                      <c:pt idx="13">
                        <c:v>50</c:v>
                      </c:pt>
                      <c:pt idx="14">
                        <c:v>55</c:v>
                      </c:pt>
                      <c:pt idx="15">
                        <c:v>60</c:v>
                      </c:pt>
                      <c:pt idx="16">
                        <c:v>65</c:v>
                      </c:pt>
                      <c:pt idx="17">
                        <c:v>70</c:v>
                      </c:pt>
                      <c:pt idx="18">
                        <c:v>75</c:v>
                      </c:pt>
                      <c:pt idx="19">
                        <c:v>80</c:v>
                      </c:pt>
                      <c:pt idx="20">
                        <c:v>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'Long Straddle'!$T$4:$T$24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5560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4784"/>
        <c:crosses val="autoZero"/>
        <c:crossBetween val="midCat"/>
      </c:valAx>
      <c:valAx>
        <c:axId val="355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09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302603</xdr:colOff>
      <xdr:row>10</xdr:row>
      <xdr:rowOff>152399</xdr:rowOff>
    </xdr:from>
    <xdr:to>
      <xdr:col>30</xdr:col>
      <xdr:colOff>504825</xdr:colOff>
      <xdr:row>29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714374</xdr:colOff>
      <xdr:row>11</xdr:row>
      <xdr:rowOff>6666</xdr:rowOff>
    </xdr:from>
    <xdr:to>
      <xdr:col>39</xdr:col>
      <xdr:colOff>381000</xdr:colOff>
      <xdr:row>30</xdr:row>
      <xdr:rowOff>38100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0</xdr:row>
      <xdr:rowOff>246573</xdr:rowOff>
    </xdr:from>
    <xdr:to>
      <xdr:col>10</xdr:col>
      <xdr:colOff>569673</xdr:colOff>
      <xdr:row>6</xdr:row>
      <xdr:rowOff>19051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8475" y="246573"/>
          <a:ext cx="1531698" cy="1067878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0</xdr:row>
      <xdr:rowOff>311813</xdr:rowOff>
    </xdr:from>
    <xdr:to>
      <xdr:col>15</xdr:col>
      <xdr:colOff>360823</xdr:colOff>
      <xdr:row>4</xdr:row>
      <xdr:rowOff>49152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72525" y="311813"/>
          <a:ext cx="3227848" cy="642214"/>
        </a:xfrm>
        <a:prstGeom prst="rect">
          <a:avLst/>
        </a:prstGeom>
      </xdr:spPr>
    </xdr:pic>
    <xdr:clientData/>
  </xdr:twoCellAnchor>
  <xdr:twoCellAnchor editAs="oneCell">
    <xdr:from>
      <xdr:col>15</xdr:col>
      <xdr:colOff>714375</xdr:colOff>
      <xdr:row>0</xdr:row>
      <xdr:rowOff>257175</xdr:rowOff>
    </xdr:from>
    <xdr:to>
      <xdr:col>18</xdr:col>
      <xdr:colOff>9302</xdr:colOff>
      <xdr:row>4</xdr:row>
      <xdr:rowOff>57062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627"/>
        <a:stretch/>
      </xdr:blipFill>
      <xdr:spPr>
        <a:xfrm>
          <a:off x="12668250" y="257175"/>
          <a:ext cx="1609502" cy="704762"/>
        </a:xfrm>
        <a:prstGeom prst="rect">
          <a:avLst/>
        </a:prstGeom>
      </xdr:spPr>
    </xdr:pic>
    <xdr:clientData/>
  </xdr:twoCellAnchor>
  <xdr:twoCellAnchor editAs="oneCell">
    <xdr:from>
      <xdr:col>15</xdr:col>
      <xdr:colOff>742950</xdr:colOff>
      <xdr:row>5</xdr:row>
      <xdr:rowOff>9526</xdr:rowOff>
    </xdr:from>
    <xdr:to>
      <xdr:col>17</xdr:col>
      <xdr:colOff>660009</xdr:colOff>
      <xdr:row>7</xdr:row>
      <xdr:rowOff>161926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6825" y="1114426"/>
          <a:ext cx="1460109" cy="533400"/>
        </a:xfrm>
        <a:prstGeom prst="rect">
          <a:avLst/>
        </a:prstGeom>
      </xdr:spPr>
    </xdr:pic>
    <xdr:clientData/>
  </xdr:twoCellAnchor>
  <xdr:twoCellAnchor editAs="oneCell">
    <xdr:from>
      <xdr:col>18</xdr:col>
      <xdr:colOff>314175</xdr:colOff>
      <xdr:row>0</xdr:row>
      <xdr:rowOff>257175</xdr:rowOff>
    </xdr:from>
    <xdr:to>
      <xdr:col>19</xdr:col>
      <xdr:colOff>485775</xdr:colOff>
      <xdr:row>3</xdr:row>
      <xdr:rowOff>134125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82625" y="257175"/>
          <a:ext cx="943125" cy="59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0</xdr:row>
      <xdr:rowOff>109536</xdr:rowOff>
    </xdr:from>
    <xdr:to>
      <xdr:col>10</xdr:col>
      <xdr:colOff>104774</xdr:colOff>
      <xdr:row>20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219075</xdr:rowOff>
    </xdr:from>
    <xdr:to>
      <xdr:col>9</xdr:col>
      <xdr:colOff>190500</xdr:colOff>
      <xdr:row>11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152400</xdr:rowOff>
    </xdr:from>
    <xdr:to>
      <xdr:col>15</xdr:col>
      <xdr:colOff>238125</xdr:colOff>
      <xdr:row>10</xdr:row>
      <xdr:rowOff>219075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0</xdr:row>
      <xdr:rowOff>161925</xdr:rowOff>
    </xdr:from>
    <xdr:to>
      <xdr:col>21</xdr:col>
      <xdr:colOff>161925</xdr:colOff>
      <xdr:row>10</xdr:row>
      <xdr:rowOff>228600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302603</xdr:colOff>
      <xdr:row>10</xdr:row>
      <xdr:rowOff>152399</xdr:rowOff>
    </xdr:from>
    <xdr:to>
      <xdr:col>30</xdr:col>
      <xdr:colOff>504825</xdr:colOff>
      <xdr:row>29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714374</xdr:colOff>
      <xdr:row>11</xdr:row>
      <xdr:rowOff>6666</xdr:rowOff>
    </xdr:from>
    <xdr:to>
      <xdr:col>39</xdr:col>
      <xdr:colOff>381000</xdr:colOff>
      <xdr:row>30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302603</xdr:colOff>
      <xdr:row>10</xdr:row>
      <xdr:rowOff>152399</xdr:rowOff>
    </xdr:from>
    <xdr:to>
      <xdr:col>30</xdr:col>
      <xdr:colOff>504825</xdr:colOff>
      <xdr:row>29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714374</xdr:colOff>
      <xdr:row>11</xdr:row>
      <xdr:rowOff>6666</xdr:rowOff>
    </xdr:from>
    <xdr:to>
      <xdr:col>39</xdr:col>
      <xdr:colOff>381000</xdr:colOff>
      <xdr:row>30</xdr:row>
      <xdr:rowOff>38100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C24"/>
  <sheetViews>
    <sheetView tabSelected="1" zoomScaleNormal="100" workbookViewId="0">
      <selection activeCell="AG34" sqref="AG34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3" width="3" bestFit="1" customWidth="1"/>
    <col min="4" max="4" width="5.140625" bestFit="1" customWidth="1"/>
    <col min="5" max="5" width="8.85546875" bestFit="1" customWidth="1"/>
    <col min="6" max="7" width="3" bestFit="1" customWidth="1"/>
    <col min="8" max="8" width="8.85546875" bestFit="1" customWidth="1"/>
    <col min="9" max="10" width="3" bestFit="1" customWidth="1"/>
    <col min="11" max="11" width="9.42578125" bestFit="1" customWidth="1"/>
    <col min="12" max="12" width="3" bestFit="1" customWidth="1"/>
    <col min="13" max="13" width="5.140625" bestFit="1" customWidth="1"/>
    <col min="14" max="14" width="2" bestFit="1" customWidth="1"/>
    <col min="15" max="15" width="2.85546875" bestFit="1" customWidth="1"/>
    <col min="16" max="16" width="3" bestFit="1" customWidth="1"/>
    <col min="17" max="17" width="2" bestFit="1" customWidth="1"/>
    <col min="18" max="18" width="2.85546875" bestFit="1" customWidth="1"/>
    <col min="19" max="19" width="3" bestFit="1" customWidth="1"/>
    <col min="20" max="20" width="6.28515625" bestFit="1" customWidth="1"/>
    <col min="21" max="21" width="6.5703125" bestFit="1" customWidth="1"/>
    <col min="22" max="22" width="4.5703125" customWidth="1"/>
    <col min="23" max="23" width="11" bestFit="1" customWidth="1"/>
    <col min="24" max="24" width="8.5703125" bestFit="1" customWidth="1"/>
    <col min="25" max="25" width="9.140625" bestFit="1" customWidth="1"/>
    <col min="26" max="26" width="9.42578125" customWidth="1"/>
    <col min="27" max="27" width="9.42578125" bestFit="1" customWidth="1"/>
    <col min="28" max="28" width="8.85546875" bestFit="1" customWidth="1"/>
    <col min="29" max="29" width="9.85546875" customWidth="1"/>
    <col min="31" max="31" width="11.5703125" bestFit="1" customWidth="1"/>
    <col min="32" max="32" width="9.42578125" bestFit="1" customWidth="1"/>
    <col min="33" max="33" width="9.85546875" customWidth="1"/>
    <col min="34" max="34" width="11" bestFit="1" customWidth="1"/>
    <col min="35" max="35" width="3.5703125" bestFit="1" customWidth="1"/>
    <col min="36" max="51" width="9.85546875" customWidth="1"/>
    <col min="52" max="52" width="2" style="11" bestFit="1" customWidth="1"/>
    <col min="53" max="53" width="8.28515625" style="11" bestFit="1" customWidth="1"/>
    <col min="54" max="54" width="2" style="11" bestFit="1" customWidth="1"/>
    <col min="55" max="55" width="5.7109375" style="11" bestFit="1" customWidth="1"/>
  </cols>
  <sheetData>
    <row r="1" spans="1:55" x14ac:dyDescent="0.25">
      <c r="B1" s="11">
        <f>IF(X4=$BA$3,$AZ$3,IF(X4=$BA$4,$AZ$4,IF(X4=$BA$5,$AZ$5,IF(X4=$BA$6,$AZ$6,5))))</f>
        <v>3</v>
      </c>
      <c r="C1" s="11"/>
      <c r="D1" s="11"/>
      <c r="E1" s="11">
        <f>IF(Y4=$BA$3,$AZ$3,IF(Y4=$BA$4,$AZ$4,IF(Y4=$BA$5,$AZ$5,IF(Y4=$BA$6,$AZ$6,5))))</f>
        <v>2</v>
      </c>
      <c r="F1" s="11"/>
      <c r="G1" s="11"/>
      <c r="H1" s="11">
        <f>IF(Z4=$BA$3,$AZ$3,IF(Z4=$BA$4,$AZ$4,IF(Z4=$BA$5,$AZ$5,IF(Z4=$BA$6,$AZ$6,5))))</f>
        <v>2</v>
      </c>
      <c r="I1" s="11"/>
      <c r="J1" s="11"/>
      <c r="K1" s="11">
        <f>IF(AA4=$BA$3,$AZ$3,IF(AA4=$BA$4,$AZ$4,IF(AA4=$BA$5,$AZ$5,IF(AA4=$BA$6,$AZ$6,5))))</f>
        <v>2</v>
      </c>
      <c r="L1" s="11"/>
      <c r="M1" s="11"/>
      <c r="N1" s="11">
        <f>IF(AB4=$BA$3,$AZ$3,IF(AB4=$BA$4,$AZ$4,IF(AB4=$BA$5,$AZ$5,IF(AB4=$BA$6,$AZ$6,5))))</f>
        <v>5</v>
      </c>
      <c r="O1" s="11"/>
      <c r="P1" s="11"/>
      <c r="Q1" s="11">
        <f>IF(AC4=$BA$3,$AZ$3,IF(AC4=$BA$4,$AZ$4,IF(AC4=$BA$5,$AZ$5,IF(AC4=$BA$6,$AZ$6,0))))</f>
        <v>0</v>
      </c>
      <c r="R1" s="11"/>
      <c r="S1" s="11"/>
      <c r="T1" s="11"/>
      <c r="U1" s="11"/>
    </row>
    <row r="2" spans="1:55" ht="15.75" thickBot="1" x14ac:dyDescent="0.3">
      <c r="B2" s="11">
        <f>IF(X5="Long",1,IF(X5="Short",2,3))</f>
        <v>2</v>
      </c>
      <c r="C2" s="11"/>
      <c r="D2" s="11"/>
      <c r="E2" s="11">
        <f>IF(Y5="Long",1,IF(Y5="Short",2,3))</f>
        <v>1</v>
      </c>
      <c r="F2" s="11"/>
      <c r="G2" s="11"/>
      <c r="H2" s="11">
        <f>IF(Z5="Long",1,IF(Z5="Short",2,3))</f>
        <v>2</v>
      </c>
      <c r="I2" s="11"/>
      <c r="J2" s="11"/>
      <c r="K2" s="11">
        <f>IF(AA5="Long",1,IF(AA5="Short",2,3))</f>
        <v>1</v>
      </c>
      <c r="L2" s="11"/>
      <c r="M2" s="11"/>
      <c r="N2" s="11">
        <f>IF(AB5="Long",1,IF(AB5="Short",2,3))</f>
        <v>3</v>
      </c>
      <c r="O2" s="11"/>
      <c r="P2" s="11"/>
      <c r="Q2" s="11">
        <f>IF(AC5="Long",1,IF(AC5="Short",2,3))</f>
        <v>3</v>
      </c>
      <c r="R2" s="11"/>
      <c r="S2" s="11"/>
      <c r="T2" s="11"/>
      <c r="U2" s="11"/>
    </row>
    <row r="3" spans="1:55" x14ac:dyDescent="0.25">
      <c r="A3" s="4" t="s">
        <v>6</v>
      </c>
      <c r="B3" s="12" t="str">
        <f>X9</f>
        <v>Short Put</v>
      </c>
      <c r="C3" s="8" t="s">
        <v>8</v>
      </c>
      <c r="D3" s="9" t="s">
        <v>10</v>
      </c>
      <c r="E3" s="12" t="str">
        <f>Y9</f>
        <v>Long Call</v>
      </c>
      <c r="F3" s="8" t="s">
        <v>8</v>
      </c>
      <c r="G3" s="9" t="s">
        <v>9</v>
      </c>
      <c r="H3" s="12" t="str">
        <f>Z9</f>
        <v>Short Call</v>
      </c>
      <c r="I3" s="8" t="s">
        <v>8</v>
      </c>
      <c r="J3" s="9" t="s">
        <v>9</v>
      </c>
      <c r="K3" s="12" t="str">
        <f>AA9</f>
        <v>Long Call</v>
      </c>
      <c r="L3" s="8" t="s">
        <v>8</v>
      </c>
      <c r="M3" s="9" t="s">
        <v>10</v>
      </c>
      <c r="N3" s="12" t="str">
        <f>AB9</f>
        <v xml:space="preserve"> </v>
      </c>
      <c r="O3" s="8" t="s">
        <v>8</v>
      </c>
      <c r="P3" s="9" t="s">
        <v>9</v>
      </c>
      <c r="Q3" s="12" t="str">
        <f>AC9</f>
        <v xml:space="preserve"> </v>
      </c>
      <c r="R3" s="8" t="s">
        <v>8</v>
      </c>
      <c r="S3" s="9" t="s">
        <v>9</v>
      </c>
      <c r="T3" s="10" t="s">
        <v>19</v>
      </c>
      <c r="U3" s="9" t="s">
        <v>18</v>
      </c>
      <c r="W3" t="s">
        <v>63</v>
      </c>
      <c r="X3">
        <v>1</v>
      </c>
      <c r="Y3">
        <v>2</v>
      </c>
      <c r="AZ3" s="11">
        <v>1</v>
      </c>
      <c r="BA3" s="11" t="s">
        <v>0</v>
      </c>
      <c r="BB3" s="11">
        <v>1</v>
      </c>
      <c r="BC3" s="11" t="s">
        <v>4</v>
      </c>
    </row>
    <row r="4" spans="1:55" x14ac:dyDescent="0.25">
      <c r="A4" s="5">
        <v>1</v>
      </c>
      <c r="B4" s="2">
        <f t="shared" ref="B4:B24" si="0">IFERROR(CHOOSE(B$1,CHOOSE(B$2,D4-C4,C4-D4),CHOOSE(B$2,MAX(0,D4-C4)-$X$10*(1+$AI$5),-MAX(0,D4-C4)+$X$10*(1+$AI$5)),CHOOSE(B$2,MAX(0,-D4+C4)-$X$10*(1+$AI$5),-MAX(0,-D4+C4)+$X$10*(1+$AI$5),CHOOSE(B$2,D4-$X$10*(1+$AI$5),-D4+$X$10*(1+$AI$5)))),0)</f>
        <v>-45</v>
      </c>
      <c r="C4" s="2">
        <f t="shared" ref="C4:C24" si="1">$X$7</f>
        <v>45</v>
      </c>
      <c r="D4" s="2">
        <f>IF(D5-$X$8&lt;0,0,D5-$X$8)</f>
        <v>0</v>
      </c>
      <c r="E4" s="2">
        <f t="shared" ref="E4:E24" si="2">IFERROR(CHOOSE(E$1,CHOOSE(E$2,G4-F4,F4-G4),CHOOSE(E$2,MAX(0,G4-F4)-$Y$10*(1+$AI$5),-MAX(0,G4-F4)+$Y$10*(1+$AI$5)),CHOOSE(E$2,MAX(0,-G4+F4)-$Y$10*(1+$AI$5),-MAX(0,-G4+F4)+$Y$10*(1+$AI$5)),CHOOSE(E$2,G4-$Y$10*(1+$AI$5),-G4+$Y$10*(1+$AI$5))),0)</f>
        <v>0</v>
      </c>
      <c r="F4" s="2">
        <f t="shared" ref="F4:F24" si="3">$Y$7</f>
        <v>45</v>
      </c>
      <c r="G4" s="2">
        <f t="shared" ref="G4:G13" si="4">IF(G5-$Y$8&lt;0,0,G5-$Y$8)</f>
        <v>0</v>
      </c>
      <c r="H4" s="2">
        <f t="shared" ref="H4:H24" si="5">IFERROR(CHOOSE(H$1,CHOOSE(H$2,J4-I4,I4-J4),CHOOSE(H$2,MAX(0,J4-I4)-$Z$10*(1+$AI$5),-MAX(0,J4-I4)+$Z$10*(1+$AI$5)),CHOOSE(H$2,MAX(0,-J4+I4)-$Z$10*(1+$AI$5),-MAX(0,-J4+I4)+$Z$10*(1+$AI$5)),CHOOSE(H$2,J4-$Z$10,-J4+$Z$10)),0)</f>
        <v>30</v>
      </c>
      <c r="I4" s="2">
        <f t="shared" ref="I4:I24" si="6">$Z$7</f>
        <v>45</v>
      </c>
      <c r="J4" s="2">
        <f t="shared" ref="J4:J13" si="7">IF(J5-$Z$8&lt;0,0,J5-$Z$8)</f>
        <v>10</v>
      </c>
      <c r="K4" s="2">
        <f t="shared" ref="K4:K24" si="8">IFERROR(CHOOSE(K$1,CHOOSE(K$2,M4-L4,L4-M4),CHOOSE(K$2,MAX(0,M4-L4)-$AA$10*(1+$AI$5),-MAX(0,M4-L4)+$AA$10*(1+$AI$5)),CHOOSE(K$2,MAX(0,-M4+L4)-$AA$10*(1+$AI$5),-MAX(0,-M4+L4)+$AA$10*(1+$AI$5)),CHOOSE(K$2,M4-$AA$10,-M4+$AA$10)),0)</f>
        <v>0</v>
      </c>
      <c r="L4" s="2">
        <f t="shared" ref="L4:L24" si="9">$AA$7</f>
        <v>45</v>
      </c>
      <c r="M4" s="2">
        <f t="shared" ref="M4:M13" si="10">IF(M5-$AA$8&lt;0,0,M5-$AA$8)</f>
        <v>0</v>
      </c>
      <c r="N4" s="2">
        <f t="shared" ref="N4:N24" si="11">IFERROR(CHOOSE(N$1,CHOOSE(N$2,P4-O4,O4-P4),CHOOSE(N$2,MAX(0,P4-O4)-$AB$10*(1+$AI$5),-MAX(0,P4-O4)+$AB$10*(1+$AI$5)),CHOOSE(N$2,MAX(0,-P4+O4)-$AB$10*(1+$AI$5),-MAX(0,-P4+O4)+$AB$10*(1+$AI$5)),CHOOSE(N$2,P4-$AB$10,-P4+$AB$10)),0)</f>
        <v>0</v>
      </c>
      <c r="O4" s="2">
        <f t="shared" ref="O4:O24" si="12">$AB$7</f>
        <v>0</v>
      </c>
      <c r="P4" s="2">
        <f t="shared" ref="P4:P13" si="13">IF(P5-$AB$8&lt;0,0,P5-$AB$8)</f>
        <v>0</v>
      </c>
      <c r="Q4" s="2">
        <f t="shared" ref="Q4:Q24" si="14">IFERROR(CHOOSE(Q$1,CHOOSE(Q$2,S4-R4,R4-S4),CHOOSE(Q$2,MAX(0,S4-R4)-$AC$10*(1+$AI$5),-MAX(0,S4-R4)+$AC$10*(1+$AI$5)),CHOOSE(Q$2,MAX(0,-S4+R4)-$AC$10*(1+$AI$5),-MAX(0,-S4+R4)+$AC$10*(1+$AI$5)),CHOOSE(Q$2,S4-$AC$10,-S4+$AC$10)),0)</f>
        <v>0</v>
      </c>
      <c r="R4" s="2">
        <f t="shared" ref="R4:R24" si="15">$AC$7</f>
        <v>0</v>
      </c>
      <c r="S4" s="2">
        <f t="shared" ref="S4:S13" si="16">IF(S5-$AC$8&lt;0,0,S5-$AC$8)</f>
        <v>0</v>
      </c>
      <c r="T4" s="2">
        <f t="shared" ref="T4:T13" si="17">$AI$4</f>
        <v>0</v>
      </c>
      <c r="U4" s="19">
        <f t="shared" ref="U4:U10" si="18">SUM(B4+E4+H4+K4+N4+Q4+T4)</f>
        <v>-15</v>
      </c>
      <c r="W4" t="s">
        <v>64</v>
      </c>
      <c r="X4" s="1" t="s">
        <v>2</v>
      </c>
      <c r="Y4" s="1" t="s">
        <v>3</v>
      </c>
      <c r="Z4" s="1" t="s">
        <v>3</v>
      </c>
      <c r="AA4" s="1" t="s">
        <v>3</v>
      </c>
      <c r="AB4" s="1"/>
      <c r="AC4" s="1"/>
      <c r="AE4" t="s">
        <v>12</v>
      </c>
      <c r="AF4" s="1" t="str">
        <f>X9</f>
        <v>Short Put</v>
      </c>
      <c r="AH4" t="s">
        <v>20</v>
      </c>
      <c r="AI4" s="1">
        <f>AI6*(1+AI5)</f>
        <v>0</v>
      </c>
      <c r="AZ4" s="11">
        <v>2</v>
      </c>
      <c r="BA4" s="11" t="s">
        <v>3</v>
      </c>
      <c r="BB4" s="11">
        <v>2</v>
      </c>
      <c r="BC4" s="11" t="s">
        <v>5</v>
      </c>
    </row>
    <row r="5" spans="1:55" x14ac:dyDescent="0.25">
      <c r="A5" s="5">
        <v>2</v>
      </c>
      <c r="B5" s="2">
        <f t="shared" si="0"/>
        <v>-45</v>
      </c>
      <c r="C5" s="2">
        <f t="shared" si="1"/>
        <v>45</v>
      </c>
      <c r="D5" s="2">
        <f t="shared" ref="D5:D13" si="19">IF(D6-$X$8&lt;0,0,D6-$X$8)</f>
        <v>0</v>
      </c>
      <c r="E5" s="2">
        <f t="shared" si="2"/>
        <v>0</v>
      </c>
      <c r="F5" s="2">
        <f t="shared" si="3"/>
        <v>45</v>
      </c>
      <c r="G5" s="2">
        <f t="shared" si="4"/>
        <v>0</v>
      </c>
      <c r="H5" s="2">
        <f t="shared" si="5"/>
        <v>30</v>
      </c>
      <c r="I5" s="2">
        <f t="shared" si="6"/>
        <v>45</v>
      </c>
      <c r="J5" s="2">
        <f t="shared" si="7"/>
        <v>15</v>
      </c>
      <c r="K5" s="2">
        <f t="shared" si="8"/>
        <v>0</v>
      </c>
      <c r="L5" s="2">
        <f t="shared" si="9"/>
        <v>45</v>
      </c>
      <c r="M5" s="2">
        <f t="shared" si="10"/>
        <v>0</v>
      </c>
      <c r="N5" s="2">
        <f t="shared" si="11"/>
        <v>0</v>
      </c>
      <c r="O5" s="2">
        <f t="shared" si="12"/>
        <v>0</v>
      </c>
      <c r="P5" s="2">
        <f t="shared" si="13"/>
        <v>0</v>
      </c>
      <c r="Q5" s="2">
        <f t="shared" si="14"/>
        <v>0</v>
      </c>
      <c r="R5" s="2">
        <f t="shared" si="15"/>
        <v>0</v>
      </c>
      <c r="S5" s="2">
        <f t="shared" si="16"/>
        <v>0</v>
      </c>
      <c r="T5" s="2">
        <f t="shared" si="17"/>
        <v>0</v>
      </c>
      <c r="U5" s="19">
        <f t="shared" si="18"/>
        <v>-15</v>
      </c>
      <c r="W5" t="s">
        <v>1</v>
      </c>
      <c r="X5" s="1" t="s">
        <v>5</v>
      </c>
      <c r="Y5" s="1" t="s">
        <v>4</v>
      </c>
      <c r="Z5" s="1" t="s">
        <v>5</v>
      </c>
      <c r="AA5" s="1" t="s">
        <v>4</v>
      </c>
      <c r="AB5" s="1"/>
      <c r="AC5" s="1"/>
      <c r="AE5" t="s">
        <v>13</v>
      </c>
      <c r="AF5" s="1" t="str">
        <f>Y9</f>
        <v>Long Call</v>
      </c>
      <c r="AH5" t="s">
        <v>21</v>
      </c>
      <c r="AI5" s="3">
        <v>0</v>
      </c>
      <c r="AZ5" s="11">
        <v>3</v>
      </c>
      <c r="BA5" s="11" t="s">
        <v>2</v>
      </c>
    </row>
    <row r="6" spans="1:55" x14ac:dyDescent="0.25">
      <c r="A6" s="5">
        <v>3</v>
      </c>
      <c r="B6" s="2">
        <f t="shared" si="0"/>
        <v>-45</v>
      </c>
      <c r="C6" s="2">
        <f t="shared" si="1"/>
        <v>45</v>
      </c>
      <c r="D6" s="2">
        <f t="shared" si="19"/>
        <v>0</v>
      </c>
      <c r="E6" s="2">
        <f t="shared" si="2"/>
        <v>0</v>
      </c>
      <c r="F6" s="2">
        <f t="shared" si="3"/>
        <v>45</v>
      </c>
      <c r="G6" s="2">
        <f t="shared" si="4"/>
        <v>5</v>
      </c>
      <c r="H6" s="2">
        <f t="shared" si="5"/>
        <v>30</v>
      </c>
      <c r="I6" s="2">
        <f t="shared" si="6"/>
        <v>45</v>
      </c>
      <c r="J6" s="2">
        <f t="shared" si="7"/>
        <v>20</v>
      </c>
      <c r="K6" s="2">
        <f t="shared" si="8"/>
        <v>0</v>
      </c>
      <c r="L6" s="2">
        <f t="shared" si="9"/>
        <v>45</v>
      </c>
      <c r="M6" s="2">
        <f t="shared" si="10"/>
        <v>5</v>
      </c>
      <c r="N6" s="2">
        <f t="shared" si="11"/>
        <v>0</v>
      </c>
      <c r="O6" s="2">
        <f t="shared" si="12"/>
        <v>0</v>
      </c>
      <c r="P6" s="2">
        <f t="shared" si="13"/>
        <v>0</v>
      </c>
      <c r="Q6" s="2">
        <f t="shared" si="14"/>
        <v>0</v>
      </c>
      <c r="R6" s="2">
        <f t="shared" si="15"/>
        <v>0</v>
      </c>
      <c r="S6" s="2">
        <f t="shared" si="16"/>
        <v>0</v>
      </c>
      <c r="T6" s="2">
        <f t="shared" si="17"/>
        <v>0</v>
      </c>
      <c r="U6" s="19">
        <f t="shared" si="18"/>
        <v>-15</v>
      </c>
      <c r="W6" t="s">
        <v>7</v>
      </c>
      <c r="X6" s="1">
        <v>30</v>
      </c>
      <c r="Y6" s="1">
        <v>45</v>
      </c>
      <c r="Z6" s="1">
        <v>60</v>
      </c>
      <c r="AA6" s="1">
        <v>45</v>
      </c>
      <c r="AB6" s="1"/>
      <c r="AC6" s="1"/>
      <c r="AE6" t="s">
        <v>14</v>
      </c>
      <c r="AF6" s="1" t="str">
        <f>Z9</f>
        <v>Short Call</v>
      </c>
      <c r="AH6" t="s">
        <v>22</v>
      </c>
      <c r="AI6" s="1">
        <v>0</v>
      </c>
      <c r="AZ6" s="11">
        <v>4</v>
      </c>
      <c r="BA6" s="11" t="s">
        <v>26</v>
      </c>
    </row>
    <row r="7" spans="1:55" x14ac:dyDescent="0.25">
      <c r="A7" s="5">
        <v>4</v>
      </c>
      <c r="B7" s="2">
        <f t="shared" si="0"/>
        <v>-45</v>
      </c>
      <c r="C7" s="2">
        <f t="shared" si="1"/>
        <v>45</v>
      </c>
      <c r="D7" s="2">
        <f t="shared" si="19"/>
        <v>0</v>
      </c>
      <c r="E7" s="2">
        <f t="shared" si="2"/>
        <v>0</v>
      </c>
      <c r="F7" s="2">
        <f t="shared" si="3"/>
        <v>45</v>
      </c>
      <c r="G7" s="2">
        <f t="shared" si="4"/>
        <v>10</v>
      </c>
      <c r="H7" s="2">
        <f t="shared" si="5"/>
        <v>30</v>
      </c>
      <c r="I7" s="2">
        <f t="shared" si="6"/>
        <v>45</v>
      </c>
      <c r="J7" s="2">
        <f t="shared" si="7"/>
        <v>25</v>
      </c>
      <c r="K7" s="2">
        <f t="shared" si="8"/>
        <v>0</v>
      </c>
      <c r="L7" s="2">
        <f t="shared" si="9"/>
        <v>45</v>
      </c>
      <c r="M7" s="2">
        <f t="shared" si="10"/>
        <v>10</v>
      </c>
      <c r="N7" s="2">
        <f t="shared" si="11"/>
        <v>0</v>
      </c>
      <c r="O7" s="2">
        <f t="shared" si="12"/>
        <v>0</v>
      </c>
      <c r="P7" s="2">
        <f t="shared" si="13"/>
        <v>0</v>
      </c>
      <c r="Q7" s="2">
        <f t="shared" si="14"/>
        <v>0</v>
      </c>
      <c r="R7" s="2">
        <f t="shared" si="15"/>
        <v>0</v>
      </c>
      <c r="S7" s="2">
        <f t="shared" si="16"/>
        <v>0</v>
      </c>
      <c r="T7" s="2">
        <f t="shared" si="17"/>
        <v>0</v>
      </c>
      <c r="U7" s="19">
        <f t="shared" si="18"/>
        <v>-15</v>
      </c>
      <c r="W7" t="s">
        <v>23</v>
      </c>
      <c r="X7" s="1">
        <v>45</v>
      </c>
      <c r="Y7" s="1">
        <v>45</v>
      </c>
      <c r="Z7" s="1">
        <v>45</v>
      </c>
      <c r="AA7" s="1">
        <v>45</v>
      </c>
      <c r="AB7" s="1"/>
      <c r="AC7" s="1"/>
      <c r="AE7" t="s">
        <v>15</v>
      </c>
      <c r="AF7" s="1" t="str">
        <f>AA9</f>
        <v>Long Call</v>
      </c>
      <c r="AH7" t="s">
        <v>25</v>
      </c>
      <c r="AI7" s="1">
        <v>5</v>
      </c>
      <c r="AZ7" s="11">
        <v>5</v>
      </c>
    </row>
    <row r="8" spans="1:55" x14ac:dyDescent="0.25">
      <c r="A8" s="5">
        <v>5</v>
      </c>
      <c r="B8" s="2">
        <f t="shared" si="0"/>
        <v>-45</v>
      </c>
      <c r="C8" s="2">
        <f t="shared" si="1"/>
        <v>45</v>
      </c>
      <c r="D8" s="2">
        <f t="shared" si="19"/>
        <v>0</v>
      </c>
      <c r="E8" s="2">
        <f t="shared" si="2"/>
        <v>0</v>
      </c>
      <c r="F8" s="2">
        <f t="shared" si="3"/>
        <v>45</v>
      </c>
      <c r="G8" s="2">
        <f t="shared" si="4"/>
        <v>15</v>
      </c>
      <c r="H8" s="2">
        <f t="shared" si="5"/>
        <v>30</v>
      </c>
      <c r="I8" s="2">
        <f t="shared" si="6"/>
        <v>45</v>
      </c>
      <c r="J8" s="2">
        <f t="shared" si="7"/>
        <v>30</v>
      </c>
      <c r="K8" s="2">
        <f t="shared" si="8"/>
        <v>0</v>
      </c>
      <c r="L8" s="2">
        <f t="shared" si="9"/>
        <v>45</v>
      </c>
      <c r="M8" s="2">
        <f t="shared" si="10"/>
        <v>15</v>
      </c>
      <c r="N8" s="2">
        <f t="shared" si="11"/>
        <v>0</v>
      </c>
      <c r="O8" s="2">
        <f t="shared" si="12"/>
        <v>0</v>
      </c>
      <c r="P8" s="2">
        <f t="shared" si="13"/>
        <v>0</v>
      </c>
      <c r="Q8" s="2">
        <f t="shared" si="14"/>
        <v>0</v>
      </c>
      <c r="R8" s="2">
        <f t="shared" si="15"/>
        <v>0</v>
      </c>
      <c r="S8" s="2">
        <f t="shared" si="16"/>
        <v>0</v>
      </c>
      <c r="T8" s="2">
        <f t="shared" si="17"/>
        <v>0</v>
      </c>
      <c r="U8" s="19">
        <f t="shared" si="18"/>
        <v>-15</v>
      </c>
      <c r="W8" t="s">
        <v>25</v>
      </c>
      <c r="X8" s="1">
        <f>IF(X4="",0,AI7)</f>
        <v>5</v>
      </c>
      <c r="Y8" s="1">
        <f>IF(Y4="",0,AI7)</f>
        <v>5</v>
      </c>
      <c r="Z8" s="1">
        <f>IF(Z4="",0,$AI$7)</f>
        <v>5</v>
      </c>
      <c r="AA8" s="1">
        <f>IF(AA4="",0,$AI$7)</f>
        <v>5</v>
      </c>
      <c r="AB8" s="1">
        <f>IF(AB4="",0,$AI$7)</f>
        <v>0</v>
      </c>
      <c r="AC8" s="1">
        <f>IF(AC4="",0,$AI$7)</f>
        <v>0</v>
      </c>
      <c r="AE8" t="s">
        <v>16</v>
      </c>
      <c r="AF8" s="1" t="str">
        <f>AB9</f>
        <v xml:space="preserve"> </v>
      </c>
    </row>
    <row r="9" spans="1:55" x14ac:dyDescent="0.25">
      <c r="A9" s="5">
        <v>6</v>
      </c>
      <c r="B9" s="2">
        <f t="shared" si="0"/>
        <v>-40</v>
      </c>
      <c r="C9" s="2">
        <f t="shared" si="1"/>
        <v>45</v>
      </c>
      <c r="D9" s="2">
        <f t="shared" si="19"/>
        <v>5</v>
      </c>
      <c r="E9" s="2">
        <f t="shared" si="2"/>
        <v>0</v>
      </c>
      <c r="F9" s="2">
        <f t="shared" si="3"/>
        <v>45</v>
      </c>
      <c r="G9" s="2">
        <f t="shared" si="4"/>
        <v>20</v>
      </c>
      <c r="H9" s="2">
        <f t="shared" si="5"/>
        <v>30</v>
      </c>
      <c r="I9" s="2">
        <f t="shared" si="6"/>
        <v>45</v>
      </c>
      <c r="J9" s="2">
        <f t="shared" si="7"/>
        <v>35</v>
      </c>
      <c r="K9" s="2">
        <f t="shared" si="8"/>
        <v>0</v>
      </c>
      <c r="L9" s="2">
        <f t="shared" si="9"/>
        <v>45</v>
      </c>
      <c r="M9" s="2">
        <f t="shared" si="10"/>
        <v>20</v>
      </c>
      <c r="N9" s="2">
        <f t="shared" si="11"/>
        <v>0</v>
      </c>
      <c r="O9" s="2">
        <f t="shared" si="12"/>
        <v>0</v>
      </c>
      <c r="P9" s="2">
        <f t="shared" si="13"/>
        <v>0</v>
      </c>
      <c r="Q9" s="2">
        <f t="shared" si="14"/>
        <v>0</v>
      </c>
      <c r="R9" s="2">
        <f t="shared" si="15"/>
        <v>0</v>
      </c>
      <c r="S9" s="2">
        <f t="shared" si="16"/>
        <v>0</v>
      </c>
      <c r="T9" s="2">
        <f t="shared" si="17"/>
        <v>0</v>
      </c>
      <c r="U9" s="19">
        <f t="shared" si="18"/>
        <v>-10</v>
      </c>
      <c r="W9" t="s">
        <v>11</v>
      </c>
      <c r="X9" s="1" t="str">
        <f t="shared" ref="X9:AC9" si="20">CONCATENATE(X5," ",X4)</f>
        <v>Short Put</v>
      </c>
      <c r="Y9" s="1" t="str">
        <f t="shared" si="20"/>
        <v>Long Call</v>
      </c>
      <c r="Z9" s="1" t="str">
        <f t="shared" si="20"/>
        <v>Short Call</v>
      </c>
      <c r="AA9" s="1" t="str">
        <f t="shared" si="20"/>
        <v>Long Call</v>
      </c>
      <c r="AB9" s="1" t="str">
        <f t="shared" si="20"/>
        <v xml:space="preserve"> </v>
      </c>
      <c r="AC9" s="1" t="str">
        <f t="shared" si="20"/>
        <v xml:space="preserve"> </v>
      </c>
      <c r="AE9" t="s">
        <v>17</v>
      </c>
      <c r="AF9" s="1" t="str">
        <f>AC9</f>
        <v xml:space="preserve"> </v>
      </c>
    </row>
    <row r="10" spans="1:55" x14ac:dyDescent="0.25">
      <c r="A10" s="5">
        <v>7</v>
      </c>
      <c r="B10" s="2">
        <f t="shared" si="0"/>
        <v>-35</v>
      </c>
      <c r="C10" s="2">
        <f t="shared" si="1"/>
        <v>45</v>
      </c>
      <c r="D10" s="2">
        <f t="shared" si="19"/>
        <v>10</v>
      </c>
      <c r="E10" s="2">
        <f t="shared" si="2"/>
        <v>0</v>
      </c>
      <c r="F10" s="2">
        <f t="shared" si="3"/>
        <v>45</v>
      </c>
      <c r="G10" s="2">
        <f t="shared" si="4"/>
        <v>25</v>
      </c>
      <c r="H10" s="2">
        <f t="shared" si="5"/>
        <v>30</v>
      </c>
      <c r="I10" s="2">
        <f t="shared" si="6"/>
        <v>45</v>
      </c>
      <c r="J10" s="2">
        <f t="shared" si="7"/>
        <v>40</v>
      </c>
      <c r="K10" s="2">
        <f t="shared" si="8"/>
        <v>0</v>
      </c>
      <c r="L10" s="2">
        <f t="shared" si="9"/>
        <v>45</v>
      </c>
      <c r="M10" s="2">
        <f t="shared" si="10"/>
        <v>25</v>
      </c>
      <c r="N10" s="2">
        <f t="shared" si="11"/>
        <v>0</v>
      </c>
      <c r="O10" s="2">
        <f t="shared" si="12"/>
        <v>0</v>
      </c>
      <c r="P10" s="2">
        <f t="shared" si="13"/>
        <v>0</v>
      </c>
      <c r="Q10" s="2">
        <f t="shared" si="14"/>
        <v>0</v>
      </c>
      <c r="R10" s="2">
        <f t="shared" si="15"/>
        <v>0</v>
      </c>
      <c r="S10" s="2">
        <f t="shared" si="16"/>
        <v>0</v>
      </c>
      <c r="T10" s="2">
        <f t="shared" si="17"/>
        <v>0</v>
      </c>
      <c r="U10" s="19">
        <f t="shared" si="18"/>
        <v>-5</v>
      </c>
      <c r="W10" t="s">
        <v>24</v>
      </c>
      <c r="X10" s="1"/>
      <c r="Y10" s="1"/>
      <c r="Z10" s="1">
        <v>30</v>
      </c>
      <c r="AA10" s="1"/>
      <c r="AB10" s="1"/>
      <c r="AC10" s="1"/>
    </row>
    <row r="11" spans="1:55" x14ac:dyDescent="0.25">
      <c r="A11" s="5">
        <v>8</v>
      </c>
      <c r="B11" s="2">
        <f t="shared" si="0"/>
        <v>-30</v>
      </c>
      <c r="C11" s="2">
        <f t="shared" si="1"/>
        <v>45</v>
      </c>
      <c r="D11" s="2">
        <f t="shared" si="19"/>
        <v>15</v>
      </c>
      <c r="E11" s="2">
        <f t="shared" si="2"/>
        <v>0</v>
      </c>
      <c r="F11" s="2">
        <f t="shared" si="3"/>
        <v>45</v>
      </c>
      <c r="G11" s="2">
        <f t="shared" si="4"/>
        <v>30</v>
      </c>
      <c r="H11" s="2">
        <f t="shared" si="5"/>
        <v>30</v>
      </c>
      <c r="I11" s="2">
        <f t="shared" si="6"/>
        <v>45</v>
      </c>
      <c r="J11" s="2">
        <f t="shared" si="7"/>
        <v>45</v>
      </c>
      <c r="K11" s="2">
        <f t="shared" si="8"/>
        <v>0</v>
      </c>
      <c r="L11" s="2">
        <f t="shared" si="9"/>
        <v>45</v>
      </c>
      <c r="M11" s="2">
        <f t="shared" si="10"/>
        <v>30</v>
      </c>
      <c r="N11" s="2">
        <f t="shared" si="11"/>
        <v>0</v>
      </c>
      <c r="O11" s="2">
        <f t="shared" si="12"/>
        <v>0</v>
      </c>
      <c r="P11" s="2">
        <f t="shared" si="13"/>
        <v>0</v>
      </c>
      <c r="Q11" s="2">
        <f t="shared" si="14"/>
        <v>0</v>
      </c>
      <c r="R11" s="2">
        <f t="shared" si="15"/>
        <v>0</v>
      </c>
      <c r="S11" s="2">
        <f t="shared" si="16"/>
        <v>0</v>
      </c>
      <c r="T11" s="2">
        <f t="shared" si="17"/>
        <v>0</v>
      </c>
      <c r="U11" s="19">
        <f t="shared" ref="U11:U24" si="21">SUM(B11+E11+H11+K11+N11+Q11+T11)</f>
        <v>0</v>
      </c>
    </row>
    <row r="12" spans="1:55" x14ac:dyDescent="0.25">
      <c r="A12" s="5">
        <v>9</v>
      </c>
      <c r="B12" s="2">
        <f t="shared" si="0"/>
        <v>-25</v>
      </c>
      <c r="C12" s="2">
        <f t="shared" si="1"/>
        <v>45</v>
      </c>
      <c r="D12" s="2">
        <f t="shared" si="19"/>
        <v>20</v>
      </c>
      <c r="E12" s="2">
        <f t="shared" si="2"/>
        <v>0</v>
      </c>
      <c r="F12" s="2">
        <f t="shared" si="3"/>
        <v>45</v>
      </c>
      <c r="G12" s="2">
        <f t="shared" si="4"/>
        <v>35</v>
      </c>
      <c r="H12" s="2">
        <f t="shared" si="5"/>
        <v>25</v>
      </c>
      <c r="I12" s="2">
        <f t="shared" si="6"/>
        <v>45</v>
      </c>
      <c r="J12" s="2">
        <f t="shared" si="7"/>
        <v>50</v>
      </c>
      <c r="K12" s="2">
        <f t="shared" si="8"/>
        <v>0</v>
      </c>
      <c r="L12" s="2">
        <f t="shared" si="9"/>
        <v>45</v>
      </c>
      <c r="M12" s="2">
        <f t="shared" si="10"/>
        <v>35</v>
      </c>
      <c r="N12" s="2">
        <f t="shared" si="11"/>
        <v>0</v>
      </c>
      <c r="O12" s="2">
        <f t="shared" si="12"/>
        <v>0</v>
      </c>
      <c r="P12" s="2">
        <f t="shared" si="13"/>
        <v>0</v>
      </c>
      <c r="Q12" s="2">
        <f t="shared" si="14"/>
        <v>0</v>
      </c>
      <c r="R12" s="2">
        <f t="shared" si="15"/>
        <v>0</v>
      </c>
      <c r="S12" s="2">
        <f t="shared" si="16"/>
        <v>0</v>
      </c>
      <c r="T12" s="2">
        <f t="shared" si="17"/>
        <v>0</v>
      </c>
      <c r="U12" s="19">
        <f t="shared" si="21"/>
        <v>0</v>
      </c>
    </row>
    <row r="13" spans="1:55" x14ac:dyDescent="0.25">
      <c r="A13" s="5">
        <v>10</v>
      </c>
      <c r="B13" s="2">
        <f t="shared" si="0"/>
        <v>-20</v>
      </c>
      <c r="C13" s="2">
        <f t="shared" si="1"/>
        <v>45</v>
      </c>
      <c r="D13" s="2">
        <f t="shared" si="19"/>
        <v>25</v>
      </c>
      <c r="E13" s="2">
        <f t="shared" si="2"/>
        <v>0</v>
      </c>
      <c r="F13" s="2">
        <f t="shared" si="3"/>
        <v>45</v>
      </c>
      <c r="G13" s="2">
        <f t="shared" si="4"/>
        <v>40</v>
      </c>
      <c r="H13" s="2">
        <f t="shared" si="5"/>
        <v>20</v>
      </c>
      <c r="I13" s="2">
        <f t="shared" si="6"/>
        <v>45</v>
      </c>
      <c r="J13" s="2">
        <f t="shared" si="7"/>
        <v>55</v>
      </c>
      <c r="K13" s="2">
        <f t="shared" si="8"/>
        <v>0</v>
      </c>
      <c r="L13" s="2">
        <f t="shared" si="9"/>
        <v>45</v>
      </c>
      <c r="M13" s="2">
        <f t="shared" si="10"/>
        <v>40</v>
      </c>
      <c r="N13" s="2">
        <f t="shared" si="11"/>
        <v>0</v>
      </c>
      <c r="O13" s="2">
        <f t="shared" si="12"/>
        <v>0</v>
      </c>
      <c r="P13" s="2">
        <f t="shared" si="13"/>
        <v>0</v>
      </c>
      <c r="Q13" s="2">
        <f t="shared" si="14"/>
        <v>0</v>
      </c>
      <c r="R13" s="2">
        <f t="shared" si="15"/>
        <v>0</v>
      </c>
      <c r="S13" s="2">
        <f t="shared" si="16"/>
        <v>0</v>
      </c>
      <c r="T13" s="2">
        <f t="shared" si="17"/>
        <v>0</v>
      </c>
      <c r="U13" s="19">
        <f t="shared" si="21"/>
        <v>0</v>
      </c>
    </row>
    <row r="14" spans="1:55" x14ac:dyDescent="0.25">
      <c r="A14" s="6">
        <v>11</v>
      </c>
      <c r="B14" s="1">
        <f t="shared" si="0"/>
        <v>-15</v>
      </c>
      <c r="C14" s="1">
        <f>$X$7</f>
        <v>45</v>
      </c>
      <c r="D14" s="1">
        <f>IF($B$1=4,$X$7,$X$6)</f>
        <v>30</v>
      </c>
      <c r="E14" s="1">
        <f t="shared" si="2"/>
        <v>0</v>
      </c>
      <c r="F14" s="1">
        <f t="shared" si="3"/>
        <v>45</v>
      </c>
      <c r="G14" s="1">
        <f>IF(Y4="Hold",$Y$7,$Y$6)</f>
        <v>45</v>
      </c>
      <c r="H14" s="1">
        <f t="shared" si="5"/>
        <v>15</v>
      </c>
      <c r="I14" s="1">
        <f t="shared" si="6"/>
        <v>45</v>
      </c>
      <c r="J14" s="1">
        <f>IF(H1=4,$Z$7,$Z$6)</f>
        <v>60</v>
      </c>
      <c r="K14" s="1">
        <f t="shared" si="8"/>
        <v>0</v>
      </c>
      <c r="L14" s="1">
        <f t="shared" si="9"/>
        <v>45</v>
      </c>
      <c r="M14" s="1">
        <f>$AA$6</f>
        <v>45</v>
      </c>
      <c r="N14" s="1">
        <f t="shared" si="11"/>
        <v>0</v>
      </c>
      <c r="O14" s="1">
        <f t="shared" si="12"/>
        <v>0</v>
      </c>
      <c r="P14" s="1">
        <f>$AB$6</f>
        <v>0</v>
      </c>
      <c r="Q14" s="1">
        <f t="shared" si="14"/>
        <v>0</v>
      </c>
      <c r="R14" s="1">
        <f t="shared" si="15"/>
        <v>0</v>
      </c>
      <c r="S14" s="1">
        <f>$AC$6</f>
        <v>0</v>
      </c>
      <c r="T14" s="1">
        <f>AI4</f>
        <v>0</v>
      </c>
      <c r="U14" s="20">
        <f t="shared" si="21"/>
        <v>0</v>
      </c>
    </row>
    <row r="15" spans="1:55" x14ac:dyDescent="0.25">
      <c r="A15" s="5">
        <v>12</v>
      </c>
      <c r="B15" s="2">
        <f t="shared" si="0"/>
        <v>-10</v>
      </c>
      <c r="C15" s="2">
        <f t="shared" si="1"/>
        <v>45</v>
      </c>
      <c r="D15" s="2">
        <f>IF(D14+$X$8&lt;0,0,D14+$X$8)</f>
        <v>35</v>
      </c>
      <c r="E15" s="2">
        <f t="shared" si="2"/>
        <v>5</v>
      </c>
      <c r="F15" s="2">
        <f t="shared" si="3"/>
        <v>45</v>
      </c>
      <c r="G15" s="2">
        <f t="shared" ref="G15:G24" si="22">IF(G14+$Y$8&lt;0,0,G14+$Y$8)</f>
        <v>50</v>
      </c>
      <c r="H15" s="2">
        <f t="shared" si="5"/>
        <v>10</v>
      </c>
      <c r="I15" s="2">
        <f t="shared" si="6"/>
        <v>45</v>
      </c>
      <c r="J15" s="2">
        <f t="shared" ref="J15:J24" si="23">IF(J14+$Z$8&lt;0,0,J14+$Z$8)</f>
        <v>65</v>
      </c>
      <c r="K15" s="2">
        <f t="shared" si="8"/>
        <v>5</v>
      </c>
      <c r="L15" s="2">
        <f t="shared" si="9"/>
        <v>45</v>
      </c>
      <c r="M15" s="2">
        <f t="shared" ref="M15:M24" si="24">IF(M14+$AA$8&lt;0,0,M14+$AA$8)</f>
        <v>50</v>
      </c>
      <c r="N15" s="2">
        <f t="shared" si="11"/>
        <v>0</v>
      </c>
      <c r="O15" s="2">
        <f t="shared" si="12"/>
        <v>0</v>
      </c>
      <c r="P15" s="2">
        <f t="shared" ref="P15:P24" si="25">IF(P14+$AB$8&lt;0,0,P14+$AB$8)</f>
        <v>0</v>
      </c>
      <c r="Q15" s="2">
        <f t="shared" si="14"/>
        <v>0</v>
      </c>
      <c r="R15" s="2">
        <f t="shared" si="15"/>
        <v>0</v>
      </c>
      <c r="S15" s="2">
        <f t="shared" ref="S15:S24" si="26">IF(S14+$AC$8&lt;0,0,S14+$AC$8)</f>
        <v>0</v>
      </c>
      <c r="T15" s="2">
        <f>T14</f>
        <v>0</v>
      </c>
      <c r="U15" s="19">
        <f t="shared" si="21"/>
        <v>10</v>
      </c>
    </row>
    <row r="16" spans="1:55" x14ac:dyDescent="0.25">
      <c r="A16" s="5">
        <v>13</v>
      </c>
      <c r="B16" s="2">
        <f t="shared" si="0"/>
        <v>-5</v>
      </c>
      <c r="C16" s="2">
        <f t="shared" si="1"/>
        <v>45</v>
      </c>
      <c r="D16" s="2">
        <f t="shared" ref="D16:D24" si="27">IF(D15+$X$8&lt;0,0,D15+$X$8)</f>
        <v>40</v>
      </c>
      <c r="E16" s="2">
        <f t="shared" si="2"/>
        <v>10</v>
      </c>
      <c r="F16" s="2">
        <f t="shared" si="3"/>
        <v>45</v>
      </c>
      <c r="G16" s="2">
        <f t="shared" si="22"/>
        <v>55</v>
      </c>
      <c r="H16" s="2">
        <f t="shared" si="5"/>
        <v>5</v>
      </c>
      <c r="I16" s="2">
        <f t="shared" si="6"/>
        <v>45</v>
      </c>
      <c r="J16" s="2">
        <f t="shared" si="23"/>
        <v>70</v>
      </c>
      <c r="K16" s="2">
        <f t="shared" si="8"/>
        <v>10</v>
      </c>
      <c r="L16" s="2">
        <f t="shared" si="9"/>
        <v>45</v>
      </c>
      <c r="M16" s="2">
        <f t="shared" si="24"/>
        <v>55</v>
      </c>
      <c r="N16" s="2">
        <f t="shared" si="11"/>
        <v>0</v>
      </c>
      <c r="O16" s="2">
        <f t="shared" si="12"/>
        <v>0</v>
      </c>
      <c r="P16" s="2">
        <f t="shared" si="25"/>
        <v>0</v>
      </c>
      <c r="Q16" s="2">
        <f t="shared" si="14"/>
        <v>0</v>
      </c>
      <c r="R16" s="2">
        <f t="shared" si="15"/>
        <v>0</v>
      </c>
      <c r="S16" s="2">
        <f t="shared" si="26"/>
        <v>0</v>
      </c>
      <c r="T16" s="2">
        <f t="shared" ref="T16:T24" si="28">T15</f>
        <v>0</v>
      </c>
      <c r="U16" s="19">
        <f t="shared" si="21"/>
        <v>20</v>
      </c>
    </row>
    <row r="17" spans="1:21" x14ac:dyDescent="0.25">
      <c r="A17" s="5">
        <v>14</v>
      </c>
      <c r="B17" s="2">
        <f t="shared" si="0"/>
        <v>0</v>
      </c>
      <c r="C17" s="2">
        <f t="shared" si="1"/>
        <v>45</v>
      </c>
      <c r="D17" s="2">
        <f t="shared" si="27"/>
        <v>45</v>
      </c>
      <c r="E17" s="2">
        <f t="shared" si="2"/>
        <v>15</v>
      </c>
      <c r="F17" s="2">
        <f t="shared" si="3"/>
        <v>45</v>
      </c>
      <c r="G17" s="2">
        <f t="shared" si="22"/>
        <v>60</v>
      </c>
      <c r="H17" s="2">
        <f t="shared" si="5"/>
        <v>0</v>
      </c>
      <c r="I17" s="2">
        <f t="shared" si="6"/>
        <v>45</v>
      </c>
      <c r="J17" s="2">
        <f t="shared" si="23"/>
        <v>75</v>
      </c>
      <c r="K17" s="2">
        <f t="shared" si="8"/>
        <v>15</v>
      </c>
      <c r="L17" s="2">
        <f t="shared" si="9"/>
        <v>45</v>
      </c>
      <c r="M17" s="2">
        <f t="shared" si="24"/>
        <v>60</v>
      </c>
      <c r="N17" s="2">
        <f t="shared" si="11"/>
        <v>0</v>
      </c>
      <c r="O17" s="2">
        <f t="shared" si="12"/>
        <v>0</v>
      </c>
      <c r="P17" s="2">
        <f t="shared" si="25"/>
        <v>0</v>
      </c>
      <c r="Q17" s="2">
        <f t="shared" si="14"/>
        <v>0</v>
      </c>
      <c r="R17" s="2">
        <f t="shared" si="15"/>
        <v>0</v>
      </c>
      <c r="S17" s="2">
        <f t="shared" si="26"/>
        <v>0</v>
      </c>
      <c r="T17" s="2">
        <f t="shared" si="28"/>
        <v>0</v>
      </c>
      <c r="U17" s="19">
        <f t="shared" si="21"/>
        <v>30</v>
      </c>
    </row>
    <row r="18" spans="1:21" x14ac:dyDescent="0.25">
      <c r="A18" s="5">
        <v>15</v>
      </c>
      <c r="B18" s="2">
        <f t="shared" si="0"/>
        <v>0</v>
      </c>
      <c r="C18" s="2">
        <f t="shared" si="1"/>
        <v>45</v>
      </c>
      <c r="D18" s="2">
        <f t="shared" si="27"/>
        <v>50</v>
      </c>
      <c r="E18" s="2">
        <f t="shared" si="2"/>
        <v>20</v>
      </c>
      <c r="F18" s="2">
        <f t="shared" si="3"/>
        <v>45</v>
      </c>
      <c r="G18" s="2">
        <f t="shared" si="22"/>
        <v>65</v>
      </c>
      <c r="H18" s="2">
        <f t="shared" si="5"/>
        <v>-5</v>
      </c>
      <c r="I18" s="2">
        <f t="shared" si="6"/>
        <v>45</v>
      </c>
      <c r="J18" s="2">
        <f t="shared" si="23"/>
        <v>80</v>
      </c>
      <c r="K18" s="2">
        <f t="shared" si="8"/>
        <v>20</v>
      </c>
      <c r="L18" s="2">
        <f t="shared" si="9"/>
        <v>45</v>
      </c>
      <c r="M18" s="2">
        <f t="shared" si="24"/>
        <v>65</v>
      </c>
      <c r="N18" s="2">
        <f t="shared" si="11"/>
        <v>0</v>
      </c>
      <c r="O18" s="2">
        <f t="shared" si="12"/>
        <v>0</v>
      </c>
      <c r="P18" s="2">
        <f t="shared" si="25"/>
        <v>0</v>
      </c>
      <c r="Q18" s="2">
        <f t="shared" si="14"/>
        <v>0</v>
      </c>
      <c r="R18" s="2">
        <f t="shared" si="15"/>
        <v>0</v>
      </c>
      <c r="S18" s="2">
        <f t="shared" si="26"/>
        <v>0</v>
      </c>
      <c r="T18" s="2">
        <f t="shared" si="28"/>
        <v>0</v>
      </c>
      <c r="U18" s="19">
        <f t="shared" si="21"/>
        <v>35</v>
      </c>
    </row>
    <row r="19" spans="1:21" x14ac:dyDescent="0.25">
      <c r="A19" s="5">
        <v>16</v>
      </c>
      <c r="B19" s="2">
        <f t="shared" si="0"/>
        <v>0</v>
      </c>
      <c r="C19" s="2">
        <f t="shared" si="1"/>
        <v>45</v>
      </c>
      <c r="D19" s="2">
        <f t="shared" si="27"/>
        <v>55</v>
      </c>
      <c r="E19" s="2">
        <f t="shared" si="2"/>
        <v>25</v>
      </c>
      <c r="F19" s="2">
        <f t="shared" si="3"/>
        <v>45</v>
      </c>
      <c r="G19" s="2">
        <f t="shared" si="22"/>
        <v>70</v>
      </c>
      <c r="H19" s="2">
        <f t="shared" si="5"/>
        <v>-10</v>
      </c>
      <c r="I19" s="2">
        <f t="shared" si="6"/>
        <v>45</v>
      </c>
      <c r="J19" s="2">
        <f t="shared" si="23"/>
        <v>85</v>
      </c>
      <c r="K19" s="2">
        <f t="shared" si="8"/>
        <v>25</v>
      </c>
      <c r="L19" s="2">
        <f t="shared" si="9"/>
        <v>45</v>
      </c>
      <c r="M19" s="2">
        <f t="shared" si="24"/>
        <v>70</v>
      </c>
      <c r="N19" s="2">
        <f t="shared" si="11"/>
        <v>0</v>
      </c>
      <c r="O19" s="2">
        <f t="shared" si="12"/>
        <v>0</v>
      </c>
      <c r="P19" s="2">
        <f t="shared" si="25"/>
        <v>0</v>
      </c>
      <c r="Q19" s="2">
        <f t="shared" si="14"/>
        <v>0</v>
      </c>
      <c r="R19" s="2">
        <f t="shared" si="15"/>
        <v>0</v>
      </c>
      <c r="S19" s="2">
        <f t="shared" si="26"/>
        <v>0</v>
      </c>
      <c r="T19" s="2">
        <f t="shared" si="28"/>
        <v>0</v>
      </c>
      <c r="U19" s="19">
        <f t="shared" si="21"/>
        <v>40</v>
      </c>
    </row>
    <row r="20" spans="1:21" x14ac:dyDescent="0.25">
      <c r="A20" s="5">
        <v>17</v>
      </c>
      <c r="B20" s="2">
        <f t="shared" si="0"/>
        <v>0</v>
      </c>
      <c r="C20" s="2">
        <f t="shared" si="1"/>
        <v>45</v>
      </c>
      <c r="D20" s="2">
        <f t="shared" si="27"/>
        <v>60</v>
      </c>
      <c r="E20" s="2">
        <f t="shared" si="2"/>
        <v>30</v>
      </c>
      <c r="F20" s="2">
        <f t="shared" si="3"/>
        <v>45</v>
      </c>
      <c r="G20" s="2">
        <f t="shared" si="22"/>
        <v>75</v>
      </c>
      <c r="H20" s="2">
        <f t="shared" si="5"/>
        <v>-15</v>
      </c>
      <c r="I20" s="2">
        <f t="shared" si="6"/>
        <v>45</v>
      </c>
      <c r="J20" s="2">
        <f t="shared" si="23"/>
        <v>90</v>
      </c>
      <c r="K20" s="2">
        <f t="shared" si="8"/>
        <v>30</v>
      </c>
      <c r="L20" s="2">
        <f t="shared" si="9"/>
        <v>45</v>
      </c>
      <c r="M20" s="2">
        <f t="shared" si="24"/>
        <v>75</v>
      </c>
      <c r="N20" s="2">
        <f t="shared" si="11"/>
        <v>0</v>
      </c>
      <c r="O20" s="2">
        <f t="shared" si="12"/>
        <v>0</v>
      </c>
      <c r="P20" s="2">
        <f t="shared" si="25"/>
        <v>0</v>
      </c>
      <c r="Q20" s="2">
        <f t="shared" si="14"/>
        <v>0</v>
      </c>
      <c r="R20" s="2">
        <f t="shared" si="15"/>
        <v>0</v>
      </c>
      <c r="S20" s="2">
        <f t="shared" si="26"/>
        <v>0</v>
      </c>
      <c r="T20" s="2">
        <f t="shared" si="28"/>
        <v>0</v>
      </c>
      <c r="U20" s="19">
        <f t="shared" si="21"/>
        <v>45</v>
      </c>
    </row>
    <row r="21" spans="1:21" x14ac:dyDescent="0.25">
      <c r="A21" s="5">
        <v>18</v>
      </c>
      <c r="B21" s="2">
        <f t="shared" si="0"/>
        <v>0</v>
      </c>
      <c r="C21" s="2">
        <f t="shared" si="1"/>
        <v>45</v>
      </c>
      <c r="D21" s="2">
        <f t="shared" si="27"/>
        <v>65</v>
      </c>
      <c r="E21" s="2">
        <f t="shared" si="2"/>
        <v>35</v>
      </c>
      <c r="F21" s="2">
        <f t="shared" si="3"/>
        <v>45</v>
      </c>
      <c r="G21" s="2">
        <f t="shared" si="22"/>
        <v>80</v>
      </c>
      <c r="H21" s="2">
        <f t="shared" si="5"/>
        <v>-20</v>
      </c>
      <c r="I21" s="2">
        <f t="shared" si="6"/>
        <v>45</v>
      </c>
      <c r="J21" s="2">
        <f t="shared" si="23"/>
        <v>95</v>
      </c>
      <c r="K21" s="2">
        <f t="shared" si="8"/>
        <v>35</v>
      </c>
      <c r="L21" s="2">
        <f t="shared" si="9"/>
        <v>45</v>
      </c>
      <c r="M21" s="2">
        <f t="shared" si="24"/>
        <v>80</v>
      </c>
      <c r="N21" s="2">
        <f t="shared" si="11"/>
        <v>0</v>
      </c>
      <c r="O21" s="2">
        <f t="shared" si="12"/>
        <v>0</v>
      </c>
      <c r="P21" s="2">
        <f t="shared" si="25"/>
        <v>0</v>
      </c>
      <c r="Q21" s="2">
        <f t="shared" si="14"/>
        <v>0</v>
      </c>
      <c r="R21" s="2">
        <f t="shared" si="15"/>
        <v>0</v>
      </c>
      <c r="S21" s="2">
        <f t="shared" si="26"/>
        <v>0</v>
      </c>
      <c r="T21" s="2">
        <f t="shared" si="28"/>
        <v>0</v>
      </c>
      <c r="U21" s="19">
        <f t="shared" si="21"/>
        <v>50</v>
      </c>
    </row>
    <row r="22" spans="1:21" x14ac:dyDescent="0.25">
      <c r="A22" s="5">
        <v>19</v>
      </c>
      <c r="B22" s="2">
        <f t="shared" si="0"/>
        <v>0</v>
      </c>
      <c r="C22" s="2">
        <f t="shared" si="1"/>
        <v>45</v>
      </c>
      <c r="D22" s="2">
        <f t="shared" si="27"/>
        <v>70</v>
      </c>
      <c r="E22" s="2">
        <f t="shared" si="2"/>
        <v>40</v>
      </c>
      <c r="F22" s="2">
        <f t="shared" si="3"/>
        <v>45</v>
      </c>
      <c r="G22" s="2">
        <f t="shared" si="22"/>
        <v>85</v>
      </c>
      <c r="H22" s="2">
        <f t="shared" si="5"/>
        <v>-25</v>
      </c>
      <c r="I22" s="2">
        <f t="shared" si="6"/>
        <v>45</v>
      </c>
      <c r="J22" s="2">
        <f t="shared" si="23"/>
        <v>100</v>
      </c>
      <c r="K22" s="2">
        <f t="shared" si="8"/>
        <v>40</v>
      </c>
      <c r="L22" s="2">
        <f t="shared" si="9"/>
        <v>45</v>
      </c>
      <c r="M22" s="2">
        <f t="shared" si="24"/>
        <v>85</v>
      </c>
      <c r="N22" s="2">
        <f t="shared" si="11"/>
        <v>0</v>
      </c>
      <c r="O22" s="2">
        <f t="shared" si="12"/>
        <v>0</v>
      </c>
      <c r="P22" s="2">
        <f t="shared" si="25"/>
        <v>0</v>
      </c>
      <c r="Q22" s="2">
        <f t="shared" si="14"/>
        <v>0</v>
      </c>
      <c r="R22" s="2">
        <f t="shared" si="15"/>
        <v>0</v>
      </c>
      <c r="S22" s="2">
        <f t="shared" si="26"/>
        <v>0</v>
      </c>
      <c r="T22" s="2">
        <f t="shared" si="28"/>
        <v>0</v>
      </c>
      <c r="U22" s="19">
        <f t="shared" si="21"/>
        <v>55</v>
      </c>
    </row>
    <row r="23" spans="1:21" x14ac:dyDescent="0.25">
      <c r="A23" s="5">
        <v>20</v>
      </c>
      <c r="B23" s="2">
        <f t="shared" si="0"/>
        <v>0</v>
      </c>
      <c r="C23" s="2">
        <f t="shared" si="1"/>
        <v>45</v>
      </c>
      <c r="D23" s="2">
        <f t="shared" si="27"/>
        <v>75</v>
      </c>
      <c r="E23" s="2">
        <f t="shared" si="2"/>
        <v>45</v>
      </c>
      <c r="F23" s="2">
        <f t="shared" si="3"/>
        <v>45</v>
      </c>
      <c r="G23" s="2">
        <f t="shared" si="22"/>
        <v>90</v>
      </c>
      <c r="H23" s="2">
        <f t="shared" si="5"/>
        <v>-30</v>
      </c>
      <c r="I23" s="2">
        <f t="shared" si="6"/>
        <v>45</v>
      </c>
      <c r="J23" s="2">
        <f t="shared" si="23"/>
        <v>105</v>
      </c>
      <c r="K23" s="2">
        <f t="shared" si="8"/>
        <v>45</v>
      </c>
      <c r="L23" s="2">
        <f t="shared" si="9"/>
        <v>45</v>
      </c>
      <c r="M23" s="2">
        <f t="shared" si="24"/>
        <v>90</v>
      </c>
      <c r="N23" s="2">
        <f t="shared" si="11"/>
        <v>0</v>
      </c>
      <c r="O23" s="2">
        <f t="shared" si="12"/>
        <v>0</v>
      </c>
      <c r="P23" s="2">
        <f t="shared" si="25"/>
        <v>0</v>
      </c>
      <c r="Q23" s="2">
        <f t="shared" si="14"/>
        <v>0</v>
      </c>
      <c r="R23" s="2">
        <f t="shared" si="15"/>
        <v>0</v>
      </c>
      <c r="S23" s="2">
        <f t="shared" si="26"/>
        <v>0</v>
      </c>
      <c r="T23" s="2">
        <f t="shared" si="28"/>
        <v>0</v>
      </c>
      <c r="U23" s="19">
        <f>SUM(B23+E23+H23+K23+N23+Q23+T23)</f>
        <v>60</v>
      </c>
    </row>
    <row r="24" spans="1:21" ht="15.75" thickBot="1" x14ac:dyDescent="0.3">
      <c r="A24" s="7">
        <v>21</v>
      </c>
      <c r="B24" s="2">
        <f t="shared" si="0"/>
        <v>0</v>
      </c>
      <c r="C24" s="2">
        <f t="shared" si="1"/>
        <v>45</v>
      </c>
      <c r="D24" s="2">
        <f t="shared" si="27"/>
        <v>80</v>
      </c>
      <c r="E24" s="2">
        <f t="shared" si="2"/>
        <v>50</v>
      </c>
      <c r="F24" s="2">
        <f t="shared" si="3"/>
        <v>45</v>
      </c>
      <c r="G24" s="2">
        <f t="shared" si="22"/>
        <v>95</v>
      </c>
      <c r="H24" s="2">
        <f t="shared" si="5"/>
        <v>-35</v>
      </c>
      <c r="I24" s="2">
        <f t="shared" si="6"/>
        <v>45</v>
      </c>
      <c r="J24" s="2">
        <f t="shared" si="23"/>
        <v>110</v>
      </c>
      <c r="K24" s="2">
        <f t="shared" si="8"/>
        <v>50</v>
      </c>
      <c r="L24" s="2">
        <f t="shared" si="9"/>
        <v>45</v>
      </c>
      <c r="M24" s="2">
        <f t="shared" si="24"/>
        <v>95</v>
      </c>
      <c r="N24" s="2">
        <f t="shared" si="11"/>
        <v>0</v>
      </c>
      <c r="O24" s="2">
        <f t="shared" si="12"/>
        <v>0</v>
      </c>
      <c r="P24" s="2">
        <f t="shared" si="25"/>
        <v>0</v>
      </c>
      <c r="Q24" s="2">
        <f t="shared" si="14"/>
        <v>0</v>
      </c>
      <c r="R24" s="2">
        <f t="shared" si="15"/>
        <v>0</v>
      </c>
      <c r="S24" s="2">
        <f t="shared" si="26"/>
        <v>0</v>
      </c>
      <c r="T24" s="2">
        <f t="shared" si="28"/>
        <v>0</v>
      </c>
      <c r="U24" s="19">
        <f t="shared" si="21"/>
        <v>65</v>
      </c>
    </row>
  </sheetData>
  <dataValidations count="2">
    <dataValidation type="list" allowBlank="1" showInputMessage="1" showErrorMessage="1" sqref="X5:AC5">
      <formula1>$BC$3:$BC$5</formula1>
    </dataValidation>
    <dataValidation type="list" allowBlank="1" showInputMessage="1" showErrorMessage="1" sqref="X4:AC4">
      <formula1>$BA$3:$BA$7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F21" sqref="F21"/>
    </sheetView>
  </sheetViews>
  <sheetFormatPr baseColWidth="10" defaultRowHeight="15" x14ac:dyDescent="0.25"/>
  <cols>
    <col min="1" max="1" width="16.7109375" bestFit="1" customWidth="1"/>
    <col min="2" max="2" width="12.85546875" bestFit="1" customWidth="1"/>
    <col min="3" max="3" width="4.140625" bestFit="1" customWidth="1"/>
    <col min="4" max="4" width="12.85546875" bestFit="1" customWidth="1"/>
    <col min="5" max="5" width="2" bestFit="1" customWidth="1"/>
    <col min="6" max="6" width="12.85546875" bestFit="1" customWidth="1"/>
    <col min="7" max="7" width="2" bestFit="1" customWidth="1"/>
    <col min="8" max="8" width="12.85546875" bestFit="1" customWidth="1"/>
  </cols>
  <sheetData>
    <row r="1" spans="1:8" x14ac:dyDescent="0.25">
      <c r="A1" s="13" t="s">
        <v>65</v>
      </c>
    </row>
    <row r="2" spans="1:8" x14ac:dyDescent="0.25">
      <c r="A2" t="s">
        <v>66</v>
      </c>
      <c r="B2" t="s">
        <v>75</v>
      </c>
      <c r="C2" s="44" t="s">
        <v>77</v>
      </c>
      <c r="D2" t="s">
        <v>76</v>
      </c>
    </row>
    <row r="3" spans="1:8" x14ac:dyDescent="0.25">
      <c r="A3" t="s">
        <v>67</v>
      </c>
      <c r="B3" t="s">
        <v>78</v>
      </c>
      <c r="C3" t="s">
        <v>77</v>
      </c>
      <c r="D3" t="s">
        <v>79</v>
      </c>
    </row>
    <row r="4" spans="1:8" x14ac:dyDescent="0.25">
      <c r="A4" t="s">
        <v>68</v>
      </c>
      <c r="B4" t="s">
        <v>85</v>
      </c>
      <c r="C4" s="44" t="s">
        <v>77</v>
      </c>
      <c r="D4" t="s">
        <v>87</v>
      </c>
      <c r="E4" s="44" t="s">
        <v>77</v>
      </c>
      <c r="F4" t="s">
        <v>78</v>
      </c>
      <c r="G4" s="44" t="s">
        <v>77</v>
      </c>
      <c r="H4" t="s">
        <v>86</v>
      </c>
    </row>
    <row r="5" spans="1:8" x14ac:dyDescent="0.25">
      <c r="A5" t="s">
        <v>69</v>
      </c>
      <c r="B5" t="s">
        <v>101</v>
      </c>
      <c r="C5" t="s">
        <v>77</v>
      </c>
      <c r="D5" t="s">
        <v>102</v>
      </c>
      <c r="E5" s="44" t="s">
        <v>77</v>
      </c>
      <c r="F5" t="s">
        <v>102</v>
      </c>
      <c r="G5" t="s">
        <v>77</v>
      </c>
      <c r="H5" t="s">
        <v>86</v>
      </c>
    </row>
    <row r="7" spans="1:8" x14ac:dyDescent="0.25">
      <c r="A7" s="13" t="s">
        <v>70</v>
      </c>
    </row>
    <row r="8" spans="1:8" x14ac:dyDescent="0.25">
      <c r="A8" t="s">
        <v>71</v>
      </c>
    </row>
    <row r="9" spans="1:8" x14ac:dyDescent="0.25">
      <c r="A9" t="s">
        <v>72</v>
      </c>
    </row>
    <row r="10" spans="1:8" x14ac:dyDescent="0.25">
      <c r="A10" t="s">
        <v>73</v>
      </c>
    </row>
    <row r="11" spans="1:8" x14ac:dyDescent="0.25">
      <c r="A11" t="s">
        <v>74</v>
      </c>
    </row>
    <row r="18" spans="1:3" x14ac:dyDescent="0.25">
      <c r="B18" t="s">
        <v>80</v>
      </c>
    </row>
    <row r="19" spans="1:3" x14ac:dyDescent="0.25">
      <c r="B19" t="s">
        <v>81</v>
      </c>
      <c r="C19" t="s">
        <v>82</v>
      </c>
    </row>
    <row r="20" spans="1:3" x14ac:dyDescent="0.25">
      <c r="A20" t="s">
        <v>4</v>
      </c>
      <c r="B20" t="s">
        <v>83</v>
      </c>
      <c r="C20" t="s">
        <v>84</v>
      </c>
    </row>
    <row r="21" spans="1:3" x14ac:dyDescent="0.25">
      <c r="A21" t="s">
        <v>5</v>
      </c>
      <c r="B21" t="s">
        <v>84</v>
      </c>
      <c r="C21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V134"/>
  <sheetViews>
    <sheetView workbookViewId="0">
      <pane ySplit="10" topLeftCell="A32" activePane="bottomLeft" state="frozen"/>
      <selection pane="bottomLeft" activeCell="F43" sqref="F43"/>
    </sheetView>
  </sheetViews>
  <sheetFormatPr baseColWidth="10" defaultRowHeight="15" x14ac:dyDescent="0.25"/>
  <cols>
    <col min="1" max="1" width="14" bestFit="1" customWidth="1"/>
    <col min="2" max="2" width="12.28515625" bestFit="1" customWidth="1"/>
    <col min="3" max="3" width="11.5703125" bestFit="1" customWidth="1"/>
    <col min="4" max="4" width="14.140625" bestFit="1" customWidth="1"/>
    <col min="5" max="21" width="11.5703125" bestFit="1" customWidth="1"/>
  </cols>
  <sheetData>
    <row r="1" spans="1:22" ht="26.25" x14ac:dyDescent="0.25">
      <c r="A1" s="31" t="s">
        <v>42</v>
      </c>
      <c r="B1" s="30"/>
      <c r="C1" s="30"/>
      <c r="D1" s="30"/>
      <c r="E1" s="30"/>
      <c r="F1" s="30"/>
    </row>
    <row r="2" spans="1:22" ht="15" customHeight="1" x14ac:dyDescent="0.25">
      <c r="A2" s="30"/>
      <c r="B2" s="30"/>
      <c r="C2" s="30"/>
      <c r="D2" s="30"/>
      <c r="E2" s="30"/>
      <c r="F2" s="30"/>
    </row>
    <row r="3" spans="1:22" x14ac:dyDescent="0.25">
      <c r="A3" s="13" t="s">
        <v>27</v>
      </c>
      <c r="B3" s="21">
        <v>1</v>
      </c>
      <c r="D3" s="16" t="s">
        <v>44</v>
      </c>
      <c r="E3" s="24">
        <v>0</v>
      </c>
      <c r="G3" s="29" t="s">
        <v>39</v>
      </c>
      <c r="H3" s="27">
        <f>EXP((B8-(B9^2)/2)*E9+$E$6)</f>
        <v>1.1904275162989169</v>
      </c>
    </row>
    <row r="4" spans="1:22" x14ac:dyDescent="0.25">
      <c r="A4" s="13" t="s">
        <v>28</v>
      </c>
      <c r="B4" s="21">
        <v>1</v>
      </c>
      <c r="D4" s="15" t="s">
        <v>33</v>
      </c>
      <c r="E4" s="23">
        <v>1</v>
      </c>
      <c r="G4" s="29" t="s">
        <v>40</v>
      </c>
      <c r="H4" s="27">
        <f>EXP((B8-(B9^2)/2)*E9-$E$6)</f>
        <v>0.8388800924092763</v>
      </c>
    </row>
    <row r="5" spans="1:22" ht="15.75" thickBot="1" x14ac:dyDescent="0.3">
      <c r="D5" s="15" t="s">
        <v>34</v>
      </c>
      <c r="E5" s="23">
        <v>4</v>
      </c>
      <c r="G5" s="29" t="s">
        <v>41</v>
      </c>
      <c r="H5" s="21">
        <f>(EXP(($B$8-$E$3)*$E$9)-H4)/(H3-H4)</f>
        <v>0.50022376562381665</v>
      </c>
    </row>
    <row r="6" spans="1:22" x14ac:dyDescent="0.25">
      <c r="A6" s="14" t="s">
        <v>29</v>
      </c>
      <c r="B6" s="22">
        <v>30</v>
      </c>
      <c r="D6" s="15" t="s">
        <v>35</v>
      </c>
      <c r="E6" s="26">
        <f>$B$9*SQRT($E$9)</f>
        <v>0.17499999999999999</v>
      </c>
    </row>
    <row r="7" spans="1:22" x14ac:dyDescent="0.25">
      <c r="A7" s="15" t="s">
        <v>61</v>
      </c>
      <c r="B7" s="23">
        <v>45</v>
      </c>
      <c r="D7" s="15" t="s">
        <v>36</v>
      </c>
      <c r="E7" s="27">
        <f>H3</f>
        <v>1.1904275162989169</v>
      </c>
      <c r="G7" s="29" t="s">
        <v>48</v>
      </c>
      <c r="H7" s="36">
        <f>B113</f>
        <v>17.158629689961259</v>
      </c>
    </row>
    <row r="8" spans="1:22" x14ac:dyDescent="0.25">
      <c r="A8" s="15" t="s">
        <v>31</v>
      </c>
      <c r="B8" s="24">
        <v>5.8500000000000003E-2</v>
      </c>
      <c r="D8" s="15" t="s">
        <v>37</v>
      </c>
      <c r="E8" s="27">
        <f>H4</f>
        <v>0.8388800924092763</v>
      </c>
    </row>
    <row r="9" spans="1:22" x14ac:dyDescent="0.25">
      <c r="A9" s="16" t="s">
        <v>32</v>
      </c>
      <c r="B9" s="25">
        <v>0.35</v>
      </c>
      <c r="D9" s="15" t="s">
        <v>38</v>
      </c>
      <c r="E9" s="27">
        <f>E4/E5</f>
        <v>0.25</v>
      </c>
      <c r="G9" s="29" t="s">
        <v>62</v>
      </c>
    </row>
    <row r="10" spans="1:22" x14ac:dyDescent="0.25">
      <c r="P10" s="18"/>
    </row>
    <row r="14" spans="1:22" ht="21" x14ac:dyDescent="0.35">
      <c r="A14" s="32" t="s">
        <v>43</v>
      </c>
    </row>
    <row r="15" spans="1:22" x14ac:dyDescent="0.25">
      <c r="B15" s="21">
        <v>0</v>
      </c>
      <c r="C15" s="21">
        <v>1</v>
      </c>
      <c r="D15" s="21">
        <v>2</v>
      </c>
      <c r="E15" s="21">
        <v>3</v>
      </c>
      <c r="F15" s="21">
        <v>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2" x14ac:dyDescent="0.25">
      <c r="A16" s="21">
        <v>0</v>
      </c>
      <c r="B16" s="17">
        <f>B7</f>
        <v>45</v>
      </c>
      <c r="C16" s="17">
        <f>IF($A16&gt;C$15,0,$B$16*($E$7)^(C$15-$A16)*$E$8^$A16)</f>
        <v>53.569238233451259</v>
      </c>
      <c r="D16" s="17">
        <f t="shared" ref="D16:F29" si="0">IF($A16&gt;D$15,0,$B$7*($E$7)^(D$15-$A16)*$E$8^$A16)</f>
        <v>63.770295220272359</v>
      </c>
      <c r="E16" s="17">
        <f t="shared" si="0"/>
        <v>75.91391415271751</v>
      </c>
      <c r="F16" s="17">
        <f t="shared" si="0"/>
        <v>90.370012277348721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1:22" x14ac:dyDescent="0.25">
      <c r="A17" s="21">
        <v>1</v>
      </c>
      <c r="B17" s="17"/>
      <c r="C17" s="17">
        <f t="shared" ref="C17:F36" si="1">IF($A17&gt;C$15,0,$B$7*($E$7)^(C$15-$A17)*$E$8^$A17)</f>
        <v>37.749604158417434</v>
      </c>
      <c r="D17" s="17">
        <f t="shared" si="0"/>
        <v>44.938167519572126</v>
      </c>
      <c r="E17" s="17">
        <f t="shared" ref="E17:F31" si="2">IF($A17&gt;E$15,0,$B$7*($E$7)^(E$15-$A17)*$E$8^$A17)</f>
        <v>53.495631147348909</v>
      </c>
      <c r="F17" s="17">
        <f t="shared" si="2"/>
        <v>63.68267131958153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1:22" x14ac:dyDescent="0.25">
      <c r="A18" s="21">
        <v>2</v>
      </c>
      <c r="B18" s="17"/>
      <c r="C18" s="17">
        <f t="shared" si="1"/>
        <v>0</v>
      </c>
      <c r="D18" s="17">
        <f t="shared" si="0"/>
        <v>31.667391424826818</v>
      </c>
      <c r="E18" s="17">
        <f t="shared" si="2"/>
        <v>37.69773412152221</v>
      </c>
      <c r="F18" s="17">
        <f t="shared" si="2"/>
        <v>44.876420000380612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1:22" x14ac:dyDescent="0.25">
      <c r="A19" s="21">
        <v>3</v>
      </c>
      <c r="B19" s="17"/>
      <c r="C19" s="17">
        <f t="shared" si="1"/>
        <v>0</v>
      </c>
      <c r="D19" s="17">
        <f t="shared" si="0"/>
        <v>0</v>
      </c>
      <c r="E19" s="17">
        <f t="shared" si="2"/>
        <v>26.565144244819447</v>
      </c>
      <c r="F19" s="17">
        <f t="shared" si="2"/>
        <v>31.623878683482879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1:22" x14ac:dyDescent="0.25">
      <c r="A20" s="21">
        <v>4</v>
      </c>
      <c r="B20" s="17"/>
      <c r="C20" s="17">
        <f t="shared" si="1"/>
        <v>0</v>
      </c>
      <c r="D20" s="17">
        <f t="shared" si="0"/>
        <v>0</v>
      </c>
      <c r="E20" s="17">
        <f t="shared" si="2"/>
        <v>0</v>
      </c>
      <c r="F20" s="17">
        <f t="shared" si="2"/>
        <v>22.284970658959892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1:22" x14ac:dyDescent="0.25">
      <c r="A21" s="21">
        <v>5</v>
      </c>
      <c r="B21" s="17"/>
      <c r="C21" s="17">
        <f t="shared" si="1"/>
        <v>0</v>
      </c>
      <c r="D21" s="17">
        <f t="shared" si="0"/>
        <v>0</v>
      </c>
      <c r="E21" s="17">
        <f t="shared" si="2"/>
        <v>0</v>
      </c>
      <c r="F21" s="17">
        <f t="shared" si="2"/>
        <v>0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1:22" x14ac:dyDescent="0.25">
      <c r="A22" s="21">
        <v>6</v>
      </c>
      <c r="B22" s="17"/>
      <c r="C22" s="17">
        <f t="shared" si="1"/>
        <v>0</v>
      </c>
      <c r="D22" s="17">
        <f t="shared" si="0"/>
        <v>0</v>
      </c>
      <c r="E22" s="17">
        <f t="shared" si="2"/>
        <v>0</v>
      </c>
      <c r="F22" s="17">
        <f t="shared" si="2"/>
        <v>0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1:22" x14ac:dyDescent="0.25">
      <c r="A23" s="21">
        <v>7</v>
      </c>
      <c r="C23" s="17">
        <f t="shared" si="1"/>
        <v>0</v>
      </c>
      <c r="D23" s="17">
        <f t="shared" si="0"/>
        <v>0</v>
      </c>
      <c r="E23" s="17">
        <f t="shared" si="2"/>
        <v>0</v>
      </c>
      <c r="F23" s="17">
        <f t="shared" si="2"/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x14ac:dyDescent="0.25">
      <c r="A24" s="21">
        <v>8</v>
      </c>
      <c r="C24" s="17">
        <f t="shared" si="1"/>
        <v>0</v>
      </c>
      <c r="D24" s="17">
        <f t="shared" si="0"/>
        <v>0</v>
      </c>
      <c r="E24" s="17">
        <f t="shared" si="2"/>
        <v>0</v>
      </c>
      <c r="F24" s="17">
        <f t="shared" si="2"/>
        <v>0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1:22" x14ac:dyDescent="0.25">
      <c r="A25" s="21">
        <v>9</v>
      </c>
      <c r="C25" s="17">
        <f t="shared" si="1"/>
        <v>0</v>
      </c>
      <c r="D25" s="17">
        <f t="shared" si="0"/>
        <v>0</v>
      </c>
      <c r="E25" s="17">
        <f t="shared" si="2"/>
        <v>0</v>
      </c>
      <c r="F25" s="17">
        <f t="shared" si="2"/>
        <v>0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1:22" x14ac:dyDescent="0.25">
      <c r="A26" s="21">
        <v>10</v>
      </c>
      <c r="C26" s="17">
        <f t="shared" si="1"/>
        <v>0</v>
      </c>
      <c r="D26" s="17">
        <f t="shared" si="0"/>
        <v>0</v>
      </c>
      <c r="E26" s="17">
        <f t="shared" si="2"/>
        <v>0</v>
      </c>
      <c r="F26" s="17">
        <f t="shared" si="2"/>
        <v>0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1:22" x14ac:dyDescent="0.25">
      <c r="A27" s="21">
        <v>11</v>
      </c>
      <c r="C27" s="17">
        <f t="shared" si="1"/>
        <v>0</v>
      </c>
      <c r="D27" s="17">
        <f t="shared" si="0"/>
        <v>0</v>
      </c>
      <c r="E27" s="17">
        <f t="shared" si="2"/>
        <v>0</v>
      </c>
      <c r="F27" s="17">
        <f t="shared" si="2"/>
        <v>0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1:22" x14ac:dyDescent="0.25">
      <c r="A28" s="21">
        <v>12</v>
      </c>
      <c r="C28" s="17">
        <f t="shared" si="1"/>
        <v>0</v>
      </c>
      <c r="D28" s="17">
        <f t="shared" si="0"/>
        <v>0</v>
      </c>
      <c r="E28" s="17">
        <f t="shared" si="2"/>
        <v>0</v>
      </c>
      <c r="F28" s="17">
        <f t="shared" si="2"/>
        <v>0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x14ac:dyDescent="0.25">
      <c r="A29" s="21">
        <v>13</v>
      </c>
      <c r="C29" s="17">
        <f t="shared" si="1"/>
        <v>0</v>
      </c>
      <c r="D29" s="17">
        <f t="shared" si="0"/>
        <v>0</v>
      </c>
      <c r="E29" s="17">
        <f t="shared" si="2"/>
        <v>0</v>
      </c>
      <c r="F29" s="17">
        <f t="shared" si="2"/>
        <v>0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1:22" x14ac:dyDescent="0.25">
      <c r="A30" s="21">
        <v>14</v>
      </c>
      <c r="C30" s="17">
        <f t="shared" si="1"/>
        <v>0</v>
      </c>
      <c r="D30" s="17">
        <f t="shared" si="1"/>
        <v>0</v>
      </c>
      <c r="E30" s="17">
        <f t="shared" si="1"/>
        <v>0</v>
      </c>
      <c r="F30" s="17">
        <f t="shared" si="1"/>
        <v>0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1:22" x14ac:dyDescent="0.25">
      <c r="A31" s="21">
        <v>15</v>
      </c>
      <c r="C31" s="17">
        <f t="shared" si="1"/>
        <v>0</v>
      </c>
      <c r="D31" s="17">
        <f t="shared" si="1"/>
        <v>0</v>
      </c>
      <c r="E31" s="17">
        <f t="shared" si="2"/>
        <v>0</v>
      </c>
      <c r="F31" s="17">
        <f t="shared" si="2"/>
        <v>0</v>
      </c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1:22" x14ac:dyDescent="0.25">
      <c r="A32" s="21">
        <v>16</v>
      </c>
      <c r="C32" s="17">
        <f t="shared" si="1"/>
        <v>0</v>
      </c>
      <c r="D32" s="17">
        <f t="shared" si="1"/>
        <v>0</v>
      </c>
      <c r="E32" s="17">
        <f t="shared" ref="E32:F36" si="3">IF($A32&gt;E$15,0,$B$7*($E$7)^(E$15-$A32)*$E$8^$A32)</f>
        <v>0</v>
      </c>
      <c r="F32" s="17">
        <f t="shared" si="3"/>
        <v>0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22" x14ac:dyDescent="0.25">
      <c r="A33" s="21">
        <v>17</v>
      </c>
      <c r="C33" s="17">
        <f t="shared" si="1"/>
        <v>0</v>
      </c>
      <c r="D33" s="17">
        <f t="shared" si="1"/>
        <v>0</v>
      </c>
      <c r="E33" s="17">
        <f t="shared" si="3"/>
        <v>0</v>
      </c>
      <c r="F33" s="17">
        <f t="shared" si="3"/>
        <v>0</v>
      </c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1:22" x14ac:dyDescent="0.25">
      <c r="A34" s="21">
        <v>18</v>
      </c>
      <c r="C34" s="17">
        <f t="shared" si="1"/>
        <v>0</v>
      </c>
      <c r="D34" s="17">
        <f t="shared" si="1"/>
        <v>0</v>
      </c>
      <c r="E34" s="17">
        <f t="shared" si="3"/>
        <v>0</v>
      </c>
      <c r="F34" s="17">
        <f t="shared" si="3"/>
        <v>0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x14ac:dyDescent="0.25">
      <c r="A35" s="21">
        <v>19</v>
      </c>
      <c r="C35" s="17">
        <f t="shared" si="1"/>
        <v>0</v>
      </c>
      <c r="D35" s="17">
        <f t="shared" si="1"/>
        <v>0</v>
      </c>
      <c r="E35" s="17">
        <f t="shared" si="3"/>
        <v>0</v>
      </c>
      <c r="F35" s="17">
        <f t="shared" si="3"/>
        <v>0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6" spans="1:22" x14ac:dyDescent="0.25">
      <c r="A36" s="21">
        <v>20</v>
      </c>
      <c r="C36" s="17">
        <f t="shared" si="1"/>
        <v>0</v>
      </c>
      <c r="D36" s="17">
        <f t="shared" si="1"/>
        <v>0</v>
      </c>
      <c r="E36" s="17">
        <f t="shared" si="3"/>
        <v>0</v>
      </c>
      <c r="F36" s="17">
        <f t="shared" si="3"/>
        <v>0</v>
      </c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</row>
    <row r="39" spans="1:22" ht="21" x14ac:dyDescent="0.35">
      <c r="A39" s="32" t="s">
        <v>45</v>
      </c>
    </row>
    <row r="40" spans="1:22" x14ac:dyDescent="0.25">
      <c r="B40" s="28">
        <v>0</v>
      </c>
      <c r="C40" s="28">
        <v>1</v>
      </c>
      <c r="D40" s="28">
        <v>2</v>
      </c>
      <c r="E40" s="28">
        <v>3</v>
      </c>
      <c r="F40" s="28">
        <v>4</v>
      </c>
      <c r="G40" s="28">
        <v>5</v>
      </c>
      <c r="H40" s="28">
        <v>6</v>
      </c>
      <c r="I40" s="28">
        <v>7</v>
      </c>
      <c r="J40" s="28">
        <v>8</v>
      </c>
      <c r="K40" s="28">
        <v>9</v>
      </c>
      <c r="L40" s="28">
        <v>10</v>
      </c>
      <c r="M40" s="28">
        <v>11</v>
      </c>
      <c r="N40" s="28">
        <v>12</v>
      </c>
      <c r="O40" s="28">
        <v>13</v>
      </c>
      <c r="P40" s="28">
        <v>14</v>
      </c>
      <c r="Q40" s="28">
        <v>15</v>
      </c>
      <c r="R40" s="28">
        <v>16</v>
      </c>
      <c r="S40" s="28">
        <v>17</v>
      </c>
      <c r="T40" s="28">
        <v>18</v>
      </c>
      <c r="U40" s="28">
        <v>19</v>
      </c>
      <c r="V40" s="28">
        <v>20</v>
      </c>
    </row>
    <row r="41" spans="1:22" x14ac:dyDescent="0.25">
      <c r="A41" s="28">
        <v>0</v>
      </c>
      <c r="B41" s="17">
        <f>IF($A41&gt;B$40,0,IF($B$4=1,IFERROR(MAX(B16-$B$6,0),0),IFERROR(MAX($B$6-B16,0),0)))</f>
        <v>15</v>
      </c>
      <c r="C41" s="17">
        <f t="shared" ref="C41:V54" si="4">IF($A41&gt;C$40,0,IF($B$4=1,IFERROR(MAX(C16-$B$6,0),0),IFERROR(MAX($B$6-C16,0),0)))</f>
        <v>23.569238233451259</v>
      </c>
      <c r="D41" s="17">
        <f t="shared" si="4"/>
        <v>33.770295220272359</v>
      </c>
      <c r="E41" s="17">
        <f t="shared" si="4"/>
        <v>45.91391415271751</v>
      </c>
      <c r="F41" s="17">
        <f t="shared" si="4"/>
        <v>60.370012277348721</v>
      </c>
      <c r="G41" s="17">
        <f t="shared" si="4"/>
        <v>0</v>
      </c>
      <c r="H41" s="17">
        <f t="shared" si="4"/>
        <v>0</v>
      </c>
      <c r="I41" s="17">
        <f t="shared" si="4"/>
        <v>0</v>
      </c>
      <c r="J41" s="17">
        <f t="shared" si="4"/>
        <v>0</v>
      </c>
      <c r="K41" s="17">
        <f t="shared" si="4"/>
        <v>0</v>
      </c>
      <c r="L41" s="17">
        <f t="shared" si="4"/>
        <v>0</v>
      </c>
      <c r="M41" s="17">
        <f t="shared" si="4"/>
        <v>0</v>
      </c>
      <c r="N41" s="17">
        <f t="shared" si="4"/>
        <v>0</v>
      </c>
      <c r="O41" s="17">
        <f t="shared" si="4"/>
        <v>0</v>
      </c>
      <c r="P41" s="17">
        <f t="shared" si="4"/>
        <v>0</v>
      </c>
      <c r="Q41" s="17">
        <f t="shared" si="4"/>
        <v>0</v>
      </c>
      <c r="R41" s="17">
        <f t="shared" si="4"/>
        <v>0</v>
      </c>
      <c r="S41" s="17">
        <f t="shared" si="4"/>
        <v>0</v>
      </c>
      <c r="T41" s="17">
        <f t="shared" si="4"/>
        <v>0</v>
      </c>
      <c r="U41" s="17">
        <f t="shared" si="4"/>
        <v>0</v>
      </c>
      <c r="V41" s="17">
        <f t="shared" si="4"/>
        <v>0</v>
      </c>
    </row>
    <row r="42" spans="1:22" x14ac:dyDescent="0.25">
      <c r="A42" s="28">
        <v>1</v>
      </c>
      <c r="B42" s="17">
        <f t="shared" ref="B42:Q61" si="5">IF($A42&gt;B$40,0,IF($B$4=1,IFERROR(MAX(B17-$B$6,0),0),IFERROR(MAX($B$6-B17,0),0)))</f>
        <v>0</v>
      </c>
      <c r="C42" s="17">
        <f t="shared" si="5"/>
        <v>7.7496041584174336</v>
      </c>
      <c r="D42" s="17">
        <f t="shared" si="5"/>
        <v>14.938167519572126</v>
      </c>
      <c r="E42" s="17">
        <f t="shared" si="5"/>
        <v>23.495631147348909</v>
      </c>
      <c r="F42" s="17">
        <f>IF($A42&gt;F$40,0,IF($B$4=1,IFERROR(MAX(F17-$B$6,0),0),IFERROR(MAX($B$6-F17,0),0)))</f>
        <v>33.68267131958153</v>
      </c>
      <c r="G42" s="17">
        <f t="shared" si="5"/>
        <v>0</v>
      </c>
      <c r="H42" s="17">
        <f t="shared" si="5"/>
        <v>0</v>
      </c>
      <c r="I42" s="17">
        <f t="shared" si="5"/>
        <v>0</v>
      </c>
      <c r="J42" s="17">
        <f t="shared" si="5"/>
        <v>0</v>
      </c>
      <c r="K42" s="17">
        <f t="shared" si="5"/>
        <v>0</v>
      </c>
      <c r="L42" s="17">
        <f t="shared" si="5"/>
        <v>0</v>
      </c>
      <c r="M42" s="17">
        <f t="shared" si="5"/>
        <v>0</v>
      </c>
      <c r="N42" s="17">
        <f t="shared" si="5"/>
        <v>0</v>
      </c>
      <c r="O42" s="17">
        <f t="shared" si="5"/>
        <v>0</v>
      </c>
      <c r="P42" s="17">
        <f t="shared" si="5"/>
        <v>0</v>
      </c>
      <c r="Q42" s="17">
        <f t="shared" si="5"/>
        <v>0</v>
      </c>
      <c r="R42" s="17">
        <f t="shared" si="4"/>
        <v>0</v>
      </c>
      <c r="S42" s="17">
        <f t="shared" si="4"/>
        <v>0</v>
      </c>
      <c r="T42" s="17">
        <f t="shared" si="4"/>
        <v>0</v>
      </c>
      <c r="U42" s="17">
        <f t="shared" si="4"/>
        <v>0</v>
      </c>
      <c r="V42" s="17">
        <f t="shared" si="4"/>
        <v>0</v>
      </c>
    </row>
    <row r="43" spans="1:22" x14ac:dyDescent="0.25">
      <c r="A43" s="28">
        <v>2</v>
      </c>
      <c r="B43" s="17">
        <f t="shared" si="5"/>
        <v>0</v>
      </c>
      <c r="C43" s="17">
        <f t="shared" si="4"/>
        <v>0</v>
      </c>
      <c r="D43" s="17">
        <f t="shared" si="4"/>
        <v>1.6673914248268176</v>
      </c>
      <c r="E43" s="17">
        <f t="shared" si="4"/>
        <v>7.6977341215222097</v>
      </c>
      <c r="F43" s="17">
        <f t="shared" si="4"/>
        <v>14.876420000380612</v>
      </c>
      <c r="G43" s="17">
        <f t="shared" si="4"/>
        <v>0</v>
      </c>
      <c r="H43" s="17">
        <f t="shared" si="4"/>
        <v>0</v>
      </c>
      <c r="I43" s="17">
        <f t="shared" si="4"/>
        <v>0</v>
      </c>
      <c r="J43" s="17">
        <f t="shared" si="4"/>
        <v>0</v>
      </c>
      <c r="K43" s="17">
        <f t="shared" si="4"/>
        <v>0</v>
      </c>
      <c r="L43" s="17">
        <f t="shared" si="4"/>
        <v>0</v>
      </c>
      <c r="M43" s="17">
        <f t="shared" si="4"/>
        <v>0</v>
      </c>
      <c r="N43" s="17">
        <f t="shared" si="4"/>
        <v>0</v>
      </c>
      <c r="O43" s="17">
        <f t="shared" si="4"/>
        <v>0</v>
      </c>
      <c r="P43" s="17">
        <f t="shared" si="4"/>
        <v>0</v>
      </c>
      <c r="Q43" s="17">
        <f t="shared" si="4"/>
        <v>0</v>
      </c>
      <c r="R43" s="17">
        <f t="shared" si="4"/>
        <v>0</v>
      </c>
      <c r="S43" s="17">
        <f t="shared" si="4"/>
        <v>0</v>
      </c>
      <c r="T43" s="17">
        <f t="shared" si="4"/>
        <v>0</v>
      </c>
      <c r="U43" s="17">
        <f t="shared" si="4"/>
        <v>0</v>
      </c>
      <c r="V43" s="17">
        <f t="shared" si="4"/>
        <v>0</v>
      </c>
    </row>
    <row r="44" spans="1:22" x14ac:dyDescent="0.25">
      <c r="A44" s="28">
        <v>3</v>
      </c>
      <c r="B44" s="17">
        <f t="shared" si="5"/>
        <v>0</v>
      </c>
      <c r="C44" s="17">
        <f t="shared" si="4"/>
        <v>0</v>
      </c>
      <c r="D44" s="17">
        <f t="shared" si="4"/>
        <v>0</v>
      </c>
      <c r="E44" s="17">
        <f t="shared" si="4"/>
        <v>0</v>
      </c>
      <c r="F44" s="17">
        <f t="shared" si="4"/>
        <v>1.6238786834828787</v>
      </c>
      <c r="G44" s="17">
        <f t="shared" si="4"/>
        <v>0</v>
      </c>
      <c r="H44" s="17">
        <f t="shared" si="4"/>
        <v>0</v>
      </c>
      <c r="I44" s="17">
        <f t="shared" si="4"/>
        <v>0</v>
      </c>
      <c r="J44" s="17">
        <f t="shared" si="4"/>
        <v>0</v>
      </c>
      <c r="K44" s="17">
        <f t="shared" si="4"/>
        <v>0</v>
      </c>
      <c r="L44" s="17">
        <f t="shared" si="4"/>
        <v>0</v>
      </c>
      <c r="M44" s="17">
        <f t="shared" si="4"/>
        <v>0</v>
      </c>
      <c r="N44" s="17">
        <f t="shared" si="4"/>
        <v>0</v>
      </c>
      <c r="O44" s="17">
        <f t="shared" si="4"/>
        <v>0</v>
      </c>
      <c r="P44" s="17">
        <f t="shared" si="4"/>
        <v>0</v>
      </c>
      <c r="Q44" s="17">
        <f t="shared" si="4"/>
        <v>0</v>
      </c>
      <c r="R44" s="17">
        <f t="shared" si="4"/>
        <v>0</v>
      </c>
      <c r="S44" s="17">
        <f t="shared" si="4"/>
        <v>0</v>
      </c>
      <c r="T44" s="17">
        <f t="shared" si="4"/>
        <v>0</v>
      </c>
      <c r="U44" s="17">
        <f t="shared" si="4"/>
        <v>0</v>
      </c>
      <c r="V44" s="17">
        <f t="shared" si="4"/>
        <v>0</v>
      </c>
    </row>
    <row r="45" spans="1:22" x14ac:dyDescent="0.25">
      <c r="A45" s="28">
        <v>4</v>
      </c>
      <c r="B45" s="17">
        <f t="shared" si="5"/>
        <v>0</v>
      </c>
      <c r="C45" s="17">
        <f t="shared" si="4"/>
        <v>0</v>
      </c>
      <c r="D45" s="17">
        <f t="shared" si="4"/>
        <v>0</v>
      </c>
      <c r="E45" s="17">
        <f t="shared" si="4"/>
        <v>0</v>
      </c>
      <c r="F45" s="17">
        <f t="shared" si="4"/>
        <v>0</v>
      </c>
      <c r="G45" s="17">
        <f t="shared" si="4"/>
        <v>0</v>
      </c>
      <c r="H45" s="17">
        <f t="shared" si="4"/>
        <v>0</v>
      </c>
      <c r="I45" s="17">
        <f t="shared" si="4"/>
        <v>0</v>
      </c>
      <c r="J45" s="17">
        <f t="shared" si="4"/>
        <v>0</v>
      </c>
      <c r="K45" s="17">
        <f t="shared" si="4"/>
        <v>0</v>
      </c>
      <c r="L45" s="17">
        <f t="shared" si="4"/>
        <v>0</v>
      </c>
      <c r="M45" s="17">
        <f t="shared" si="4"/>
        <v>0</v>
      </c>
      <c r="N45" s="17">
        <f t="shared" si="4"/>
        <v>0</v>
      </c>
      <c r="O45" s="17">
        <f t="shared" si="4"/>
        <v>0</v>
      </c>
      <c r="P45" s="17">
        <f t="shared" si="4"/>
        <v>0</v>
      </c>
      <c r="Q45" s="17">
        <f t="shared" si="4"/>
        <v>0</v>
      </c>
      <c r="R45" s="17">
        <f t="shared" si="4"/>
        <v>0</v>
      </c>
      <c r="S45" s="17">
        <f t="shared" si="4"/>
        <v>0</v>
      </c>
      <c r="T45" s="17">
        <f t="shared" si="4"/>
        <v>0</v>
      </c>
      <c r="U45" s="17">
        <f t="shared" si="4"/>
        <v>0</v>
      </c>
      <c r="V45" s="17">
        <f t="shared" si="4"/>
        <v>0</v>
      </c>
    </row>
    <row r="46" spans="1:22" x14ac:dyDescent="0.25">
      <c r="A46" s="28">
        <v>5</v>
      </c>
      <c r="B46" s="17">
        <f t="shared" si="5"/>
        <v>0</v>
      </c>
      <c r="C46" s="17">
        <f t="shared" si="4"/>
        <v>0</v>
      </c>
      <c r="D46" s="17">
        <f t="shared" si="4"/>
        <v>0</v>
      </c>
      <c r="E46" s="17">
        <f t="shared" si="4"/>
        <v>0</v>
      </c>
      <c r="F46" s="17">
        <f t="shared" si="4"/>
        <v>0</v>
      </c>
      <c r="G46" s="17">
        <f t="shared" si="4"/>
        <v>0</v>
      </c>
      <c r="H46" s="17">
        <f t="shared" si="4"/>
        <v>0</v>
      </c>
      <c r="I46" s="17">
        <f t="shared" si="4"/>
        <v>0</v>
      </c>
      <c r="J46" s="17">
        <f t="shared" si="4"/>
        <v>0</v>
      </c>
      <c r="K46" s="17">
        <f t="shared" si="4"/>
        <v>0</v>
      </c>
      <c r="L46" s="17">
        <f t="shared" si="4"/>
        <v>0</v>
      </c>
      <c r="M46" s="17">
        <f t="shared" si="4"/>
        <v>0</v>
      </c>
      <c r="N46" s="17">
        <f t="shared" si="4"/>
        <v>0</v>
      </c>
      <c r="O46" s="17">
        <f t="shared" si="4"/>
        <v>0</v>
      </c>
      <c r="P46" s="17">
        <f t="shared" si="4"/>
        <v>0</v>
      </c>
      <c r="Q46" s="17">
        <f t="shared" si="4"/>
        <v>0</v>
      </c>
      <c r="R46" s="17">
        <f t="shared" si="4"/>
        <v>0</v>
      </c>
      <c r="S46" s="17">
        <f t="shared" si="4"/>
        <v>0</v>
      </c>
      <c r="T46" s="17">
        <f t="shared" si="4"/>
        <v>0</v>
      </c>
      <c r="U46" s="17">
        <f t="shared" si="4"/>
        <v>0</v>
      </c>
      <c r="V46" s="17">
        <f t="shared" si="4"/>
        <v>0</v>
      </c>
    </row>
    <row r="47" spans="1:22" x14ac:dyDescent="0.25">
      <c r="A47" s="28">
        <v>6</v>
      </c>
      <c r="B47" s="17">
        <f t="shared" si="5"/>
        <v>0</v>
      </c>
      <c r="C47" s="17">
        <f t="shared" si="4"/>
        <v>0</v>
      </c>
      <c r="D47" s="17">
        <f t="shared" si="4"/>
        <v>0</v>
      </c>
      <c r="E47" s="17">
        <f t="shared" si="4"/>
        <v>0</v>
      </c>
      <c r="F47" s="17">
        <f t="shared" si="4"/>
        <v>0</v>
      </c>
      <c r="G47" s="17">
        <f t="shared" si="4"/>
        <v>0</v>
      </c>
      <c r="H47" s="17">
        <f t="shared" si="4"/>
        <v>0</v>
      </c>
      <c r="I47" s="17">
        <f t="shared" si="4"/>
        <v>0</v>
      </c>
      <c r="J47" s="17">
        <f t="shared" si="4"/>
        <v>0</v>
      </c>
      <c r="K47" s="17">
        <f t="shared" si="4"/>
        <v>0</v>
      </c>
      <c r="L47" s="17">
        <f t="shared" si="4"/>
        <v>0</v>
      </c>
      <c r="M47" s="17">
        <f t="shared" si="4"/>
        <v>0</v>
      </c>
      <c r="N47" s="17">
        <f t="shared" si="4"/>
        <v>0</v>
      </c>
      <c r="O47" s="17">
        <f t="shared" si="4"/>
        <v>0</v>
      </c>
      <c r="P47" s="17">
        <f t="shared" si="4"/>
        <v>0</v>
      </c>
      <c r="Q47" s="17">
        <f t="shared" si="4"/>
        <v>0</v>
      </c>
      <c r="R47" s="17">
        <f t="shared" si="4"/>
        <v>0</v>
      </c>
      <c r="S47" s="17">
        <f t="shared" si="4"/>
        <v>0</v>
      </c>
      <c r="T47" s="17">
        <f t="shared" si="4"/>
        <v>0</v>
      </c>
      <c r="U47" s="17">
        <f t="shared" si="4"/>
        <v>0</v>
      </c>
      <c r="V47" s="17">
        <f t="shared" si="4"/>
        <v>0</v>
      </c>
    </row>
    <row r="48" spans="1:22" x14ac:dyDescent="0.25">
      <c r="A48" s="28">
        <v>7</v>
      </c>
      <c r="B48" s="17">
        <f t="shared" si="5"/>
        <v>0</v>
      </c>
      <c r="C48" s="17">
        <f t="shared" si="4"/>
        <v>0</v>
      </c>
      <c r="D48" s="17">
        <f t="shared" si="4"/>
        <v>0</v>
      </c>
      <c r="E48" s="17">
        <f t="shared" si="4"/>
        <v>0</v>
      </c>
      <c r="F48" s="17">
        <f t="shared" si="4"/>
        <v>0</v>
      </c>
      <c r="G48" s="17">
        <f t="shared" si="4"/>
        <v>0</v>
      </c>
      <c r="H48" s="17">
        <f t="shared" si="4"/>
        <v>0</v>
      </c>
      <c r="I48" s="17">
        <f t="shared" si="4"/>
        <v>0</v>
      </c>
      <c r="J48" s="17">
        <f t="shared" si="4"/>
        <v>0</v>
      </c>
      <c r="K48" s="17">
        <f t="shared" si="4"/>
        <v>0</v>
      </c>
      <c r="L48" s="17">
        <f t="shared" si="4"/>
        <v>0</v>
      </c>
      <c r="M48" s="17">
        <f t="shared" si="4"/>
        <v>0</v>
      </c>
      <c r="N48" s="17">
        <f t="shared" si="4"/>
        <v>0</v>
      </c>
      <c r="O48" s="17">
        <f t="shared" si="4"/>
        <v>0</v>
      </c>
      <c r="P48" s="17">
        <f t="shared" si="4"/>
        <v>0</v>
      </c>
      <c r="Q48" s="17">
        <f t="shared" si="4"/>
        <v>0</v>
      </c>
      <c r="R48" s="17">
        <f t="shared" si="4"/>
        <v>0</v>
      </c>
      <c r="S48" s="17">
        <f t="shared" si="4"/>
        <v>0</v>
      </c>
      <c r="T48" s="17">
        <f t="shared" si="4"/>
        <v>0</v>
      </c>
      <c r="U48" s="17">
        <f t="shared" si="4"/>
        <v>0</v>
      </c>
      <c r="V48" s="17">
        <f t="shared" si="4"/>
        <v>0</v>
      </c>
    </row>
    <row r="49" spans="1:22" x14ac:dyDescent="0.25">
      <c r="A49" s="28">
        <v>8</v>
      </c>
      <c r="B49" s="17">
        <f t="shared" si="5"/>
        <v>0</v>
      </c>
      <c r="C49" s="17">
        <f t="shared" si="4"/>
        <v>0</v>
      </c>
      <c r="D49" s="17">
        <f t="shared" si="4"/>
        <v>0</v>
      </c>
      <c r="E49" s="17">
        <f t="shared" si="4"/>
        <v>0</v>
      </c>
      <c r="F49" s="17">
        <f t="shared" si="4"/>
        <v>0</v>
      </c>
      <c r="G49" s="17">
        <f t="shared" si="4"/>
        <v>0</v>
      </c>
      <c r="H49" s="17">
        <f t="shared" si="4"/>
        <v>0</v>
      </c>
      <c r="I49" s="17">
        <f t="shared" si="4"/>
        <v>0</v>
      </c>
      <c r="J49" s="17">
        <f t="shared" si="4"/>
        <v>0</v>
      </c>
      <c r="K49" s="17">
        <f t="shared" si="4"/>
        <v>0</v>
      </c>
      <c r="L49" s="17">
        <f t="shared" si="4"/>
        <v>0</v>
      </c>
      <c r="M49" s="17">
        <f t="shared" si="4"/>
        <v>0</v>
      </c>
      <c r="N49" s="17">
        <f t="shared" si="4"/>
        <v>0</v>
      </c>
      <c r="O49" s="17">
        <f t="shared" si="4"/>
        <v>0</v>
      </c>
      <c r="P49" s="17">
        <f t="shared" si="4"/>
        <v>0</v>
      </c>
      <c r="Q49" s="17">
        <f t="shared" si="4"/>
        <v>0</v>
      </c>
      <c r="R49" s="17">
        <f t="shared" si="4"/>
        <v>0</v>
      </c>
      <c r="S49" s="17">
        <f t="shared" si="4"/>
        <v>0</v>
      </c>
      <c r="T49" s="17">
        <f t="shared" si="4"/>
        <v>0</v>
      </c>
      <c r="U49" s="17">
        <f t="shared" si="4"/>
        <v>0</v>
      </c>
      <c r="V49" s="17">
        <f t="shared" si="4"/>
        <v>0</v>
      </c>
    </row>
    <row r="50" spans="1:22" x14ac:dyDescent="0.25">
      <c r="A50" s="28">
        <v>9</v>
      </c>
      <c r="B50" s="17">
        <f t="shared" si="5"/>
        <v>0</v>
      </c>
      <c r="C50" s="17">
        <f t="shared" si="4"/>
        <v>0</v>
      </c>
      <c r="D50" s="17">
        <f t="shared" si="4"/>
        <v>0</v>
      </c>
      <c r="E50" s="17">
        <f t="shared" si="4"/>
        <v>0</v>
      </c>
      <c r="F50" s="17">
        <f t="shared" si="4"/>
        <v>0</v>
      </c>
      <c r="G50" s="17">
        <f t="shared" si="4"/>
        <v>0</v>
      </c>
      <c r="H50" s="17">
        <f t="shared" si="4"/>
        <v>0</v>
      </c>
      <c r="I50" s="17">
        <f t="shared" si="4"/>
        <v>0</v>
      </c>
      <c r="J50" s="17">
        <f t="shared" si="4"/>
        <v>0</v>
      </c>
      <c r="K50" s="17">
        <f t="shared" si="4"/>
        <v>0</v>
      </c>
      <c r="L50" s="17">
        <f t="shared" si="4"/>
        <v>0</v>
      </c>
      <c r="M50" s="17">
        <f t="shared" si="4"/>
        <v>0</v>
      </c>
      <c r="N50" s="17">
        <f t="shared" si="4"/>
        <v>0</v>
      </c>
      <c r="O50" s="17">
        <f t="shared" si="4"/>
        <v>0</v>
      </c>
      <c r="P50" s="17">
        <f t="shared" si="4"/>
        <v>0</v>
      </c>
      <c r="Q50" s="17">
        <f t="shared" si="4"/>
        <v>0</v>
      </c>
      <c r="R50" s="17">
        <f t="shared" si="4"/>
        <v>0</v>
      </c>
      <c r="S50" s="17">
        <f t="shared" si="4"/>
        <v>0</v>
      </c>
      <c r="T50" s="17">
        <f t="shared" si="4"/>
        <v>0</v>
      </c>
      <c r="U50" s="17">
        <f t="shared" si="4"/>
        <v>0</v>
      </c>
      <c r="V50" s="17">
        <f t="shared" si="4"/>
        <v>0</v>
      </c>
    </row>
    <row r="51" spans="1:22" x14ac:dyDescent="0.25">
      <c r="A51" s="28">
        <v>10</v>
      </c>
      <c r="B51" s="17">
        <f t="shared" si="5"/>
        <v>0</v>
      </c>
      <c r="C51" s="17">
        <f t="shared" si="4"/>
        <v>0</v>
      </c>
      <c r="D51" s="17">
        <f t="shared" si="4"/>
        <v>0</v>
      </c>
      <c r="E51" s="17">
        <f t="shared" si="4"/>
        <v>0</v>
      </c>
      <c r="F51" s="17">
        <f t="shared" si="4"/>
        <v>0</v>
      </c>
      <c r="G51" s="17">
        <f t="shared" si="4"/>
        <v>0</v>
      </c>
      <c r="H51" s="17">
        <f t="shared" si="4"/>
        <v>0</v>
      </c>
      <c r="I51" s="17">
        <f t="shared" si="4"/>
        <v>0</v>
      </c>
      <c r="J51" s="17">
        <f t="shared" si="4"/>
        <v>0</v>
      </c>
      <c r="K51" s="17">
        <f t="shared" si="4"/>
        <v>0</v>
      </c>
      <c r="L51" s="17">
        <f t="shared" si="4"/>
        <v>0</v>
      </c>
      <c r="M51" s="17">
        <f t="shared" si="4"/>
        <v>0</v>
      </c>
      <c r="N51" s="17">
        <f t="shared" si="4"/>
        <v>0</v>
      </c>
      <c r="O51" s="17">
        <f t="shared" si="4"/>
        <v>0</v>
      </c>
      <c r="P51" s="17">
        <f t="shared" si="4"/>
        <v>0</v>
      </c>
      <c r="Q51" s="17">
        <f t="shared" si="4"/>
        <v>0</v>
      </c>
      <c r="R51" s="17">
        <f t="shared" si="4"/>
        <v>0</v>
      </c>
      <c r="S51" s="17">
        <f t="shared" si="4"/>
        <v>0</v>
      </c>
      <c r="T51" s="17">
        <f t="shared" si="4"/>
        <v>0</v>
      </c>
      <c r="U51" s="17">
        <f t="shared" si="4"/>
        <v>0</v>
      </c>
      <c r="V51" s="17">
        <f t="shared" si="4"/>
        <v>0</v>
      </c>
    </row>
    <row r="52" spans="1:22" x14ac:dyDescent="0.25">
      <c r="A52" s="28">
        <v>11</v>
      </c>
      <c r="B52" s="17">
        <f t="shared" si="5"/>
        <v>0</v>
      </c>
      <c r="C52" s="17">
        <f t="shared" si="4"/>
        <v>0</v>
      </c>
      <c r="D52" s="17">
        <f t="shared" si="4"/>
        <v>0</v>
      </c>
      <c r="E52" s="17">
        <f t="shared" si="4"/>
        <v>0</v>
      </c>
      <c r="F52" s="17">
        <f t="shared" si="4"/>
        <v>0</v>
      </c>
      <c r="G52" s="17">
        <f t="shared" si="4"/>
        <v>0</v>
      </c>
      <c r="H52" s="17">
        <f t="shared" si="4"/>
        <v>0</v>
      </c>
      <c r="I52" s="17">
        <f t="shared" si="4"/>
        <v>0</v>
      </c>
      <c r="J52" s="17">
        <f t="shared" si="4"/>
        <v>0</v>
      </c>
      <c r="K52" s="17">
        <f t="shared" si="4"/>
        <v>0</v>
      </c>
      <c r="L52" s="17">
        <f t="shared" si="4"/>
        <v>0</v>
      </c>
      <c r="M52" s="17">
        <f t="shared" si="4"/>
        <v>0</v>
      </c>
      <c r="N52" s="17">
        <f t="shared" si="4"/>
        <v>0</v>
      </c>
      <c r="O52" s="17">
        <f t="shared" si="4"/>
        <v>0</v>
      </c>
      <c r="P52" s="17">
        <f t="shared" si="4"/>
        <v>0</v>
      </c>
      <c r="Q52" s="17">
        <f t="shared" si="4"/>
        <v>0</v>
      </c>
      <c r="R52" s="17">
        <f t="shared" si="4"/>
        <v>0</v>
      </c>
      <c r="S52" s="17">
        <f t="shared" si="4"/>
        <v>0</v>
      </c>
      <c r="T52" s="17">
        <f t="shared" si="4"/>
        <v>0</v>
      </c>
      <c r="U52" s="17">
        <f t="shared" si="4"/>
        <v>0</v>
      </c>
      <c r="V52" s="17">
        <f t="shared" si="4"/>
        <v>0</v>
      </c>
    </row>
    <row r="53" spans="1:22" x14ac:dyDescent="0.25">
      <c r="A53" s="28">
        <v>12</v>
      </c>
      <c r="B53" s="17">
        <f t="shared" si="5"/>
        <v>0</v>
      </c>
      <c r="C53" s="17">
        <f t="shared" si="4"/>
        <v>0</v>
      </c>
      <c r="D53" s="17">
        <f t="shared" si="4"/>
        <v>0</v>
      </c>
      <c r="E53" s="17">
        <f t="shared" si="4"/>
        <v>0</v>
      </c>
      <c r="F53" s="17">
        <f t="shared" si="4"/>
        <v>0</v>
      </c>
      <c r="G53" s="17">
        <f t="shared" si="4"/>
        <v>0</v>
      </c>
      <c r="H53" s="17">
        <f t="shared" si="4"/>
        <v>0</v>
      </c>
      <c r="I53" s="17">
        <f t="shared" si="4"/>
        <v>0</v>
      </c>
      <c r="J53" s="17">
        <f t="shared" si="4"/>
        <v>0</v>
      </c>
      <c r="K53" s="17">
        <f t="shared" si="4"/>
        <v>0</v>
      </c>
      <c r="L53" s="17">
        <f t="shared" si="4"/>
        <v>0</v>
      </c>
      <c r="M53" s="17">
        <f t="shared" si="4"/>
        <v>0</v>
      </c>
      <c r="N53" s="17">
        <f t="shared" si="4"/>
        <v>0</v>
      </c>
      <c r="O53" s="17">
        <f t="shared" si="4"/>
        <v>0</v>
      </c>
      <c r="P53" s="17">
        <f t="shared" si="4"/>
        <v>0</v>
      </c>
      <c r="Q53" s="17">
        <f t="shared" si="4"/>
        <v>0</v>
      </c>
      <c r="R53" s="17">
        <f t="shared" si="4"/>
        <v>0</v>
      </c>
      <c r="S53" s="17">
        <f t="shared" si="4"/>
        <v>0</v>
      </c>
      <c r="T53" s="17">
        <f t="shared" si="4"/>
        <v>0</v>
      </c>
      <c r="U53" s="17">
        <f t="shared" si="4"/>
        <v>0</v>
      </c>
      <c r="V53" s="17">
        <f t="shared" si="4"/>
        <v>0</v>
      </c>
    </row>
    <row r="54" spans="1:22" x14ac:dyDescent="0.25">
      <c r="A54" s="28">
        <v>13</v>
      </c>
      <c r="B54" s="17">
        <f t="shared" si="5"/>
        <v>0</v>
      </c>
      <c r="C54" s="17">
        <f t="shared" si="4"/>
        <v>0</v>
      </c>
      <c r="D54" s="17">
        <f t="shared" si="4"/>
        <v>0</v>
      </c>
      <c r="E54" s="17">
        <f t="shared" si="4"/>
        <v>0</v>
      </c>
      <c r="F54" s="17">
        <f t="shared" si="4"/>
        <v>0</v>
      </c>
      <c r="G54" s="17">
        <f t="shared" si="4"/>
        <v>0</v>
      </c>
      <c r="H54" s="17">
        <f t="shared" si="4"/>
        <v>0</v>
      </c>
      <c r="I54" s="17">
        <f t="shared" si="4"/>
        <v>0</v>
      </c>
      <c r="J54" s="17">
        <f t="shared" si="4"/>
        <v>0</v>
      </c>
      <c r="K54" s="17">
        <f t="shared" si="4"/>
        <v>0</v>
      </c>
      <c r="L54" s="17">
        <f t="shared" si="4"/>
        <v>0</v>
      </c>
      <c r="M54" s="17">
        <f t="shared" ref="C54:V61" si="6">IF($A54&gt;M$40,0,IF($B$4=1,IFERROR(MAX(M29-$B$6,0),0),IFERROR(MAX($B$6-M29,0),0)))</f>
        <v>0</v>
      </c>
      <c r="N54" s="17">
        <f t="shared" si="6"/>
        <v>0</v>
      </c>
      <c r="O54" s="17">
        <f t="shared" si="6"/>
        <v>0</v>
      </c>
      <c r="P54" s="17">
        <f t="shared" si="6"/>
        <v>0</v>
      </c>
      <c r="Q54" s="17">
        <f t="shared" si="6"/>
        <v>0</v>
      </c>
      <c r="R54" s="17">
        <f t="shared" si="6"/>
        <v>0</v>
      </c>
      <c r="S54" s="17">
        <f t="shared" si="6"/>
        <v>0</v>
      </c>
      <c r="T54" s="17">
        <f t="shared" si="6"/>
        <v>0</v>
      </c>
      <c r="U54" s="17">
        <f t="shared" si="6"/>
        <v>0</v>
      </c>
      <c r="V54" s="17">
        <f t="shared" si="6"/>
        <v>0</v>
      </c>
    </row>
    <row r="55" spans="1:22" x14ac:dyDescent="0.25">
      <c r="A55" s="28">
        <v>14</v>
      </c>
      <c r="B55" s="17">
        <f t="shared" si="5"/>
        <v>0</v>
      </c>
      <c r="C55" s="17">
        <f t="shared" si="6"/>
        <v>0</v>
      </c>
      <c r="D55" s="17">
        <f t="shared" si="6"/>
        <v>0</v>
      </c>
      <c r="E55" s="17">
        <f t="shared" si="6"/>
        <v>0</v>
      </c>
      <c r="F55" s="17">
        <f t="shared" si="6"/>
        <v>0</v>
      </c>
      <c r="G55" s="17">
        <f t="shared" si="6"/>
        <v>0</v>
      </c>
      <c r="H55" s="17">
        <f t="shared" si="6"/>
        <v>0</v>
      </c>
      <c r="I55" s="17">
        <f t="shared" si="6"/>
        <v>0</v>
      </c>
      <c r="J55" s="17">
        <f t="shared" si="6"/>
        <v>0</v>
      </c>
      <c r="K55" s="17">
        <f t="shared" si="6"/>
        <v>0</v>
      </c>
      <c r="L55" s="17">
        <f t="shared" si="6"/>
        <v>0</v>
      </c>
      <c r="M55" s="17">
        <f t="shared" si="6"/>
        <v>0</v>
      </c>
      <c r="N55" s="17">
        <f t="shared" si="6"/>
        <v>0</v>
      </c>
      <c r="O55" s="17">
        <f t="shared" si="6"/>
        <v>0</v>
      </c>
      <c r="P55" s="17">
        <f t="shared" si="6"/>
        <v>0</v>
      </c>
      <c r="Q55" s="17">
        <f t="shared" si="6"/>
        <v>0</v>
      </c>
      <c r="R55" s="17">
        <f t="shared" si="6"/>
        <v>0</v>
      </c>
      <c r="S55" s="17">
        <f t="shared" si="6"/>
        <v>0</v>
      </c>
      <c r="T55" s="17">
        <f t="shared" si="6"/>
        <v>0</v>
      </c>
      <c r="U55" s="17">
        <f t="shared" si="6"/>
        <v>0</v>
      </c>
      <c r="V55" s="17">
        <f t="shared" si="6"/>
        <v>0</v>
      </c>
    </row>
    <row r="56" spans="1:22" x14ac:dyDescent="0.25">
      <c r="A56" s="28">
        <v>15</v>
      </c>
      <c r="B56" s="17">
        <f t="shared" si="5"/>
        <v>0</v>
      </c>
      <c r="C56" s="17">
        <f t="shared" si="6"/>
        <v>0</v>
      </c>
      <c r="D56" s="17">
        <f t="shared" si="6"/>
        <v>0</v>
      </c>
      <c r="E56" s="17">
        <f t="shared" si="6"/>
        <v>0</v>
      </c>
      <c r="F56" s="17">
        <f t="shared" si="6"/>
        <v>0</v>
      </c>
      <c r="G56" s="17">
        <f t="shared" si="6"/>
        <v>0</v>
      </c>
      <c r="H56" s="17">
        <f t="shared" si="6"/>
        <v>0</v>
      </c>
      <c r="I56" s="17">
        <f t="shared" si="6"/>
        <v>0</v>
      </c>
      <c r="J56" s="17">
        <f t="shared" si="6"/>
        <v>0</v>
      </c>
      <c r="K56" s="17">
        <f t="shared" si="6"/>
        <v>0</v>
      </c>
      <c r="L56" s="17">
        <f t="shared" si="6"/>
        <v>0</v>
      </c>
      <c r="M56" s="17">
        <f t="shared" si="6"/>
        <v>0</v>
      </c>
      <c r="N56" s="17">
        <f t="shared" si="6"/>
        <v>0</v>
      </c>
      <c r="O56" s="17">
        <f t="shared" si="6"/>
        <v>0</v>
      </c>
      <c r="P56" s="17">
        <f t="shared" si="6"/>
        <v>0</v>
      </c>
      <c r="Q56" s="17">
        <f t="shared" si="6"/>
        <v>0</v>
      </c>
      <c r="R56" s="17">
        <f t="shared" si="6"/>
        <v>0</v>
      </c>
      <c r="S56" s="17">
        <f t="shared" si="6"/>
        <v>0</v>
      </c>
      <c r="T56" s="17">
        <f t="shared" si="6"/>
        <v>0</v>
      </c>
      <c r="U56" s="17">
        <f t="shared" si="6"/>
        <v>0</v>
      </c>
      <c r="V56" s="17">
        <f t="shared" si="6"/>
        <v>0</v>
      </c>
    </row>
    <row r="57" spans="1:22" x14ac:dyDescent="0.25">
      <c r="A57" s="28">
        <v>16</v>
      </c>
      <c r="B57" s="17">
        <f t="shared" si="5"/>
        <v>0</v>
      </c>
      <c r="C57" s="17">
        <f t="shared" si="6"/>
        <v>0</v>
      </c>
      <c r="D57" s="17">
        <f t="shared" si="6"/>
        <v>0</v>
      </c>
      <c r="E57" s="17">
        <f t="shared" si="6"/>
        <v>0</v>
      </c>
      <c r="F57" s="17">
        <f t="shared" si="6"/>
        <v>0</v>
      </c>
      <c r="G57" s="17">
        <f t="shared" si="6"/>
        <v>0</v>
      </c>
      <c r="H57" s="17">
        <f t="shared" si="6"/>
        <v>0</v>
      </c>
      <c r="I57" s="17">
        <f t="shared" si="6"/>
        <v>0</v>
      </c>
      <c r="J57" s="17">
        <f t="shared" si="6"/>
        <v>0</v>
      </c>
      <c r="K57" s="17">
        <f t="shared" si="6"/>
        <v>0</v>
      </c>
      <c r="L57" s="17">
        <f t="shared" si="6"/>
        <v>0</v>
      </c>
      <c r="M57" s="17">
        <f t="shared" si="6"/>
        <v>0</v>
      </c>
      <c r="N57" s="17">
        <f t="shared" si="6"/>
        <v>0</v>
      </c>
      <c r="O57" s="17">
        <f t="shared" si="6"/>
        <v>0</v>
      </c>
      <c r="P57" s="17">
        <f t="shared" si="6"/>
        <v>0</v>
      </c>
      <c r="Q57" s="17">
        <f t="shared" si="6"/>
        <v>0</v>
      </c>
      <c r="R57" s="17">
        <f t="shared" si="6"/>
        <v>0</v>
      </c>
      <c r="S57" s="17">
        <f t="shared" si="6"/>
        <v>0</v>
      </c>
      <c r="T57" s="17">
        <f t="shared" si="6"/>
        <v>0</v>
      </c>
      <c r="U57" s="17">
        <f t="shared" si="6"/>
        <v>0</v>
      </c>
      <c r="V57" s="17">
        <f t="shared" si="6"/>
        <v>0</v>
      </c>
    </row>
    <row r="58" spans="1:22" x14ac:dyDescent="0.25">
      <c r="A58" s="28">
        <v>17</v>
      </c>
      <c r="B58" s="17">
        <f t="shared" si="5"/>
        <v>0</v>
      </c>
      <c r="C58" s="17">
        <f t="shared" si="6"/>
        <v>0</v>
      </c>
      <c r="D58" s="17">
        <f t="shared" si="6"/>
        <v>0</v>
      </c>
      <c r="E58" s="17">
        <f t="shared" si="6"/>
        <v>0</v>
      </c>
      <c r="F58" s="17">
        <f t="shared" si="6"/>
        <v>0</v>
      </c>
      <c r="G58" s="17">
        <f t="shared" si="6"/>
        <v>0</v>
      </c>
      <c r="H58" s="17">
        <f t="shared" si="6"/>
        <v>0</v>
      </c>
      <c r="I58" s="17">
        <f t="shared" si="6"/>
        <v>0</v>
      </c>
      <c r="J58" s="17">
        <f t="shared" si="6"/>
        <v>0</v>
      </c>
      <c r="K58" s="17">
        <f t="shared" si="6"/>
        <v>0</v>
      </c>
      <c r="L58" s="17">
        <f t="shared" si="6"/>
        <v>0</v>
      </c>
      <c r="M58" s="17">
        <f t="shared" si="6"/>
        <v>0</v>
      </c>
      <c r="N58" s="17">
        <f t="shared" si="6"/>
        <v>0</v>
      </c>
      <c r="O58" s="17">
        <f t="shared" si="6"/>
        <v>0</v>
      </c>
      <c r="P58" s="17">
        <f t="shared" si="6"/>
        <v>0</v>
      </c>
      <c r="Q58" s="17">
        <f t="shared" si="6"/>
        <v>0</v>
      </c>
      <c r="R58" s="17">
        <f t="shared" si="6"/>
        <v>0</v>
      </c>
      <c r="S58" s="17">
        <f t="shared" si="6"/>
        <v>0</v>
      </c>
      <c r="T58" s="17">
        <f t="shared" si="6"/>
        <v>0</v>
      </c>
      <c r="U58" s="17">
        <f t="shared" si="6"/>
        <v>0</v>
      </c>
      <c r="V58" s="17">
        <f t="shared" si="6"/>
        <v>0</v>
      </c>
    </row>
    <row r="59" spans="1:22" x14ac:dyDescent="0.25">
      <c r="A59" s="28">
        <v>18</v>
      </c>
      <c r="B59" s="17">
        <f t="shared" si="5"/>
        <v>0</v>
      </c>
      <c r="C59" s="17">
        <f t="shared" si="6"/>
        <v>0</v>
      </c>
      <c r="D59" s="17">
        <f t="shared" si="6"/>
        <v>0</v>
      </c>
      <c r="E59" s="17">
        <f t="shared" si="6"/>
        <v>0</v>
      </c>
      <c r="F59" s="17">
        <f t="shared" si="6"/>
        <v>0</v>
      </c>
      <c r="G59" s="17">
        <f t="shared" si="6"/>
        <v>0</v>
      </c>
      <c r="H59" s="17">
        <f t="shared" si="6"/>
        <v>0</v>
      </c>
      <c r="I59" s="17">
        <f t="shared" si="6"/>
        <v>0</v>
      </c>
      <c r="J59" s="17">
        <f t="shared" si="6"/>
        <v>0</v>
      </c>
      <c r="K59" s="17">
        <f t="shared" si="6"/>
        <v>0</v>
      </c>
      <c r="L59" s="17">
        <f t="shared" si="6"/>
        <v>0</v>
      </c>
      <c r="M59" s="17">
        <f t="shared" si="6"/>
        <v>0</v>
      </c>
      <c r="N59" s="17">
        <f t="shared" si="6"/>
        <v>0</v>
      </c>
      <c r="O59" s="17">
        <f t="shared" si="6"/>
        <v>0</v>
      </c>
      <c r="P59" s="17">
        <f t="shared" si="6"/>
        <v>0</v>
      </c>
      <c r="Q59" s="17">
        <f t="shared" si="6"/>
        <v>0</v>
      </c>
      <c r="R59" s="17">
        <f t="shared" si="6"/>
        <v>0</v>
      </c>
      <c r="S59" s="17">
        <f t="shared" si="6"/>
        <v>0</v>
      </c>
      <c r="T59" s="17">
        <f t="shared" si="6"/>
        <v>0</v>
      </c>
      <c r="U59" s="17">
        <f t="shared" si="6"/>
        <v>0</v>
      </c>
      <c r="V59" s="17">
        <f t="shared" si="6"/>
        <v>0</v>
      </c>
    </row>
    <row r="60" spans="1:22" x14ac:dyDescent="0.25">
      <c r="A60" s="28">
        <v>19</v>
      </c>
      <c r="B60" s="17">
        <f t="shared" si="5"/>
        <v>0</v>
      </c>
      <c r="C60" s="17">
        <f t="shared" si="6"/>
        <v>0</v>
      </c>
      <c r="D60" s="17">
        <f t="shared" si="6"/>
        <v>0</v>
      </c>
      <c r="E60" s="17">
        <f t="shared" si="6"/>
        <v>0</v>
      </c>
      <c r="F60" s="17">
        <f t="shared" si="6"/>
        <v>0</v>
      </c>
      <c r="G60" s="17">
        <f t="shared" si="6"/>
        <v>0</v>
      </c>
      <c r="H60" s="17">
        <f t="shared" si="6"/>
        <v>0</v>
      </c>
      <c r="I60" s="17">
        <f t="shared" si="6"/>
        <v>0</v>
      </c>
      <c r="J60" s="17">
        <f t="shared" si="6"/>
        <v>0</v>
      </c>
      <c r="K60" s="17">
        <f t="shared" si="6"/>
        <v>0</v>
      </c>
      <c r="L60" s="17">
        <f t="shared" si="6"/>
        <v>0</v>
      </c>
      <c r="M60" s="17">
        <f t="shared" si="6"/>
        <v>0</v>
      </c>
      <c r="N60" s="17">
        <f t="shared" si="6"/>
        <v>0</v>
      </c>
      <c r="O60" s="17">
        <f t="shared" si="6"/>
        <v>0</v>
      </c>
      <c r="P60" s="17">
        <f t="shared" si="6"/>
        <v>0</v>
      </c>
      <c r="Q60" s="17">
        <f t="shared" si="6"/>
        <v>0</v>
      </c>
      <c r="R60" s="17">
        <f t="shared" si="6"/>
        <v>0</v>
      </c>
      <c r="S60" s="17">
        <f t="shared" si="6"/>
        <v>0</v>
      </c>
      <c r="T60" s="17">
        <f t="shared" si="6"/>
        <v>0</v>
      </c>
      <c r="U60" s="17">
        <f t="shared" si="6"/>
        <v>0</v>
      </c>
      <c r="V60" s="17">
        <f t="shared" si="6"/>
        <v>0</v>
      </c>
    </row>
    <row r="61" spans="1:22" x14ac:dyDescent="0.25">
      <c r="A61" s="28">
        <v>20</v>
      </c>
      <c r="B61" s="17">
        <f t="shared" si="5"/>
        <v>0</v>
      </c>
      <c r="C61" s="17">
        <f t="shared" si="6"/>
        <v>0</v>
      </c>
      <c r="D61" s="17">
        <f t="shared" si="6"/>
        <v>0</v>
      </c>
      <c r="E61" s="17">
        <f t="shared" si="6"/>
        <v>0</v>
      </c>
      <c r="F61" s="17">
        <f t="shared" si="6"/>
        <v>0</v>
      </c>
      <c r="G61" s="17">
        <f t="shared" si="6"/>
        <v>0</v>
      </c>
      <c r="H61" s="17">
        <f t="shared" si="6"/>
        <v>0</v>
      </c>
      <c r="I61" s="17">
        <f t="shared" si="6"/>
        <v>0</v>
      </c>
      <c r="J61" s="17">
        <f t="shared" si="6"/>
        <v>0</v>
      </c>
      <c r="K61" s="17">
        <f t="shared" si="6"/>
        <v>0</v>
      </c>
      <c r="L61" s="17">
        <f t="shared" si="6"/>
        <v>0</v>
      </c>
      <c r="M61" s="17">
        <f t="shared" si="6"/>
        <v>0</v>
      </c>
      <c r="N61" s="17">
        <f t="shared" si="6"/>
        <v>0</v>
      </c>
      <c r="O61" s="17">
        <f t="shared" si="6"/>
        <v>0</v>
      </c>
      <c r="P61" s="17">
        <f t="shared" si="6"/>
        <v>0</v>
      </c>
      <c r="Q61" s="17">
        <f t="shared" si="6"/>
        <v>0</v>
      </c>
      <c r="R61" s="17">
        <f t="shared" si="6"/>
        <v>0</v>
      </c>
      <c r="S61" s="17">
        <f t="shared" si="6"/>
        <v>0</v>
      </c>
      <c r="T61" s="17">
        <f t="shared" si="6"/>
        <v>0</v>
      </c>
      <c r="U61" s="17">
        <f t="shared" si="6"/>
        <v>0</v>
      </c>
      <c r="V61" s="17">
        <f t="shared" si="6"/>
        <v>0</v>
      </c>
    </row>
    <row r="63" spans="1:22" ht="21" x14ac:dyDescent="0.35">
      <c r="A63" s="32" t="s">
        <v>46</v>
      </c>
    </row>
    <row r="64" spans="1:22" x14ac:dyDescent="0.25">
      <c r="B64" s="28">
        <v>0</v>
      </c>
      <c r="C64" s="28">
        <v>1</v>
      </c>
      <c r="D64" s="28">
        <v>2</v>
      </c>
      <c r="E64" s="28">
        <v>3</v>
      </c>
      <c r="F64" s="28">
        <v>4</v>
      </c>
      <c r="G64" s="28">
        <v>5</v>
      </c>
      <c r="H64" s="28">
        <v>6</v>
      </c>
      <c r="I64" s="28">
        <v>7</v>
      </c>
      <c r="J64" s="28">
        <v>8</v>
      </c>
      <c r="K64" s="28">
        <v>9</v>
      </c>
      <c r="L64" s="28">
        <v>10</v>
      </c>
      <c r="M64" s="28">
        <v>11</v>
      </c>
      <c r="N64" s="28">
        <v>12</v>
      </c>
      <c r="O64" s="28">
        <v>13</v>
      </c>
      <c r="P64" s="28">
        <v>14</v>
      </c>
      <c r="Q64" s="28">
        <v>15</v>
      </c>
      <c r="R64" s="28">
        <v>16</v>
      </c>
      <c r="S64" s="28">
        <v>17</v>
      </c>
      <c r="T64" s="28">
        <v>18</v>
      </c>
      <c r="U64" s="28">
        <v>19</v>
      </c>
      <c r="V64" s="28">
        <v>20</v>
      </c>
    </row>
    <row r="65" spans="1:22" x14ac:dyDescent="0.25">
      <c r="A65" s="28">
        <v>0</v>
      </c>
      <c r="B65" s="17">
        <f t="shared" ref="B65:T78" si="7">IF(C$15&gt;D$15,EXP(-$E$3*$E$9)*(C41-C42)/(C16-C17),EXP(-$E$3*$E$9)*(C113-C114)/(C16-C17))</f>
        <v>0.94173425825858259</v>
      </c>
      <c r="C65" s="17">
        <f t="shared" si="7"/>
        <v>0.99999999999999911</v>
      </c>
      <c r="D65" s="17">
        <f t="shared" si="7"/>
        <v>0.999999999999997</v>
      </c>
      <c r="E65" s="17">
        <f t="shared" si="7"/>
        <v>1</v>
      </c>
      <c r="F65" s="17" t="e">
        <f t="shared" si="7"/>
        <v>#DIV/0!</v>
      </c>
      <c r="G65" s="17" t="e">
        <f t="shared" si="7"/>
        <v>#DIV/0!</v>
      </c>
      <c r="H65" s="17" t="e">
        <f t="shared" si="7"/>
        <v>#DIV/0!</v>
      </c>
      <c r="I65" s="17" t="e">
        <f t="shared" si="7"/>
        <v>#DIV/0!</v>
      </c>
      <c r="J65" s="17" t="e">
        <f t="shared" si="7"/>
        <v>#DIV/0!</v>
      </c>
      <c r="K65" s="17" t="e">
        <f t="shared" si="7"/>
        <v>#DIV/0!</v>
      </c>
      <c r="L65" s="17" t="e">
        <f t="shared" si="7"/>
        <v>#DIV/0!</v>
      </c>
      <c r="M65" s="17" t="e">
        <f t="shared" si="7"/>
        <v>#DIV/0!</v>
      </c>
      <c r="N65" s="17" t="e">
        <f t="shared" si="7"/>
        <v>#DIV/0!</v>
      </c>
      <c r="O65" s="17" t="e">
        <f t="shared" si="7"/>
        <v>#DIV/0!</v>
      </c>
      <c r="P65" s="17" t="e">
        <f t="shared" si="7"/>
        <v>#DIV/0!</v>
      </c>
      <c r="Q65" s="17" t="e">
        <f t="shared" si="7"/>
        <v>#DIV/0!</v>
      </c>
      <c r="R65" s="17" t="e">
        <f t="shared" si="7"/>
        <v>#DIV/0!</v>
      </c>
      <c r="S65" s="17" t="e">
        <f t="shared" si="7"/>
        <v>#DIV/0!</v>
      </c>
      <c r="T65" s="33" t="e">
        <f t="shared" si="7"/>
        <v>#DIV/0!</v>
      </c>
      <c r="U65" s="34" t="e">
        <f>IF(V$15&gt;W$15,EXP(-$E$3*$E$9)*(V41-V42)/(V16-V17),EXP(-$E$3*$E$9)*(V113-V114)/(V16-V17))</f>
        <v>#DIV/0!</v>
      </c>
      <c r="V65" s="17"/>
    </row>
    <row r="66" spans="1:22" x14ac:dyDescent="0.25">
      <c r="A66" s="28">
        <v>1</v>
      </c>
      <c r="B66" s="17">
        <f t="shared" si="7"/>
        <v>0.70455900503631042</v>
      </c>
      <c r="C66" s="17">
        <f t="shared" si="7"/>
        <v>0.85897719535043804</v>
      </c>
      <c r="D66" s="17">
        <f t="shared" si="7"/>
        <v>1.0000000000000009</v>
      </c>
      <c r="E66" s="17">
        <f t="shared" si="7"/>
        <v>1</v>
      </c>
      <c r="F66" s="17" t="e">
        <f t="shared" si="7"/>
        <v>#DIV/0!</v>
      </c>
      <c r="G66" s="17" t="e">
        <f t="shared" si="7"/>
        <v>#DIV/0!</v>
      </c>
      <c r="H66" s="17" t="e">
        <f t="shared" si="7"/>
        <v>#DIV/0!</v>
      </c>
      <c r="I66" s="17" t="e">
        <f t="shared" si="7"/>
        <v>#DIV/0!</v>
      </c>
      <c r="J66" s="17" t="e">
        <f t="shared" si="7"/>
        <v>#DIV/0!</v>
      </c>
      <c r="K66" s="17" t="e">
        <f t="shared" si="7"/>
        <v>#DIV/0!</v>
      </c>
      <c r="L66" s="17" t="e">
        <f t="shared" si="7"/>
        <v>#DIV/0!</v>
      </c>
      <c r="M66" s="17" t="e">
        <f t="shared" si="7"/>
        <v>#DIV/0!</v>
      </c>
      <c r="N66" s="17" t="e">
        <f t="shared" si="7"/>
        <v>#DIV/0!</v>
      </c>
      <c r="O66" s="17" t="e">
        <f t="shared" si="7"/>
        <v>#DIV/0!</v>
      </c>
      <c r="P66" s="17" t="e">
        <f t="shared" si="7"/>
        <v>#DIV/0!</v>
      </c>
      <c r="Q66" s="17" t="e">
        <f t="shared" si="7"/>
        <v>#DIV/0!</v>
      </c>
      <c r="R66" s="17" t="e">
        <f t="shared" si="7"/>
        <v>#DIV/0!</v>
      </c>
      <c r="S66" s="17" t="e">
        <f t="shared" si="7"/>
        <v>#DIV/0!</v>
      </c>
      <c r="T66" s="33" t="e">
        <f t="shared" si="7"/>
        <v>#DIV/0!</v>
      </c>
      <c r="U66" s="34" t="e">
        <f t="shared" ref="U66:U85" si="8">IF(V$15&gt;W$15,EXP(-$E$3*$E$9)*(V42-V43)/(V17-V18),EXP(-$E$3*$E$9)*(V114-V115)/(V17-V18))</f>
        <v>#DIV/0!</v>
      </c>
      <c r="V66" s="17"/>
    </row>
    <row r="67" spans="1:22" x14ac:dyDescent="0.25">
      <c r="A67" s="28">
        <v>2</v>
      </c>
      <c r="B67" s="17" t="e">
        <f t="shared" si="7"/>
        <v>#DIV/0!</v>
      </c>
      <c r="C67" s="17">
        <f t="shared" si="7"/>
        <v>0.19850532864019776</v>
      </c>
      <c r="D67" s="17">
        <f t="shared" si="7"/>
        <v>0.65867710876333363</v>
      </c>
      <c r="E67" s="17">
        <f t="shared" si="7"/>
        <v>1</v>
      </c>
      <c r="F67" s="17" t="e">
        <f t="shared" si="7"/>
        <v>#DIV/0!</v>
      </c>
      <c r="G67" s="17" t="e">
        <f t="shared" si="7"/>
        <v>#DIV/0!</v>
      </c>
      <c r="H67" s="17" t="e">
        <f t="shared" si="7"/>
        <v>#DIV/0!</v>
      </c>
      <c r="I67" s="17" t="e">
        <f t="shared" si="7"/>
        <v>#DIV/0!</v>
      </c>
      <c r="J67" s="17" t="e">
        <f t="shared" si="7"/>
        <v>#DIV/0!</v>
      </c>
      <c r="K67" s="17" t="e">
        <f t="shared" si="7"/>
        <v>#DIV/0!</v>
      </c>
      <c r="L67" s="17" t="e">
        <f t="shared" si="7"/>
        <v>#DIV/0!</v>
      </c>
      <c r="M67" s="17" t="e">
        <f t="shared" si="7"/>
        <v>#DIV/0!</v>
      </c>
      <c r="N67" s="17" t="e">
        <f t="shared" si="7"/>
        <v>#DIV/0!</v>
      </c>
      <c r="O67" s="17" t="e">
        <f t="shared" si="7"/>
        <v>#DIV/0!</v>
      </c>
      <c r="P67" s="17" t="e">
        <f t="shared" si="7"/>
        <v>#DIV/0!</v>
      </c>
      <c r="Q67" s="17" t="e">
        <f t="shared" si="7"/>
        <v>#DIV/0!</v>
      </c>
      <c r="R67" s="17" t="e">
        <f t="shared" si="7"/>
        <v>#DIV/0!</v>
      </c>
      <c r="S67" s="17" t="e">
        <f t="shared" si="7"/>
        <v>#DIV/0!</v>
      </c>
      <c r="T67" s="33" t="e">
        <f t="shared" si="7"/>
        <v>#DIV/0!</v>
      </c>
      <c r="U67" s="34" t="e">
        <f t="shared" si="8"/>
        <v>#DIV/0!</v>
      </c>
      <c r="V67" s="17"/>
    </row>
    <row r="68" spans="1:22" x14ac:dyDescent="0.25">
      <c r="A68" s="28">
        <v>3</v>
      </c>
      <c r="B68" s="17" t="e">
        <f t="shared" si="7"/>
        <v>#DIV/0!</v>
      </c>
      <c r="C68" s="17" t="e">
        <f t="shared" si="7"/>
        <v>#DIV/0!</v>
      </c>
      <c r="D68" s="17">
        <f t="shared" si="7"/>
        <v>3.0133818415125215E-2</v>
      </c>
      <c r="E68" s="17">
        <f t="shared" si="7"/>
        <v>0.17388314342734126</v>
      </c>
      <c r="F68" s="17" t="e">
        <f t="shared" si="7"/>
        <v>#DIV/0!</v>
      </c>
      <c r="G68" s="17" t="e">
        <f t="shared" si="7"/>
        <v>#DIV/0!</v>
      </c>
      <c r="H68" s="17" t="e">
        <f t="shared" si="7"/>
        <v>#DIV/0!</v>
      </c>
      <c r="I68" s="17" t="e">
        <f t="shared" si="7"/>
        <v>#DIV/0!</v>
      </c>
      <c r="J68" s="17" t="e">
        <f t="shared" si="7"/>
        <v>#DIV/0!</v>
      </c>
      <c r="K68" s="17" t="e">
        <f t="shared" si="7"/>
        <v>#DIV/0!</v>
      </c>
      <c r="L68" s="17" t="e">
        <f t="shared" si="7"/>
        <v>#DIV/0!</v>
      </c>
      <c r="M68" s="17" t="e">
        <f t="shared" si="7"/>
        <v>#DIV/0!</v>
      </c>
      <c r="N68" s="17" t="e">
        <f t="shared" si="7"/>
        <v>#DIV/0!</v>
      </c>
      <c r="O68" s="17" t="e">
        <f t="shared" si="7"/>
        <v>#DIV/0!</v>
      </c>
      <c r="P68" s="17" t="e">
        <f t="shared" si="7"/>
        <v>#DIV/0!</v>
      </c>
      <c r="Q68" s="17" t="e">
        <f t="shared" si="7"/>
        <v>#DIV/0!</v>
      </c>
      <c r="R68" s="17" t="e">
        <f t="shared" si="7"/>
        <v>#DIV/0!</v>
      </c>
      <c r="S68" s="17" t="e">
        <f t="shared" si="7"/>
        <v>#DIV/0!</v>
      </c>
      <c r="T68" s="33" t="e">
        <f t="shared" si="7"/>
        <v>#DIV/0!</v>
      </c>
      <c r="U68" s="34" t="e">
        <f t="shared" si="8"/>
        <v>#DIV/0!</v>
      </c>
      <c r="V68" s="17"/>
    </row>
    <row r="69" spans="1:22" x14ac:dyDescent="0.25">
      <c r="A69" s="28">
        <v>4</v>
      </c>
      <c r="B69" s="17" t="e">
        <f t="shared" si="7"/>
        <v>#DIV/0!</v>
      </c>
      <c r="C69" s="17" t="e">
        <f t="shared" si="7"/>
        <v>#DIV/0!</v>
      </c>
      <c r="D69" s="17" t="e">
        <f t="shared" si="7"/>
        <v>#DIV/0!</v>
      </c>
      <c r="E69" s="17">
        <f t="shared" si="7"/>
        <v>0</v>
      </c>
      <c r="F69" s="17" t="e">
        <f t="shared" si="7"/>
        <v>#DIV/0!</v>
      </c>
      <c r="G69" s="17" t="e">
        <f t="shared" si="7"/>
        <v>#DIV/0!</v>
      </c>
      <c r="H69" s="17" t="e">
        <f t="shared" si="7"/>
        <v>#DIV/0!</v>
      </c>
      <c r="I69" s="17" t="e">
        <f t="shared" si="7"/>
        <v>#DIV/0!</v>
      </c>
      <c r="J69" s="17" t="e">
        <f t="shared" si="7"/>
        <v>#DIV/0!</v>
      </c>
      <c r="K69" s="17" t="e">
        <f t="shared" si="7"/>
        <v>#DIV/0!</v>
      </c>
      <c r="L69" s="17" t="e">
        <f t="shared" si="7"/>
        <v>#DIV/0!</v>
      </c>
      <c r="M69" s="17" t="e">
        <f t="shared" si="7"/>
        <v>#DIV/0!</v>
      </c>
      <c r="N69" s="17" t="e">
        <f t="shared" si="7"/>
        <v>#DIV/0!</v>
      </c>
      <c r="O69" s="17" t="e">
        <f t="shared" si="7"/>
        <v>#DIV/0!</v>
      </c>
      <c r="P69" s="17" t="e">
        <f t="shared" si="7"/>
        <v>#DIV/0!</v>
      </c>
      <c r="Q69" s="17" t="e">
        <f t="shared" si="7"/>
        <v>#DIV/0!</v>
      </c>
      <c r="R69" s="17" t="e">
        <f t="shared" si="7"/>
        <v>#DIV/0!</v>
      </c>
      <c r="S69" s="17" t="e">
        <f t="shared" si="7"/>
        <v>#DIV/0!</v>
      </c>
      <c r="T69" s="33" t="e">
        <f t="shared" si="7"/>
        <v>#DIV/0!</v>
      </c>
      <c r="U69" s="34" t="e">
        <f t="shared" si="8"/>
        <v>#DIV/0!</v>
      </c>
      <c r="V69" s="17"/>
    </row>
    <row r="70" spans="1:22" x14ac:dyDescent="0.25">
      <c r="A70" s="28">
        <v>5</v>
      </c>
      <c r="B70" s="17" t="e">
        <f t="shared" si="7"/>
        <v>#DIV/0!</v>
      </c>
      <c r="C70" s="17" t="e">
        <f t="shared" si="7"/>
        <v>#DIV/0!</v>
      </c>
      <c r="D70" s="17" t="e">
        <f t="shared" si="7"/>
        <v>#DIV/0!</v>
      </c>
      <c r="E70" s="17" t="e">
        <f t="shared" si="7"/>
        <v>#DIV/0!</v>
      </c>
      <c r="F70" s="17" t="e">
        <f t="shared" si="7"/>
        <v>#DIV/0!</v>
      </c>
      <c r="G70" s="17" t="e">
        <f t="shared" si="7"/>
        <v>#DIV/0!</v>
      </c>
      <c r="H70" s="17" t="e">
        <f t="shared" si="7"/>
        <v>#DIV/0!</v>
      </c>
      <c r="I70" s="17" t="e">
        <f t="shared" si="7"/>
        <v>#DIV/0!</v>
      </c>
      <c r="J70" s="17" t="e">
        <f t="shared" si="7"/>
        <v>#DIV/0!</v>
      </c>
      <c r="K70" s="17" t="e">
        <f t="shared" si="7"/>
        <v>#DIV/0!</v>
      </c>
      <c r="L70" s="17" t="e">
        <f t="shared" si="7"/>
        <v>#DIV/0!</v>
      </c>
      <c r="M70" s="17" t="e">
        <f t="shared" si="7"/>
        <v>#DIV/0!</v>
      </c>
      <c r="N70" s="17" t="e">
        <f t="shared" si="7"/>
        <v>#DIV/0!</v>
      </c>
      <c r="O70" s="17" t="e">
        <f t="shared" si="7"/>
        <v>#DIV/0!</v>
      </c>
      <c r="P70" s="17" t="e">
        <f t="shared" si="7"/>
        <v>#DIV/0!</v>
      </c>
      <c r="Q70" s="17" t="e">
        <f t="shared" si="7"/>
        <v>#DIV/0!</v>
      </c>
      <c r="R70" s="17" t="e">
        <f t="shared" si="7"/>
        <v>#DIV/0!</v>
      </c>
      <c r="S70" s="17" t="e">
        <f t="shared" si="7"/>
        <v>#DIV/0!</v>
      </c>
      <c r="T70" s="33" t="e">
        <f t="shared" si="7"/>
        <v>#DIV/0!</v>
      </c>
      <c r="U70" s="34" t="e">
        <f t="shared" si="8"/>
        <v>#DIV/0!</v>
      </c>
      <c r="V70" s="17"/>
    </row>
    <row r="71" spans="1:22" x14ac:dyDescent="0.25">
      <c r="A71" s="28">
        <v>6</v>
      </c>
      <c r="B71" s="17" t="e">
        <f t="shared" si="7"/>
        <v>#DIV/0!</v>
      </c>
      <c r="C71" s="17" t="e">
        <f t="shared" si="7"/>
        <v>#DIV/0!</v>
      </c>
      <c r="D71" s="17" t="e">
        <f t="shared" si="7"/>
        <v>#DIV/0!</v>
      </c>
      <c r="E71" s="17" t="e">
        <f t="shared" si="7"/>
        <v>#DIV/0!</v>
      </c>
      <c r="F71" s="17" t="e">
        <f t="shared" si="7"/>
        <v>#DIV/0!</v>
      </c>
      <c r="G71" s="17" t="e">
        <f t="shared" si="7"/>
        <v>#DIV/0!</v>
      </c>
      <c r="H71" s="17" t="e">
        <f t="shared" si="7"/>
        <v>#DIV/0!</v>
      </c>
      <c r="I71" s="17" t="e">
        <f t="shared" si="7"/>
        <v>#DIV/0!</v>
      </c>
      <c r="J71" s="17" t="e">
        <f t="shared" si="7"/>
        <v>#DIV/0!</v>
      </c>
      <c r="K71" s="17" t="e">
        <f t="shared" si="7"/>
        <v>#DIV/0!</v>
      </c>
      <c r="L71" s="17" t="e">
        <f t="shared" si="7"/>
        <v>#DIV/0!</v>
      </c>
      <c r="M71" s="17" t="e">
        <f t="shared" si="7"/>
        <v>#DIV/0!</v>
      </c>
      <c r="N71" s="17" t="e">
        <f t="shared" si="7"/>
        <v>#DIV/0!</v>
      </c>
      <c r="O71" s="17" t="e">
        <f t="shared" si="7"/>
        <v>#DIV/0!</v>
      </c>
      <c r="P71" s="17" t="e">
        <f t="shared" si="7"/>
        <v>#DIV/0!</v>
      </c>
      <c r="Q71" s="17" t="e">
        <f t="shared" si="7"/>
        <v>#DIV/0!</v>
      </c>
      <c r="R71" s="17" t="e">
        <f t="shared" si="7"/>
        <v>#DIV/0!</v>
      </c>
      <c r="S71" s="17" t="e">
        <f t="shared" si="7"/>
        <v>#DIV/0!</v>
      </c>
      <c r="T71" s="33" t="e">
        <f t="shared" si="7"/>
        <v>#DIV/0!</v>
      </c>
      <c r="U71" s="34" t="e">
        <f t="shared" si="8"/>
        <v>#DIV/0!</v>
      </c>
      <c r="V71" s="17"/>
    </row>
    <row r="72" spans="1:22" x14ac:dyDescent="0.25">
      <c r="A72" s="28">
        <v>7</v>
      </c>
      <c r="B72" s="17" t="e">
        <f t="shared" si="7"/>
        <v>#DIV/0!</v>
      </c>
      <c r="C72" s="17" t="e">
        <f t="shared" si="7"/>
        <v>#DIV/0!</v>
      </c>
      <c r="D72" s="17" t="e">
        <f t="shared" si="7"/>
        <v>#DIV/0!</v>
      </c>
      <c r="E72" s="17" t="e">
        <f t="shared" si="7"/>
        <v>#DIV/0!</v>
      </c>
      <c r="F72" s="17" t="e">
        <f t="shared" si="7"/>
        <v>#DIV/0!</v>
      </c>
      <c r="G72" s="17" t="e">
        <f t="shared" si="7"/>
        <v>#DIV/0!</v>
      </c>
      <c r="H72" s="17" t="e">
        <f t="shared" si="7"/>
        <v>#DIV/0!</v>
      </c>
      <c r="I72" s="17" t="e">
        <f t="shared" si="7"/>
        <v>#DIV/0!</v>
      </c>
      <c r="J72" s="17" t="e">
        <f t="shared" si="7"/>
        <v>#DIV/0!</v>
      </c>
      <c r="K72" s="17" t="e">
        <f t="shared" si="7"/>
        <v>#DIV/0!</v>
      </c>
      <c r="L72" s="17" t="e">
        <f t="shared" si="7"/>
        <v>#DIV/0!</v>
      </c>
      <c r="M72" s="17" t="e">
        <f t="shared" si="7"/>
        <v>#DIV/0!</v>
      </c>
      <c r="N72" s="17" t="e">
        <f t="shared" si="7"/>
        <v>#DIV/0!</v>
      </c>
      <c r="O72" s="17" t="e">
        <f t="shared" si="7"/>
        <v>#DIV/0!</v>
      </c>
      <c r="P72" s="17" t="e">
        <f t="shared" si="7"/>
        <v>#DIV/0!</v>
      </c>
      <c r="Q72" s="17" t="e">
        <f t="shared" si="7"/>
        <v>#DIV/0!</v>
      </c>
      <c r="R72" s="17" t="e">
        <f t="shared" si="7"/>
        <v>#DIV/0!</v>
      </c>
      <c r="S72" s="17" t="e">
        <f t="shared" si="7"/>
        <v>#DIV/0!</v>
      </c>
      <c r="T72" s="33" t="e">
        <f t="shared" si="7"/>
        <v>#DIV/0!</v>
      </c>
      <c r="U72" s="34" t="e">
        <f t="shared" si="8"/>
        <v>#DIV/0!</v>
      </c>
      <c r="V72" s="17"/>
    </row>
    <row r="73" spans="1:22" x14ac:dyDescent="0.25">
      <c r="A73" s="28">
        <v>8</v>
      </c>
      <c r="B73" s="17" t="e">
        <f t="shared" si="7"/>
        <v>#DIV/0!</v>
      </c>
      <c r="C73" s="17" t="e">
        <f t="shared" si="7"/>
        <v>#DIV/0!</v>
      </c>
      <c r="D73" s="17" t="e">
        <f t="shared" si="7"/>
        <v>#DIV/0!</v>
      </c>
      <c r="E73" s="17" t="e">
        <f t="shared" si="7"/>
        <v>#DIV/0!</v>
      </c>
      <c r="F73" s="17" t="e">
        <f t="shared" si="7"/>
        <v>#DIV/0!</v>
      </c>
      <c r="G73" s="17" t="e">
        <f t="shared" si="7"/>
        <v>#DIV/0!</v>
      </c>
      <c r="H73" s="17" t="e">
        <f t="shared" si="7"/>
        <v>#DIV/0!</v>
      </c>
      <c r="I73" s="17" t="e">
        <f t="shared" si="7"/>
        <v>#DIV/0!</v>
      </c>
      <c r="J73" s="17" t="e">
        <f t="shared" si="7"/>
        <v>#DIV/0!</v>
      </c>
      <c r="K73" s="17" t="e">
        <f t="shared" si="7"/>
        <v>#DIV/0!</v>
      </c>
      <c r="L73" s="17" t="e">
        <f t="shared" si="7"/>
        <v>#DIV/0!</v>
      </c>
      <c r="M73" s="17" t="e">
        <f t="shared" si="7"/>
        <v>#DIV/0!</v>
      </c>
      <c r="N73" s="17" t="e">
        <f t="shared" si="7"/>
        <v>#DIV/0!</v>
      </c>
      <c r="O73" s="17" t="e">
        <f t="shared" si="7"/>
        <v>#DIV/0!</v>
      </c>
      <c r="P73" s="17" t="e">
        <f t="shared" si="7"/>
        <v>#DIV/0!</v>
      </c>
      <c r="Q73" s="17" t="e">
        <f t="shared" si="7"/>
        <v>#DIV/0!</v>
      </c>
      <c r="R73" s="17" t="e">
        <f t="shared" si="7"/>
        <v>#DIV/0!</v>
      </c>
      <c r="S73" s="17" t="e">
        <f t="shared" si="7"/>
        <v>#DIV/0!</v>
      </c>
      <c r="T73" s="33" t="e">
        <f t="shared" si="7"/>
        <v>#DIV/0!</v>
      </c>
      <c r="U73" s="34" t="e">
        <f t="shared" si="8"/>
        <v>#DIV/0!</v>
      </c>
      <c r="V73" s="17"/>
    </row>
    <row r="74" spans="1:22" x14ac:dyDescent="0.25">
      <c r="A74" s="28">
        <v>9</v>
      </c>
      <c r="B74" s="17" t="e">
        <f t="shared" si="7"/>
        <v>#DIV/0!</v>
      </c>
      <c r="C74" s="17" t="e">
        <f t="shared" si="7"/>
        <v>#DIV/0!</v>
      </c>
      <c r="D74" s="17" t="e">
        <f t="shared" si="7"/>
        <v>#DIV/0!</v>
      </c>
      <c r="E74" s="17" t="e">
        <f t="shared" si="7"/>
        <v>#DIV/0!</v>
      </c>
      <c r="F74" s="17" t="e">
        <f t="shared" si="7"/>
        <v>#DIV/0!</v>
      </c>
      <c r="G74" s="17" t="e">
        <f t="shared" si="7"/>
        <v>#DIV/0!</v>
      </c>
      <c r="H74" s="17" t="e">
        <f t="shared" si="7"/>
        <v>#DIV/0!</v>
      </c>
      <c r="I74" s="17" t="e">
        <f t="shared" si="7"/>
        <v>#DIV/0!</v>
      </c>
      <c r="J74" s="17" t="e">
        <f t="shared" si="7"/>
        <v>#DIV/0!</v>
      </c>
      <c r="K74" s="17" t="e">
        <f t="shared" si="7"/>
        <v>#DIV/0!</v>
      </c>
      <c r="L74" s="17" t="e">
        <f t="shared" si="7"/>
        <v>#DIV/0!</v>
      </c>
      <c r="M74" s="17" t="e">
        <f t="shared" si="7"/>
        <v>#DIV/0!</v>
      </c>
      <c r="N74" s="17" t="e">
        <f t="shared" si="7"/>
        <v>#DIV/0!</v>
      </c>
      <c r="O74" s="17" t="e">
        <f t="shared" si="7"/>
        <v>#DIV/0!</v>
      </c>
      <c r="P74" s="17" t="e">
        <f t="shared" si="7"/>
        <v>#DIV/0!</v>
      </c>
      <c r="Q74" s="17" t="e">
        <f t="shared" si="7"/>
        <v>#DIV/0!</v>
      </c>
      <c r="R74" s="17" t="e">
        <f t="shared" si="7"/>
        <v>#DIV/0!</v>
      </c>
      <c r="S74" s="17" t="e">
        <f t="shared" si="7"/>
        <v>#DIV/0!</v>
      </c>
      <c r="T74" s="33" t="e">
        <f t="shared" si="7"/>
        <v>#DIV/0!</v>
      </c>
      <c r="U74" s="34" t="e">
        <f t="shared" si="8"/>
        <v>#DIV/0!</v>
      </c>
      <c r="V74" s="17"/>
    </row>
    <row r="75" spans="1:22" x14ac:dyDescent="0.25">
      <c r="A75" s="28">
        <v>10</v>
      </c>
      <c r="B75" s="17" t="e">
        <f t="shared" si="7"/>
        <v>#DIV/0!</v>
      </c>
      <c r="C75" s="17" t="e">
        <f t="shared" si="7"/>
        <v>#DIV/0!</v>
      </c>
      <c r="D75" s="17" t="e">
        <f t="shared" si="7"/>
        <v>#DIV/0!</v>
      </c>
      <c r="E75" s="17" t="e">
        <f t="shared" si="7"/>
        <v>#DIV/0!</v>
      </c>
      <c r="F75" s="17" t="e">
        <f t="shared" si="7"/>
        <v>#DIV/0!</v>
      </c>
      <c r="G75" s="17" t="e">
        <f t="shared" si="7"/>
        <v>#DIV/0!</v>
      </c>
      <c r="H75" s="17" t="e">
        <f t="shared" si="7"/>
        <v>#DIV/0!</v>
      </c>
      <c r="I75" s="17" t="e">
        <f t="shared" si="7"/>
        <v>#DIV/0!</v>
      </c>
      <c r="J75" s="17" t="e">
        <f t="shared" si="7"/>
        <v>#DIV/0!</v>
      </c>
      <c r="K75" s="17" t="e">
        <f t="shared" si="7"/>
        <v>#DIV/0!</v>
      </c>
      <c r="L75" s="17" t="e">
        <f t="shared" si="7"/>
        <v>#DIV/0!</v>
      </c>
      <c r="M75" s="17" t="e">
        <f t="shared" si="7"/>
        <v>#DIV/0!</v>
      </c>
      <c r="N75" s="17" t="e">
        <f t="shared" si="7"/>
        <v>#DIV/0!</v>
      </c>
      <c r="O75" s="17" t="e">
        <f t="shared" si="7"/>
        <v>#DIV/0!</v>
      </c>
      <c r="P75" s="17" t="e">
        <f t="shared" si="7"/>
        <v>#DIV/0!</v>
      </c>
      <c r="Q75" s="17" t="e">
        <f t="shared" si="7"/>
        <v>#DIV/0!</v>
      </c>
      <c r="R75" s="17" t="e">
        <f t="shared" si="7"/>
        <v>#DIV/0!</v>
      </c>
      <c r="S75" s="17" t="e">
        <f t="shared" si="7"/>
        <v>#DIV/0!</v>
      </c>
      <c r="T75" s="33" t="e">
        <f t="shared" si="7"/>
        <v>#DIV/0!</v>
      </c>
      <c r="U75" s="34" t="e">
        <f t="shared" si="8"/>
        <v>#DIV/0!</v>
      </c>
      <c r="V75" s="17"/>
    </row>
    <row r="76" spans="1:22" x14ac:dyDescent="0.25">
      <c r="A76" s="28">
        <v>11</v>
      </c>
      <c r="B76" s="17" t="e">
        <f t="shared" si="7"/>
        <v>#DIV/0!</v>
      </c>
      <c r="C76" s="17" t="e">
        <f t="shared" si="7"/>
        <v>#DIV/0!</v>
      </c>
      <c r="D76" s="17" t="e">
        <f t="shared" si="7"/>
        <v>#DIV/0!</v>
      </c>
      <c r="E76" s="17" t="e">
        <f t="shared" si="7"/>
        <v>#DIV/0!</v>
      </c>
      <c r="F76" s="17" t="e">
        <f t="shared" si="7"/>
        <v>#DIV/0!</v>
      </c>
      <c r="G76" s="17" t="e">
        <f t="shared" si="7"/>
        <v>#DIV/0!</v>
      </c>
      <c r="H76" s="17" t="e">
        <f t="shared" si="7"/>
        <v>#DIV/0!</v>
      </c>
      <c r="I76" s="17" t="e">
        <f t="shared" si="7"/>
        <v>#DIV/0!</v>
      </c>
      <c r="J76" s="17" t="e">
        <f t="shared" si="7"/>
        <v>#DIV/0!</v>
      </c>
      <c r="K76" s="17" t="e">
        <f t="shared" si="7"/>
        <v>#DIV/0!</v>
      </c>
      <c r="L76" s="17" t="e">
        <f t="shared" si="7"/>
        <v>#DIV/0!</v>
      </c>
      <c r="M76" s="17" t="e">
        <f t="shared" si="7"/>
        <v>#DIV/0!</v>
      </c>
      <c r="N76" s="17" t="e">
        <f t="shared" si="7"/>
        <v>#DIV/0!</v>
      </c>
      <c r="O76" s="17" t="e">
        <f t="shared" si="7"/>
        <v>#DIV/0!</v>
      </c>
      <c r="P76" s="17" t="e">
        <f t="shared" si="7"/>
        <v>#DIV/0!</v>
      </c>
      <c r="Q76" s="17" t="e">
        <f t="shared" si="7"/>
        <v>#DIV/0!</v>
      </c>
      <c r="R76" s="17" t="e">
        <f t="shared" si="7"/>
        <v>#DIV/0!</v>
      </c>
      <c r="S76" s="17" t="e">
        <f t="shared" si="7"/>
        <v>#DIV/0!</v>
      </c>
      <c r="T76" s="33" t="e">
        <f t="shared" si="7"/>
        <v>#DIV/0!</v>
      </c>
      <c r="U76" s="34" t="e">
        <f t="shared" si="8"/>
        <v>#DIV/0!</v>
      </c>
      <c r="V76" s="17"/>
    </row>
    <row r="77" spans="1:22" x14ac:dyDescent="0.25">
      <c r="A77" s="28">
        <v>12</v>
      </c>
      <c r="B77" s="17" t="e">
        <f t="shared" si="7"/>
        <v>#DIV/0!</v>
      </c>
      <c r="C77" s="17" t="e">
        <f t="shared" si="7"/>
        <v>#DIV/0!</v>
      </c>
      <c r="D77" s="17" t="e">
        <f t="shared" si="7"/>
        <v>#DIV/0!</v>
      </c>
      <c r="E77" s="17" t="e">
        <f t="shared" si="7"/>
        <v>#DIV/0!</v>
      </c>
      <c r="F77" s="17" t="e">
        <f t="shared" si="7"/>
        <v>#DIV/0!</v>
      </c>
      <c r="G77" s="17" t="e">
        <f t="shared" si="7"/>
        <v>#DIV/0!</v>
      </c>
      <c r="H77" s="17" t="e">
        <f t="shared" si="7"/>
        <v>#DIV/0!</v>
      </c>
      <c r="I77" s="17" t="e">
        <f t="shared" si="7"/>
        <v>#DIV/0!</v>
      </c>
      <c r="J77" s="17" t="e">
        <f t="shared" si="7"/>
        <v>#DIV/0!</v>
      </c>
      <c r="K77" s="17" t="e">
        <f t="shared" si="7"/>
        <v>#DIV/0!</v>
      </c>
      <c r="L77" s="17" t="e">
        <f t="shared" si="7"/>
        <v>#DIV/0!</v>
      </c>
      <c r="M77" s="17" t="e">
        <f t="shared" si="7"/>
        <v>#DIV/0!</v>
      </c>
      <c r="N77" s="17" t="e">
        <f t="shared" si="7"/>
        <v>#DIV/0!</v>
      </c>
      <c r="O77" s="17" t="e">
        <f t="shared" si="7"/>
        <v>#DIV/0!</v>
      </c>
      <c r="P77" s="17" t="e">
        <f t="shared" si="7"/>
        <v>#DIV/0!</v>
      </c>
      <c r="Q77" s="17" t="e">
        <f t="shared" si="7"/>
        <v>#DIV/0!</v>
      </c>
      <c r="R77" s="17" t="e">
        <f t="shared" si="7"/>
        <v>#DIV/0!</v>
      </c>
      <c r="S77" s="17" t="e">
        <f t="shared" si="7"/>
        <v>#DIV/0!</v>
      </c>
      <c r="T77" s="33" t="e">
        <f t="shared" si="7"/>
        <v>#DIV/0!</v>
      </c>
      <c r="U77" s="34" t="e">
        <f t="shared" si="8"/>
        <v>#DIV/0!</v>
      </c>
      <c r="V77" s="17"/>
    </row>
    <row r="78" spans="1:22" x14ac:dyDescent="0.25">
      <c r="A78" s="28">
        <v>13</v>
      </c>
      <c r="B78" s="17" t="e">
        <f t="shared" si="7"/>
        <v>#DIV/0!</v>
      </c>
      <c r="C78" s="17" t="e">
        <f t="shared" si="7"/>
        <v>#DIV/0!</v>
      </c>
      <c r="D78" s="17" t="e">
        <f t="shared" si="7"/>
        <v>#DIV/0!</v>
      </c>
      <c r="E78" s="17" t="e">
        <f t="shared" si="7"/>
        <v>#DIV/0!</v>
      </c>
      <c r="F78" s="17" t="e">
        <f t="shared" si="7"/>
        <v>#DIV/0!</v>
      </c>
      <c r="G78" s="17" t="e">
        <f t="shared" si="7"/>
        <v>#DIV/0!</v>
      </c>
      <c r="H78" s="17" t="e">
        <f t="shared" si="7"/>
        <v>#DIV/0!</v>
      </c>
      <c r="I78" s="17" t="e">
        <f t="shared" si="7"/>
        <v>#DIV/0!</v>
      </c>
      <c r="J78" s="17" t="e">
        <f t="shared" ref="J78:J85" si="9">IF(K$15&gt;L$15,EXP(-$E$3*$E$9)*(K54-K55)/(K29-K30),EXP(-$E$3*$E$9)*(K126-K127)/(K29-K30))</f>
        <v>#DIV/0!</v>
      </c>
      <c r="K78" s="17" t="e">
        <f t="shared" ref="K78:K85" si="10">IF(L$15&gt;M$15,EXP(-$E$3*$E$9)*(L54-L55)/(L29-L30),EXP(-$E$3*$E$9)*(L126-L127)/(L29-L30))</f>
        <v>#DIV/0!</v>
      </c>
      <c r="L78" s="17" t="e">
        <f t="shared" ref="L78:L85" si="11">IF(M$15&gt;N$15,EXP(-$E$3*$E$9)*(M54-M55)/(M29-M30),EXP(-$E$3*$E$9)*(M126-M127)/(M29-M30))</f>
        <v>#DIV/0!</v>
      </c>
      <c r="M78" s="17" t="e">
        <f t="shared" ref="M78:M85" si="12">IF(N$15&gt;O$15,EXP(-$E$3*$E$9)*(N54-N55)/(N29-N30),EXP(-$E$3*$E$9)*(N126-N127)/(N29-N30))</f>
        <v>#DIV/0!</v>
      </c>
      <c r="N78" s="17" t="e">
        <f t="shared" ref="N78:N85" si="13">IF(O$15&gt;P$15,EXP(-$E$3*$E$9)*(O54-O55)/(O29-O30),EXP(-$E$3*$E$9)*(O126-O127)/(O29-O30))</f>
        <v>#DIV/0!</v>
      </c>
      <c r="O78" s="17" t="e">
        <f t="shared" ref="O78:O85" si="14">IF(P$15&gt;Q$15,EXP(-$E$3*$E$9)*(P54-P55)/(P29-P30),EXP(-$E$3*$E$9)*(P126-P127)/(P29-P30))</f>
        <v>#DIV/0!</v>
      </c>
      <c r="P78" s="17" t="e">
        <f t="shared" ref="P78:P85" si="15">IF(Q$15&gt;R$15,EXP(-$E$3*$E$9)*(Q54-Q55)/(Q29-Q30),EXP(-$E$3*$E$9)*(Q126-Q127)/(Q29-Q30))</f>
        <v>#DIV/0!</v>
      </c>
      <c r="Q78" s="17" t="e">
        <f t="shared" ref="Q78:Q85" si="16">IF(R$15&gt;S$15,EXP(-$E$3*$E$9)*(R54-R55)/(R29-R30),EXP(-$E$3*$E$9)*(R126-R127)/(R29-R30))</f>
        <v>#DIV/0!</v>
      </c>
      <c r="R78" s="17" t="e">
        <f t="shared" ref="R78:R85" si="17">IF(S$15&gt;T$15,EXP(-$E$3*$E$9)*(S54-S55)/(S29-S30),EXP(-$E$3*$E$9)*(S126-S127)/(S29-S30))</f>
        <v>#DIV/0!</v>
      </c>
      <c r="S78" s="17" t="e">
        <f t="shared" ref="S78:S85" si="18">IF(T$15&gt;U$15,EXP(-$E$3*$E$9)*(T54-T55)/(T29-T30),EXP(-$E$3*$E$9)*(T126-T127)/(T29-T30))</f>
        <v>#DIV/0!</v>
      </c>
      <c r="T78" s="33" t="e">
        <f t="shared" ref="T78:T85" si="19">IF(U$15&gt;V$15,EXP(-$E$3*$E$9)*(U54-U55)/(U29-U30),EXP(-$E$3*$E$9)*(U126-U127)/(U29-U30))</f>
        <v>#DIV/0!</v>
      </c>
      <c r="U78" s="34" t="e">
        <f t="shared" si="8"/>
        <v>#DIV/0!</v>
      </c>
      <c r="V78" s="17"/>
    </row>
    <row r="79" spans="1:22" x14ac:dyDescent="0.25">
      <c r="A79" s="28">
        <v>14</v>
      </c>
      <c r="B79" s="17" t="e">
        <f t="shared" ref="B79:B85" si="20">IF(C$15&gt;D$15,EXP(-$E$3*$E$9)*(C55-C56)/(C30-C31),EXP(-$E$3*$E$9)*(C127-C128)/(C30-C31))</f>
        <v>#DIV/0!</v>
      </c>
      <c r="C79" s="17" t="e">
        <f t="shared" ref="C79:C85" si="21">IF(D$15&gt;E$15,EXP(-$E$3*$E$9)*(D55-D56)/(D30-D31),EXP(-$E$3*$E$9)*(D127-D128)/(D30-D31))</f>
        <v>#DIV/0!</v>
      </c>
      <c r="D79" s="17" t="e">
        <f t="shared" ref="D79:D85" si="22">IF(E$15&gt;F$15,EXP(-$E$3*$E$9)*(E55-E56)/(E30-E31),EXP(-$E$3*$E$9)*(E127-E128)/(E30-E31))</f>
        <v>#DIV/0!</v>
      </c>
      <c r="E79" s="17" t="e">
        <f t="shared" ref="E79:E85" si="23">IF(F$15&gt;G$15,EXP(-$E$3*$E$9)*(F55-F56)/(F30-F31),EXP(-$E$3*$E$9)*(F127-F128)/(F30-F31))</f>
        <v>#DIV/0!</v>
      </c>
      <c r="F79" s="17" t="e">
        <f t="shared" ref="F79:F85" si="24">IF(G$15&gt;H$15,EXP(-$E$3*$E$9)*(G55-G56)/(G30-G31),EXP(-$E$3*$E$9)*(G127-G128)/(G30-G31))</f>
        <v>#DIV/0!</v>
      </c>
      <c r="G79" s="17" t="e">
        <f t="shared" ref="G79:G85" si="25">IF(H$15&gt;I$15,EXP(-$E$3*$E$9)*(H55-H56)/(H30-H31),EXP(-$E$3*$E$9)*(H127-H128)/(H30-H31))</f>
        <v>#DIV/0!</v>
      </c>
      <c r="H79" s="17" t="e">
        <f t="shared" ref="H79:H85" si="26">IF(I$15&gt;J$15,EXP(-$E$3*$E$9)*(I55-I56)/(I30-I31),EXP(-$E$3*$E$9)*(I127-I128)/(I30-I31))</f>
        <v>#DIV/0!</v>
      </c>
      <c r="I79" s="17" t="e">
        <f t="shared" ref="I79:I85" si="27">IF(J$15&gt;K$15,EXP(-$E$3*$E$9)*(J55-J56)/(J30-J31),EXP(-$E$3*$E$9)*(J127-J128)/(J30-J31))</f>
        <v>#DIV/0!</v>
      </c>
      <c r="J79" s="17" t="e">
        <f t="shared" si="9"/>
        <v>#DIV/0!</v>
      </c>
      <c r="K79" s="17" t="e">
        <f t="shared" si="10"/>
        <v>#DIV/0!</v>
      </c>
      <c r="L79" s="17" t="e">
        <f t="shared" si="11"/>
        <v>#DIV/0!</v>
      </c>
      <c r="M79" s="17" t="e">
        <f t="shared" si="12"/>
        <v>#DIV/0!</v>
      </c>
      <c r="N79" s="17" t="e">
        <f t="shared" si="13"/>
        <v>#DIV/0!</v>
      </c>
      <c r="O79" s="17" t="e">
        <f t="shared" si="14"/>
        <v>#DIV/0!</v>
      </c>
      <c r="P79" s="17" t="e">
        <f t="shared" si="15"/>
        <v>#DIV/0!</v>
      </c>
      <c r="Q79" s="17" t="e">
        <f t="shared" si="16"/>
        <v>#DIV/0!</v>
      </c>
      <c r="R79" s="17" t="e">
        <f t="shared" si="17"/>
        <v>#DIV/0!</v>
      </c>
      <c r="S79" s="17" t="e">
        <f t="shared" si="18"/>
        <v>#DIV/0!</v>
      </c>
      <c r="T79" s="33" t="e">
        <f t="shared" si="19"/>
        <v>#DIV/0!</v>
      </c>
      <c r="U79" s="34" t="e">
        <f t="shared" si="8"/>
        <v>#DIV/0!</v>
      </c>
      <c r="V79" s="17"/>
    </row>
    <row r="80" spans="1:22" x14ac:dyDescent="0.25">
      <c r="A80" s="28">
        <v>15</v>
      </c>
      <c r="B80" s="17" t="e">
        <f t="shared" si="20"/>
        <v>#DIV/0!</v>
      </c>
      <c r="C80" s="17" t="e">
        <f t="shared" si="21"/>
        <v>#DIV/0!</v>
      </c>
      <c r="D80" s="17" t="e">
        <f t="shared" si="22"/>
        <v>#DIV/0!</v>
      </c>
      <c r="E80" s="17" t="e">
        <f t="shared" si="23"/>
        <v>#DIV/0!</v>
      </c>
      <c r="F80" s="17" t="e">
        <f t="shared" si="24"/>
        <v>#DIV/0!</v>
      </c>
      <c r="G80" s="17" t="e">
        <f t="shared" si="25"/>
        <v>#DIV/0!</v>
      </c>
      <c r="H80" s="17" t="e">
        <f t="shared" si="26"/>
        <v>#DIV/0!</v>
      </c>
      <c r="I80" s="17" t="e">
        <f t="shared" si="27"/>
        <v>#DIV/0!</v>
      </c>
      <c r="J80" s="17" t="e">
        <f t="shared" si="9"/>
        <v>#DIV/0!</v>
      </c>
      <c r="K80" s="17" t="e">
        <f t="shared" si="10"/>
        <v>#DIV/0!</v>
      </c>
      <c r="L80" s="17" t="e">
        <f t="shared" si="11"/>
        <v>#DIV/0!</v>
      </c>
      <c r="M80" s="17" t="e">
        <f t="shared" si="12"/>
        <v>#DIV/0!</v>
      </c>
      <c r="N80" s="17" t="e">
        <f t="shared" si="13"/>
        <v>#DIV/0!</v>
      </c>
      <c r="O80" s="17" t="e">
        <f t="shared" si="14"/>
        <v>#DIV/0!</v>
      </c>
      <c r="P80" s="17" t="e">
        <f t="shared" si="15"/>
        <v>#DIV/0!</v>
      </c>
      <c r="Q80" s="17" t="e">
        <f t="shared" si="16"/>
        <v>#DIV/0!</v>
      </c>
      <c r="R80" s="17" t="e">
        <f t="shared" si="17"/>
        <v>#DIV/0!</v>
      </c>
      <c r="S80" s="17" t="e">
        <f t="shared" si="18"/>
        <v>#DIV/0!</v>
      </c>
      <c r="T80" s="33" t="e">
        <f t="shared" si="19"/>
        <v>#DIV/0!</v>
      </c>
      <c r="U80" s="34" t="e">
        <f t="shared" si="8"/>
        <v>#DIV/0!</v>
      </c>
      <c r="V80" s="17"/>
    </row>
    <row r="81" spans="1:22" x14ac:dyDescent="0.25">
      <c r="A81" s="28">
        <v>16</v>
      </c>
      <c r="B81" s="17" t="e">
        <f t="shared" si="20"/>
        <v>#DIV/0!</v>
      </c>
      <c r="C81" s="17" t="e">
        <f t="shared" si="21"/>
        <v>#DIV/0!</v>
      </c>
      <c r="D81" s="17" t="e">
        <f t="shared" si="22"/>
        <v>#DIV/0!</v>
      </c>
      <c r="E81" s="17" t="e">
        <f t="shared" si="23"/>
        <v>#DIV/0!</v>
      </c>
      <c r="F81" s="17" t="e">
        <f t="shared" si="24"/>
        <v>#DIV/0!</v>
      </c>
      <c r="G81" s="17" t="e">
        <f t="shared" si="25"/>
        <v>#DIV/0!</v>
      </c>
      <c r="H81" s="17" t="e">
        <f t="shared" si="26"/>
        <v>#DIV/0!</v>
      </c>
      <c r="I81" s="17" t="e">
        <f t="shared" si="27"/>
        <v>#DIV/0!</v>
      </c>
      <c r="J81" s="17" t="e">
        <f t="shared" si="9"/>
        <v>#DIV/0!</v>
      </c>
      <c r="K81" s="17" t="e">
        <f t="shared" si="10"/>
        <v>#DIV/0!</v>
      </c>
      <c r="L81" s="17" t="e">
        <f t="shared" si="11"/>
        <v>#DIV/0!</v>
      </c>
      <c r="M81" s="17" t="e">
        <f t="shared" si="12"/>
        <v>#DIV/0!</v>
      </c>
      <c r="N81" s="17" t="e">
        <f t="shared" si="13"/>
        <v>#DIV/0!</v>
      </c>
      <c r="O81" s="17" t="e">
        <f t="shared" si="14"/>
        <v>#DIV/0!</v>
      </c>
      <c r="P81" s="17" t="e">
        <f t="shared" si="15"/>
        <v>#DIV/0!</v>
      </c>
      <c r="Q81" s="17" t="e">
        <f t="shared" si="16"/>
        <v>#DIV/0!</v>
      </c>
      <c r="R81" s="17" t="e">
        <f t="shared" si="17"/>
        <v>#DIV/0!</v>
      </c>
      <c r="S81" s="17" t="e">
        <f t="shared" si="18"/>
        <v>#DIV/0!</v>
      </c>
      <c r="T81" s="33" t="e">
        <f t="shared" si="19"/>
        <v>#DIV/0!</v>
      </c>
      <c r="U81" s="34" t="e">
        <f t="shared" si="8"/>
        <v>#DIV/0!</v>
      </c>
      <c r="V81" s="17"/>
    </row>
    <row r="82" spans="1:22" x14ac:dyDescent="0.25">
      <c r="A82" s="28">
        <v>17</v>
      </c>
      <c r="B82" s="17" t="e">
        <f t="shared" si="20"/>
        <v>#DIV/0!</v>
      </c>
      <c r="C82" s="17" t="e">
        <f t="shared" si="21"/>
        <v>#DIV/0!</v>
      </c>
      <c r="D82" s="17" t="e">
        <f t="shared" si="22"/>
        <v>#DIV/0!</v>
      </c>
      <c r="E82" s="17" t="e">
        <f t="shared" si="23"/>
        <v>#DIV/0!</v>
      </c>
      <c r="F82" s="17" t="e">
        <f t="shared" si="24"/>
        <v>#DIV/0!</v>
      </c>
      <c r="G82" s="17" t="e">
        <f t="shared" si="25"/>
        <v>#DIV/0!</v>
      </c>
      <c r="H82" s="17" t="e">
        <f t="shared" si="26"/>
        <v>#DIV/0!</v>
      </c>
      <c r="I82" s="17" t="e">
        <f t="shared" si="27"/>
        <v>#DIV/0!</v>
      </c>
      <c r="J82" s="17" t="e">
        <f t="shared" si="9"/>
        <v>#DIV/0!</v>
      </c>
      <c r="K82" s="17" t="e">
        <f t="shared" si="10"/>
        <v>#DIV/0!</v>
      </c>
      <c r="L82" s="17" t="e">
        <f t="shared" si="11"/>
        <v>#DIV/0!</v>
      </c>
      <c r="M82" s="17" t="e">
        <f t="shared" si="12"/>
        <v>#DIV/0!</v>
      </c>
      <c r="N82" s="17" t="e">
        <f t="shared" si="13"/>
        <v>#DIV/0!</v>
      </c>
      <c r="O82" s="17" t="e">
        <f t="shared" si="14"/>
        <v>#DIV/0!</v>
      </c>
      <c r="P82" s="17" t="e">
        <f t="shared" si="15"/>
        <v>#DIV/0!</v>
      </c>
      <c r="Q82" s="17" t="e">
        <f t="shared" si="16"/>
        <v>#DIV/0!</v>
      </c>
      <c r="R82" s="17" t="e">
        <f t="shared" si="17"/>
        <v>#DIV/0!</v>
      </c>
      <c r="S82" s="17" t="e">
        <f t="shared" si="18"/>
        <v>#DIV/0!</v>
      </c>
      <c r="T82" s="33" t="e">
        <f t="shared" si="19"/>
        <v>#DIV/0!</v>
      </c>
      <c r="U82" s="34" t="e">
        <f t="shared" si="8"/>
        <v>#DIV/0!</v>
      </c>
      <c r="V82" s="17"/>
    </row>
    <row r="83" spans="1:22" x14ac:dyDescent="0.25">
      <c r="A83" s="28">
        <v>18</v>
      </c>
      <c r="B83" s="17" t="e">
        <f t="shared" si="20"/>
        <v>#DIV/0!</v>
      </c>
      <c r="C83" s="17" t="e">
        <f t="shared" si="21"/>
        <v>#DIV/0!</v>
      </c>
      <c r="D83" s="17" t="e">
        <f t="shared" si="22"/>
        <v>#DIV/0!</v>
      </c>
      <c r="E83" s="17" t="e">
        <f t="shared" si="23"/>
        <v>#DIV/0!</v>
      </c>
      <c r="F83" s="17" t="e">
        <f t="shared" si="24"/>
        <v>#DIV/0!</v>
      </c>
      <c r="G83" s="17" t="e">
        <f t="shared" si="25"/>
        <v>#DIV/0!</v>
      </c>
      <c r="H83" s="17" t="e">
        <f t="shared" si="26"/>
        <v>#DIV/0!</v>
      </c>
      <c r="I83" s="17" t="e">
        <f t="shared" si="27"/>
        <v>#DIV/0!</v>
      </c>
      <c r="J83" s="17" t="e">
        <f t="shared" si="9"/>
        <v>#DIV/0!</v>
      </c>
      <c r="K83" s="17" t="e">
        <f t="shared" si="10"/>
        <v>#DIV/0!</v>
      </c>
      <c r="L83" s="17" t="e">
        <f t="shared" si="11"/>
        <v>#DIV/0!</v>
      </c>
      <c r="M83" s="17" t="e">
        <f t="shared" si="12"/>
        <v>#DIV/0!</v>
      </c>
      <c r="N83" s="17" t="e">
        <f t="shared" si="13"/>
        <v>#DIV/0!</v>
      </c>
      <c r="O83" s="17" t="e">
        <f t="shared" si="14"/>
        <v>#DIV/0!</v>
      </c>
      <c r="P83" s="17" t="e">
        <f t="shared" si="15"/>
        <v>#DIV/0!</v>
      </c>
      <c r="Q83" s="17" t="e">
        <f t="shared" si="16"/>
        <v>#DIV/0!</v>
      </c>
      <c r="R83" s="17" t="e">
        <f t="shared" si="17"/>
        <v>#DIV/0!</v>
      </c>
      <c r="S83" s="17" t="e">
        <f t="shared" si="18"/>
        <v>#DIV/0!</v>
      </c>
      <c r="T83" s="33" t="e">
        <f t="shared" si="19"/>
        <v>#DIV/0!</v>
      </c>
      <c r="U83" s="34" t="e">
        <f t="shared" si="8"/>
        <v>#DIV/0!</v>
      </c>
      <c r="V83" s="17"/>
    </row>
    <row r="84" spans="1:22" x14ac:dyDescent="0.25">
      <c r="A84" s="28">
        <v>19</v>
      </c>
      <c r="B84" s="17" t="e">
        <f t="shared" si="20"/>
        <v>#DIV/0!</v>
      </c>
      <c r="C84" s="17" t="e">
        <f t="shared" si="21"/>
        <v>#DIV/0!</v>
      </c>
      <c r="D84" s="17" t="e">
        <f t="shared" si="22"/>
        <v>#DIV/0!</v>
      </c>
      <c r="E84" s="17" t="e">
        <f t="shared" si="23"/>
        <v>#DIV/0!</v>
      </c>
      <c r="F84" s="17" t="e">
        <f t="shared" si="24"/>
        <v>#DIV/0!</v>
      </c>
      <c r="G84" s="17" t="e">
        <f t="shared" si="25"/>
        <v>#DIV/0!</v>
      </c>
      <c r="H84" s="17" t="e">
        <f t="shared" si="26"/>
        <v>#DIV/0!</v>
      </c>
      <c r="I84" s="17" t="e">
        <f t="shared" si="27"/>
        <v>#DIV/0!</v>
      </c>
      <c r="J84" s="17" t="e">
        <f t="shared" si="9"/>
        <v>#DIV/0!</v>
      </c>
      <c r="K84" s="17" t="e">
        <f t="shared" si="10"/>
        <v>#DIV/0!</v>
      </c>
      <c r="L84" s="17" t="e">
        <f t="shared" si="11"/>
        <v>#DIV/0!</v>
      </c>
      <c r="M84" s="17" t="e">
        <f t="shared" si="12"/>
        <v>#DIV/0!</v>
      </c>
      <c r="N84" s="17" t="e">
        <f t="shared" si="13"/>
        <v>#DIV/0!</v>
      </c>
      <c r="O84" s="17" t="e">
        <f t="shared" si="14"/>
        <v>#DIV/0!</v>
      </c>
      <c r="P84" s="17" t="e">
        <f t="shared" si="15"/>
        <v>#DIV/0!</v>
      </c>
      <c r="Q84" s="17" t="e">
        <f t="shared" si="16"/>
        <v>#DIV/0!</v>
      </c>
      <c r="R84" s="17" t="e">
        <f t="shared" si="17"/>
        <v>#DIV/0!</v>
      </c>
      <c r="S84" s="17" t="e">
        <f t="shared" si="18"/>
        <v>#DIV/0!</v>
      </c>
      <c r="T84" s="33" t="e">
        <f t="shared" si="19"/>
        <v>#DIV/0!</v>
      </c>
      <c r="U84" s="34" t="e">
        <f t="shared" si="8"/>
        <v>#DIV/0!</v>
      </c>
      <c r="V84" s="17"/>
    </row>
    <row r="85" spans="1:22" x14ac:dyDescent="0.25">
      <c r="A85" s="28">
        <v>20</v>
      </c>
      <c r="B85" s="17" t="e">
        <f t="shared" si="20"/>
        <v>#DIV/0!</v>
      </c>
      <c r="C85" s="17" t="e">
        <f t="shared" si="21"/>
        <v>#DIV/0!</v>
      </c>
      <c r="D85" s="17" t="e">
        <f t="shared" si="22"/>
        <v>#DIV/0!</v>
      </c>
      <c r="E85" s="17" t="e">
        <f t="shared" si="23"/>
        <v>#DIV/0!</v>
      </c>
      <c r="F85" s="17" t="e">
        <f t="shared" si="24"/>
        <v>#DIV/0!</v>
      </c>
      <c r="G85" s="17" t="e">
        <f t="shared" si="25"/>
        <v>#DIV/0!</v>
      </c>
      <c r="H85" s="17" t="e">
        <f t="shared" si="26"/>
        <v>#DIV/0!</v>
      </c>
      <c r="I85" s="17" t="e">
        <f t="shared" si="27"/>
        <v>#DIV/0!</v>
      </c>
      <c r="J85" s="17" t="e">
        <f t="shared" si="9"/>
        <v>#DIV/0!</v>
      </c>
      <c r="K85" s="17" t="e">
        <f t="shared" si="10"/>
        <v>#DIV/0!</v>
      </c>
      <c r="L85" s="17" t="e">
        <f t="shared" si="11"/>
        <v>#DIV/0!</v>
      </c>
      <c r="M85" s="17" t="e">
        <f t="shared" si="12"/>
        <v>#DIV/0!</v>
      </c>
      <c r="N85" s="17" t="e">
        <f t="shared" si="13"/>
        <v>#DIV/0!</v>
      </c>
      <c r="O85" s="17" t="e">
        <f t="shared" si="14"/>
        <v>#DIV/0!</v>
      </c>
      <c r="P85" s="17" t="e">
        <f t="shared" si="15"/>
        <v>#DIV/0!</v>
      </c>
      <c r="Q85" s="17" t="e">
        <f t="shared" si="16"/>
        <v>#DIV/0!</v>
      </c>
      <c r="R85" s="17" t="e">
        <f t="shared" si="17"/>
        <v>#DIV/0!</v>
      </c>
      <c r="S85" s="17" t="e">
        <f t="shared" si="18"/>
        <v>#DIV/0!</v>
      </c>
      <c r="T85" s="33" t="e">
        <f t="shared" si="19"/>
        <v>#DIV/0!</v>
      </c>
      <c r="U85" s="34" t="e">
        <f t="shared" si="8"/>
        <v>#DIV/0!</v>
      </c>
      <c r="V85" s="17"/>
    </row>
    <row r="86" spans="1:22" x14ac:dyDescent="0.25">
      <c r="U86" s="17"/>
    </row>
    <row r="87" spans="1:22" ht="21" x14ac:dyDescent="0.35">
      <c r="A87" s="32" t="s">
        <v>19</v>
      </c>
      <c r="U87" s="17"/>
    </row>
    <row r="88" spans="1:22" x14ac:dyDescent="0.25">
      <c r="B88" s="28">
        <v>0</v>
      </c>
      <c r="C88" s="28">
        <v>1</v>
      </c>
      <c r="D88" s="28">
        <v>2</v>
      </c>
      <c r="E88" s="28">
        <v>3</v>
      </c>
      <c r="F88" s="28">
        <v>4</v>
      </c>
      <c r="G88" s="28">
        <v>5</v>
      </c>
      <c r="H88" s="28">
        <v>6</v>
      </c>
      <c r="I88" s="28">
        <v>7</v>
      </c>
      <c r="J88" s="28">
        <v>8</v>
      </c>
      <c r="K88" s="28">
        <v>9</v>
      </c>
      <c r="L88" s="28">
        <v>10</v>
      </c>
      <c r="M88" s="28">
        <v>11</v>
      </c>
      <c r="N88" s="28">
        <v>12</v>
      </c>
      <c r="O88" s="28">
        <v>13</v>
      </c>
      <c r="P88" s="28">
        <v>14</v>
      </c>
      <c r="Q88" s="28">
        <v>15</v>
      </c>
      <c r="R88" s="28">
        <v>16</v>
      </c>
      <c r="S88" s="28">
        <v>17</v>
      </c>
      <c r="T88" s="28">
        <v>18</v>
      </c>
      <c r="U88" s="28">
        <v>19</v>
      </c>
      <c r="V88" s="28">
        <v>20</v>
      </c>
    </row>
    <row r="89" spans="1:22" x14ac:dyDescent="0.25">
      <c r="A89" s="28">
        <v>0</v>
      </c>
      <c r="B89" s="17">
        <f t="shared" ref="B89:T102" si="28">IF(C$15&gt;D$15,EXP(-$B$8*$E$9)*($E$7*C42-$E$8*C41)/($E$7-$E$8),EXP(-$B$8*$E$9)*($E$7*C114-$E$8*C113)/($E$7-$E$8))</f>
        <v>-25.219411931674955</v>
      </c>
      <c r="C89" s="17">
        <f t="shared" si="28"/>
        <v>-28.712207525827317</v>
      </c>
      <c r="D89" s="17">
        <f t="shared" si="28"/>
        <v>-29.135209221141501</v>
      </c>
      <c r="E89" s="17">
        <f t="shared" si="28"/>
        <v>-29.564442775642735</v>
      </c>
      <c r="F89" s="17" t="e">
        <f t="shared" si="28"/>
        <v>#DIV/0!</v>
      </c>
      <c r="G89" s="17" t="e">
        <f t="shared" si="28"/>
        <v>#DIV/0!</v>
      </c>
      <c r="H89" s="17" t="e">
        <f t="shared" si="28"/>
        <v>#DIV/0!</v>
      </c>
      <c r="I89" s="17" t="e">
        <f t="shared" si="28"/>
        <v>#DIV/0!</v>
      </c>
      <c r="J89" s="17" t="e">
        <f t="shared" si="28"/>
        <v>#DIV/0!</v>
      </c>
      <c r="K89" s="17" t="e">
        <f t="shared" si="28"/>
        <v>#DIV/0!</v>
      </c>
      <c r="L89" s="17" t="e">
        <f t="shared" si="28"/>
        <v>#DIV/0!</v>
      </c>
      <c r="M89" s="17" t="e">
        <f t="shared" si="28"/>
        <v>#DIV/0!</v>
      </c>
      <c r="N89" s="17" t="e">
        <f t="shared" si="28"/>
        <v>#DIV/0!</v>
      </c>
      <c r="O89" s="17" t="e">
        <f t="shared" si="28"/>
        <v>#DIV/0!</v>
      </c>
      <c r="P89" s="17" t="e">
        <f t="shared" si="28"/>
        <v>#DIV/0!</v>
      </c>
      <c r="Q89" s="17" t="e">
        <f t="shared" si="28"/>
        <v>#DIV/0!</v>
      </c>
      <c r="R89" s="17" t="e">
        <f t="shared" si="28"/>
        <v>#DIV/0!</v>
      </c>
      <c r="S89" s="17" t="e">
        <f t="shared" si="28"/>
        <v>#DIV/0!</v>
      </c>
      <c r="T89" s="33" t="e">
        <f t="shared" si="28"/>
        <v>#DIV/0!</v>
      </c>
      <c r="U89" s="34">
        <f>IF(V$15&gt;W$15,EXP(-$B$8*$E$9)*($E$7*V42-$E$8*V41)/($E$7-$E$8),EXP(-$B$8*$E$9)*($E$7*V114-$E$8*V113)/($E$7-$E$8))</f>
        <v>0</v>
      </c>
      <c r="V89" s="17"/>
    </row>
    <row r="90" spans="1:22" x14ac:dyDescent="0.25">
      <c r="A90" s="28">
        <v>1</v>
      </c>
      <c r="B90" s="17">
        <f t="shared" si="28"/>
        <v>-78.941357267701591</v>
      </c>
      <c r="C90" s="17">
        <f t="shared" si="28"/>
        <v>-22.466909759536929</v>
      </c>
      <c r="D90" s="17">
        <f t="shared" si="28"/>
        <v>-29.135209221141718</v>
      </c>
      <c r="E90" s="17">
        <f t="shared" si="28"/>
        <v>-29.564442775642664</v>
      </c>
      <c r="F90" s="17" t="e">
        <f t="shared" si="28"/>
        <v>#DIV/0!</v>
      </c>
      <c r="G90" s="17" t="e">
        <f t="shared" si="28"/>
        <v>#DIV/0!</v>
      </c>
      <c r="H90" s="17" t="e">
        <f t="shared" si="28"/>
        <v>#DIV/0!</v>
      </c>
      <c r="I90" s="17" t="e">
        <f t="shared" si="28"/>
        <v>#DIV/0!</v>
      </c>
      <c r="J90" s="17" t="e">
        <f t="shared" si="28"/>
        <v>#DIV/0!</v>
      </c>
      <c r="K90" s="17" t="e">
        <f t="shared" si="28"/>
        <v>#DIV/0!</v>
      </c>
      <c r="L90" s="17" t="e">
        <f t="shared" si="28"/>
        <v>#DIV/0!</v>
      </c>
      <c r="M90" s="17" t="e">
        <f t="shared" si="28"/>
        <v>#DIV/0!</v>
      </c>
      <c r="N90" s="17" t="e">
        <f t="shared" si="28"/>
        <v>#DIV/0!</v>
      </c>
      <c r="O90" s="17" t="e">
        <f t="shared" si="28"/>
        <v>#DIV/0!</v>
      </c>
      <c r="P90" s="17" t="e">
        <f t="shared" si="28"/>
        <v>#DIV/0!</v>
      </c>
      <c r="Q90" s="17" t="e">
        <f t="shared" si="28"/>
        <v>#DIV/0!</v>
      </c>
      <c r="R90" s="17" t="e">
        <f t="shared" si="28"/>
        <v>#DIV/0!</v>
      </c>
      <c r="S90" s="17" t="e">
        <f t="shared" si="28"/>
        <v>#DIV/0!</v>
      </c>
      <c r="T90" s="33" t="e">
        <f t="shared" si="28"/>
        <v>#DIV/0!</v>
      </c>
      <c r="U90" s="34">
        <f t="shared" ref="U90:U109" si="29">IF(V$15&gt;W$15,EXP(-$B$8*$E$9)*($E$7*V43-$E$8*V42)/($E$7-$E$8),EXP(-$B$8*$E$9)*($E$7*V115-$E$8*V114)/($E$7-$E$8))</f>
        <v>0</v>
      </c>
      <c r="V90" s="17"/>
    </row>
    <row r="91" spans="1:22" x14ac:dyDescent="0.25">
      <c r="A91" s="28">
        <v>2</v>
      </c>
      <c r="B91" s="17" t="e">
        <f t="shared" si="28"/>
        <v>#DIV/0!</v>
      </c>
      <c r="C91" s="17">
        <f t="shared" si="28"/>
        <v>-16.637684200319438</v>
      </c>
      <c r="D91" s="17">
        <f t="shared" si="28"/>
        <v>-16.454921557339226</v>
      </c>
      <c r="E91" s="17">
        <f t="shared" si="28"/>
        <v>-29.564442775642679</v>
      </c>
      <c r="F91" s="17" t="e">
        <f t="shared" si="28"/>
        <v>#DIV/0!</v>
      </c>
      <c r="G91" s="17" t="e">
        <f t="shared" si="28"/>
        <v>#DIV/0!</v>
      </c>
      <c r="H91" s="17" t="e">
        <f t="shared" si="28"/>
        <v>#DIV/0!</v>
      </c>
      <c r="I91" s="17" t="e">
        <f t="shared" si="28"/>
        <v>#DIV/0!</v>
      </c>
      <c r="J91" s="17" t="e">
        <f t="shared" si="28"/>
        <v>#DIV/0!</v>
      </c>
      <c r="K91" s="17" t="e">
        <f t="shared" si="28"/>
        <v>#DIV/0!</v>
      </c>
      <c r="L91" s="17" t="e">
        <f t="shared" si="28"/>
        <v>#DIV/0!</v>
      </c>
      <c r="M91" s="17" t="e">
        <f t="shared" si="28"/>
        <v>#DIV/0!</v>
      </c>
      <c r="N91" s="17" t="e">
        <f t="shared" si="28"/>
        <v>#DIV/0!</v>
      </c>
      <c r="O91" s="17" t="e">
        <f t="shared" si="28"/>
        <v>#DIV/0!</v>
      </c>
      <c r="P91" s="17" t="e">
        <f t="shared" si="28"/>
        <v>#DIV/0!</v>
      </c>
      <c r="Q91" s="17" t="e">
        <f t="shared" si="28"/>
        <v>#DIV/0!</v>
      </c>
      <c r="R91" s="17" t="e">
        <f t="shared" si="28"/>
        <v>#DIV/0!</v>
      </c>
      <c r="S91" s="17" t="e">
        <f t="shared" si="28"/>
        <v>#DIV/0!</v>
      </c>
      <c r="T91" s="33" t="e">
        <f t="shared" si="28"/>
        <v>#DIV/0!</v>
      </c>
      <c r="U91" s="34">
        <f t="shared" si="29"/>
        <v>0</v>
      </c>
      <c r="V91" s="17"/>
    </row>
    <row r="92" spans="1:22" x14ac:dyDescent="0.25">
      <c r="A92" s="28">
        <v>3</v>
      </c>
      <c r="B92" s="17" t="e">
        <f t="shared" si="28"/>
        <v>#DIV/0!</v>
      </c>
      <c r="C92" s="17" t="e">
        <f t="shared" si="28"/>
        <v>#DIV/0!</v>
      </c>
      <c r="D92" s="17">
        <f t="shared" si="28"/>
        <v>-1.8824816735205405</v>
      </c>
      <c r="E92" s="17">
        <f t="shared" si="28"/>
        <v>-3.8187215540449508</v>
      </c>
      <c r="F92" s="17" t="e">
        <f t="shared" si="28"/>
        <v>#DIV/0!</v>
      </c>
      <c r="G92" s="17" t="e">
        <f t="shared" si="28"/>
        <v>#DIV/0!</v>
      </c>
      <c r="H92" s="17" t="e">
        <f t="shared" si="28"/>
        <v>#DIV/0!</v>
      </c>
      <c r="I92" s="17" t="e">
        <f t="shared" si="28"/>
        <v>#DIV/0!</v>
      </c>
      <c r="J92" s="17" t="e">
        <f t="shared" si="28"/>
        <v>#DIV/0!</v>
      </c>
      <c r="K92" s="17" t="e">
        <f t="shared" si="28"/>
        <v>#DIV/0!</v>
      </c>
      <c r="L92" s="17" t="e">
        <f t="shared" si="28"/>
        <v>#DIV/0!</v>
      </c>
      <c r="M92" s="17" t="e">
        <f t="shared" si="28"/>
        <v>#DIV/0!</v>
      </c>
      <c r="N92" s="17" t="e">
        <f t="shared" si="28"/>
        <v>#DIV/0!</v>
      </c>
      <c r="O92" s="17" t="e">
        <f t="shared" si="28"/>
        <v>#DIV/0!</v>
      </c>
      <c r="P92" s="17" t="e">
        <f t="shared" si="28"/>
        <v>#DIV/0!</v>
      </c>
      <c r="Q92" s="17" t="e">
        <f t="shared" si="28"/>
        <v>#DIV/0!</v>
      </c>
      <c r="R92" s="17" t="e">
        <f t="shared" si="28"/>
        <v>#DIV/0!</v>
      </c>
      <c r="S92" s="17" t="e">
        <f t="shared" si="28"/>
        <v>#DIV/0!</v>
      </c>
      <c r="T92" s="33" t="e">
        <f t="shared" si="28"/>
        <v>#DIV/0!</v>
      </c>
      <c r="U92" s="34">
        <f t="shared" si="29"/>
        <v>0</v>
      </c>
      <c r="V92" s="17"/>
    </row>
    <row r="93" spans="1:22" x14ac:dyDescent="0.25">
      <c r="A93" s="28">
        <v>4</v>
      </c>
      <c r="B93" s="17" t="e">
        <f t="shared" si="28"/>
        <v>#DIV/0!</v>
      </c>
      <c r="C93" s="17" t="e">
        <f t="shared" si="28"/>
        <v>#DIV/0!</v>
      </c>
      <c r="D93" s="17" t="e">
        <f t="shared" si="28"/>
        <v>#DIV/0!</v>
      </c>
      <c r="E93" s="17">
        <f t="shared" si="28"/>
        <v>0</v>
      </c>
      <c r="F93" s="17" t="e">
        <f t="shared" si="28"/>
        <v>#DIV/0!</v>
      </c>
      <c r="G93" s="17" t="e">
        <f t="shared" si="28"/>
        <v>#DIV/0!</v>
      </c>
      <c r="H93" s="17" t="e">
        <f t="shared" si="28"/>
        <v>#DIV/0!</v>
      </c>
      <c r="I93" s="17" t="e">
        <f t="shared" si="28"/>
        <v>#DIV/0!</v>
      </c>
      <c r="J93" s="17" t="e">
        <f t="shared" si="28"/>
        <v>#DIV/0!</v>
      </c>
      <c r="K93" s="17" t="e">
        <f t="shared" si="28"/>
        <v>#DIV/0!</v>
      </c>
      <c r="L93" s="17" t="e">
        <f t="shared" si="28"/>
        <v>#DIV/0!</v>
      </c>
      <c r="M93" s="17" t="e">
        <f t="shared" si="28"/>
        <v>#DIV/0!</v>
      </c>
      <c r="N93" s="17" t="e">
        <f t="shared" si="28"/>
        <v>#DIV/0!</v>
      </c>
      <c r="O93" s="17" t="e">
        <f t="shared" si="28"/>
        <v>#DIV/0!</v>
      </c>
      <c r="P93" s="17" t="e">
        <f t="shared" si="28"/>
        <v>#DIV/0!</v>
      </c>
      <c r="Q93" s="17" t="e">
        <f t="shared" si="28"/>
        <v>#DIV/0!</v>
      </c>
      <c r="R93" s="17" t="e">
        <f t="shared" si="28"/>
        <v>#DIV/0!</v>
      </c>
      <c r="S93" s="17" t="e">
        <f t="shared" si="28"/>
        <v>#DIV/0!</v>
      </c>
      <c r="T93" s="33" t="e">
        <f t="shared" si="28"/>
        <v>#DIV/0!</v>
      </c>
      <c r="U93" s="34">
        <f t="shared" si="29"/>
        <v>0</v>
      </c>
      <c r="V93" s="17"/>
    </row>
    <row r="94" spans="1:22" x14ac:dyDescent="0.25">
      <c r="A94" s="28">
        <v>5</v>
      </c>
      <c r="B94" s="17" t="e">
        <f t="shared" si="28"/>
        <v>#DIV/0!</v>
      </c>
      <c r="C94" s="17" t="e">
        <f t="shared" si="28"/>
        <v>#DIV/0!</v>
      </c>
      <c r="D94" s="17" t="e">
        <f t="shared" si="28"/>
        <v>#DIV/0!</v>
      </c>
      <c r="E94" s="17">
        <f t="shared" si="28"/>
        <v>0</v>
      </c>
      <c r="F94" s="17" t="e">
        <f t="shared" si="28"/>
        <v>#DIV/0!</v>
      </c>
      <c r="G94" s="17" t="e">
        <f t="shared" si="28"/>
        <v>#DIV/0!</v>
      </c>
      <c r="H94" s="17" t="e">
        <f t="shared" si="28"/>
        <v>#DIV/0!</v>
      </c>
      <c r="I94" s="17" t="e">
        <f t="shared" si="28"/>
        <v>#DIV/0!</v>
      </c>
      <c r="J94" s="17" t="e">
        <f t="shared" si="28"/>
        <v>#DIV/0!</v>
      </c>
      <c r="K94" s="17" t="e">
        <f t="shared" si="28"/>
        <v>#DIV/0!</v>
      </c>
      <c r="L94" s="17" t="e">
        <f t="shared" si="28"/>
        <v>#DIV/0!</v>
      </c>
      <c r="M94" s="17" t="e">
        <f t="shared" si="28"/>
        <v>#DIV/0!</v>
      </c>
      <c r="N94" s="17" t="e">
        <f t="shared" si="28"/>
        <v>#DIV/0!</v>
      </c>
      <c r="O94" s="17" t="e">
        <f t="shared" si="28"/>
        <v>#DIV/0!</v>
      </c>
      <c r="P94" s="17" t="e">
        <f t="shared" si="28"/>
        <v>#DIV/0!</v>
      </c>
      <c r="Q94" s="17" t="e">
        <f t="shared" si="28"/>
        <v>#DIV/0!</v>
      </c>
      <c r="R94" s="17" t="e">
        <f t="shared" si="28"/>
        <v>#DIV/0!</v>
      </c>
      <c r="S94" s="17" t="e">
        <f t="shared" si="28"/>
        <v>#DIV/0!</v>
      </c>
      <c r="T94" s="33" t="e">
        <f t="shared" si="28"/>
        <v>#DIV/0!</v>
      </c>
      <c r="U94" s="34">
        <f t="shared" si="29"/>
        <v>0</v>
      </c>
      <c r="V94" s="17"/>
    </row>
    <row r="95" spans="1:22" x14ac:dyDescent="0.25">
      <c r="A95" s="28">
        <v>6</v>
      </c>
      <c r="B95" s="17" t="e">
        <f t="shared" si="28"/>
        <v>#DIV/0!</v>
      </c>
      <c r="C95" s="17" t="e">
        <f t="shared" si="28"/>
        <v>#DIV/0!</v>
      </c>
      <c r="D95" s="17" t="e">
        <f t="shared" si="28"/>
        <v>#DIV/0!</v>
      </c>
      <c r="E95" s="17">
        <f t="shared" si="28"/>
        <v>0</v>
      </c>
      <c r="F95" s="17" t="e">
        <f t="shared" si="28"/>
        <v>#DIV/0!</v>
      </c>
      <c r="G95" s="17" t="e">
        <f t="shared" si="28"/>
        <v>#DIV/0!</v>
      </c>
      <c r="H95" s="17" t="e">
        <f t="shared" si="28"/>
        <v>#DIV/0!</v>
      </c>
      <c r="I95" s="17" t="e">
        <f t="shared" si="28"/>
        <v>#DIV/0!</v>
      </c>
      <c r="J95" s="17" t="e">
        <f t="shared" si="28"/>
        <v>#DIV/0!</v>
      </c>
      <c r="K95" s="17" t="e">
        <f t="shared" si="28"/>
        <v>#DIV/0!</v>
      </c>
      <c r="L95" s="17" t="e">
        <f t="shared" si="28"/>
        <v>#DIV/0!</v>
      </c>
      <c r="M95" s="17" t="e">
        <f t="shared" si="28"/>
        <v>#DIV/0!</v>
      </c>
      <c r="N95" s="17" t="e">
        <f t="shared" si="28"/>
        <v>#DIV/0!</v>
      </c>
      <c r="O95" s="17" t="e">
        <f t="shared" si="28"/>
        <v>#DIV/0!</v>
      </c>
      <c r="P95" s="17" t="e">
        <f t="shared" si="28"/>
        <v>#DIV/0!</v>
      </c>
      <c r="Q95" s="17" t="e">
        <f t="shared" si="28"/>
        <v>#DIV/0!</v>
      </c>
      <c r="R95" s="17" t="e">
        <f t="shared" si="28"/>
        <v>#DIV/0!</v>
      </c>
      <c r="S95" s="17" t="e">
        <f t="shared" si="28"/>
        <v>#DIV/0!</v>
      </c>
      <c r="T95" s="33" t="e">
        <f t="shared" si="28"/>
        <v>#DIV/0!</v>
      </c>
      <c r="U95" s="34">
        <f t="shared" si="29"/>
        <v>0</v>
      </c>
      <c r="V95" s="17"/>
    </row>
    <row r="96" spans="1:22" x14ac:dyDescent="0.25">
      <c r="A96" s="28">
        <v>7</v>
      </c>
      <c r="B96" s="17" t="e">
        <f t="shared" si="28"/>
        <v>#DIV/0!</v>
      </c>
      <c r="C96" s="17" t="e">
        <f t="shared" si="28"/>
        <v>#DIV/0!</v>
      </c>
      <c r="D96" s="17" t="e">
        <f t="shared" si="28"/>
        <v>#DIV/0!</v>
      </c>
      <c r="E96" s="17">
        <f t="shared" si="28"/>
        <v>0</v>
      </c>
      <c r="F96" s="17" t="e">
        <f t="shared" si="28"/>
        <v>#DIV/0!</v>
      </c>
      <c r="G96" s="17" t="e">
        <f t="shared" si="28"/>
        <v>#DIV/0!</v>
      </c>
      <c r="H96" s="17" t="e">
        <f t="shared" si="28"/>
        <v>#DIV/0!</v>
      </c>
      <c r="I96" s="17" t="e">
        <f t="shared" si="28"/>
        <v>#DIV/0!</v>
      </c>
      <c r="J96" s="17" t="e">
        <f t="shared" si="28"/>
        <v>#DIV/0!</v>
      </c>
      <c r="K96" s="17" t="e">
        <f t="shared" si="28"/>
        <v>#DIV/0!</v>
      </c>
      <c r="L96" s="17" t="e">
        <f t="shared" si="28"/>
        <v>#DIV/0!</v>
      </c>
      <c r="M96" s="17" t="e">
        <f t="shared" si="28"/>
        <v>#DIV/0!</v>
      </c>
      <c r="N96" s="17" t="e">
        <f t="shared" si="28"/>
        <v>#DIV/0!</v>
      </c>
      <c r="O96" s="17" t="e">
        <f t="shared" si="28"/>
        <v>#DIV/0!</v>
      </c>
      <c r="P96" s="17" t="e">
        <f t="shared" si="28"/>
        <v>#DIV/0!</v>
      </c>
      <c r="Q96" s="17" t="e">
        <f t="shared" si="28"/>
        <v>#DIV/0!</v>
      </c>
      <c r="R96" s="17" t="e">
        <f t="shared" si="28"/>
        <v>#DIV/0!</v>
      </c>
      <c r="S96" s="17" t="e">
        <f t="shared" si="28"/>
        <v>#DIV/0!</v>
      </c>
      <c r="T96" s="33" t="e">
        <f t="shared" si="28"/>
        <v>#DIV/0!</v>
      </c>
      <c r="U96" s="34">
        <f t="shared" si="29"/>
        <v>0</v>
      </c>
      <c r="V96" s="17"/>
    </row>
    <row r="97" spans="1:22" x14ac:dyDescent="0.25">
      <c r="A97" s="28">
        <v>8</v>
      </c>
      <c r="B97" s="17" t="e">
        <f t="shared" si="28"/>
        <v>#DIV/0!</v>
      </c>
      <c r="C97" s="17" t="e">
        <f t="shared" si="28"/>
        <v>#DIV/0!</v>
      </c>
      <c r="D97" s="17" t="e">
        <f t="shared" si="28"/>
        <v>#DIV/0!</v>
      </c>
      <c r="E97" s="17">
        <f t="shared" si="28"/>
        <v>0</v>
      </c>
      <c r="F97" s="17" t="e">
        <f t="shared" si="28"/>
        <v>#DIV/0!</v>
      </c>
      <c r="G97" s="17" t="e">
        <f t="shared" si="28"/>
        <v>#DIV/0!</v>
      </c>
      <c r="H97" s="17" t="e">
        <f t="shared" si="28"/>
        <v>#DIV/0!</v>
      </c>
      <c r="I97" s="17" t="e">
        <f t="shared" si="28"/>
        <v>#DIV/0!</v>
      </c>
      <c r="J97" s="17" t="e">
        <f t="shared" si="28"/>
        <v>#DIV/0!</v>
      </c>
      <c r="K97" s="17" t="e">
        <f t="shared" si="28"/>
        <v>#DIV/0!</v>
      </c>
      <c r="L97" s="17" t="e">
        <f t="shared" si="28"/>
        <v>#DIV/0!</v>
      </c>
      <c r="M97" s="17" t="e">
        <f t="shared" si="28"/>
        <v>#DIV/0!</v>
      </c>
      <c r="N97" s="17" t="e">
        <f t="shared" si="28"/>
        <v>#DIV/0!</v>
      </c>
      <c r="O97" s="17" t="e">
        <f t="shared" si="28"/>
        <v>#DIV/0!</v>
      </c>
      <c r="P97" s="17" t="e">
        <f t="shared" si="28"/>
        <v>#DIV/0!</v>
      </c>
      <c r="Q97" s="17" t="e">
        <f t="shared" si="28"/>
        <v>#DIV/0!</v>
      </c>
      <c r="R97" s="17" t="e">
        <f t="shared" si="28"/>
        <v>#DIV/0!</v>
      </c>
      <c r="S97" s="17" t="e">
        <f t="shared" si="28"/>
        <v>#DIV/0!</v>
      </c>
      <c r="T97" s="33" t="e">
        <f t="shared" si="28"/>
        <v>#DIV/0!</v>
      </c>
      <c r="U97" s="34">
        <f t="shared" si="29"/>
        <v>0</v>
      </c>
      <c r="V97" s="17"/>
    </row>
    <row r="98" spans="1:22" x14ac:dyDescent="0.25">
      <c r="A98" s="28">
        <v>9</v>
      </c>
      <c r="B98" s="17" t="e">
        <f t="shared" si="28"/>
        <v>#DIV/0!</v>
      </c>
      <c r="C98" s="17" t="e">
        <f t="shared" si="28"/>
        <v>#DIV/0!</v>
      </c>
      <c r="D98" s="17" t="e">
        <f t="shared" si="28"/>
        <v>#DIV/0!</v>
      </c>
      <c r="E98" s="17">
        <f t="shared" si="28"/>
        <v>0</v>
      </c>
      <c r="F98" s="17" t="e">
        <f t="shared" si="28"/>
        <v>#DIV/0!</v>
      </c>
      <c r="G98" s="17" t="e">
        <f t="shared" si="28"/>
        <v>#DIV/0!</v>
      </c>
      <c r="H98" s="17" t="e">
        <f t="shared" si="28"/>
        <v>#DIV/0!</v>
      </c>
      <c r="I98" s="17" t="e">
        <f t="shared" si="28"/>
        <v>#DIV/0!</v>
      </c>
      <c r="J98" s="17" t="e">
        <f t="shared" si="28"/>
        <v>#DIV/0!</v>
      </c>
      <c r="K98" s="17" t="e">
        <f t="shared" si="28"/>
        <v>#DIV/0!</v>
      </c>
      <c r="L98" s="17" t="e">
        <f t="shared" si="28"/>
        <v>#DIV/0!</v>
      </c>
      <c r="M98" s="17" t="e">
        <f t="shared" si="28"/>
        <v>#DIV/0!</v>
      </c>
      <c r="N98" s="17" t="e">
        <f t="shared" si="28"/>
        <v>#DIV/0!</v>
      </c>
      <c r="O98" s="17" t="e">
        <f t="shared" si="28"/>
        <v>#DIV/0!</v>
      </c>
      <c r="P98" s="17" t="e">
        <f t="shared" si="28"/>
        <v>#DIV/0!</v>
      </c>
      <c r="Q98" s="17" t="e">
        <f t="shared" si="28"/>
        <v>#DIV/0!</v>
      </c>
      <c r="R98" s="17" t="e">
        <f t="shared" si="28"/>
        <v>#DIV/0!</v>
      </c>
      <c r="S98" s="17" t="e">
        <f t="shared" si="28"/>
        <v>#DIV/0!</v>
      </c>
      <c r="T98" s="33" t="e">
        <f t="shared" si="28"/>
        <v>#DIV/0!</v>
      </c>
      <c r="U98" s="34">
        <f t="shared" si="29"/>
        <v>0</v>
      </c>
      <c r="V98" s="17"/>
    </row>
    <row r="99" spans="1:22" x14ac:dyDescent="0.25">
      <c r="A99" s="28">
        <v>10</v>
      </c>
      <c r="B99" s="17" t="e">
        <f t="shared" si="28"/>
        <v>#DIV/0!</v>
      </c>
      <c r="C99" s="17" t="e">
        <f t="shared" si="28"/>
        <v>#DIV/0!</v>
      </c>
      <c r="D99" s="17" t="e">
        <f t="shared" si="28"/>
        <v>#DIV/0!</v>
      </c>
      <c r="E99" s="17">
        <f t="shared" si="28"/>
        <v>0</v>
      </c>
      <c r="F99" s="17" t="e">
        <f t="shared" si="28"/>
        <v>#DIV/0!</v>
      </c>
      <c r="G99" s="17" t="e">
        <f t="shared" si="28"/>
        <v>#DIV/0!</v>
      </c>
      <c r="H99" s="17" t="e">
        <f t="shared" si="28"/>
        <v>#DIV/0!</v>
      </c>
      <c r="I99" s="17" t="e">
        <f t="shared" si="28"/>
        <v>#DIV/0!</v>
      </c>
      <c r="J99" s="17" t="e">
        <f t="shared" si="28"/>
        <v>#DIV/0!</v>
      </c>
      <c r="K99" s="17" t="e">
        <f t="shared" si="28"/>
        <v>#DIV/0!</v>
      </c>
      <c r="L99" s="17" t="e">
        <f t="shared" si="28"/>
        <v>#DIV/0!</v>
      </c>
      <c r="M99" s="17" t="e">
        <f t="shared" si="28"/>
        <v>#DIV/0!</v>
      </c>
      <c r="N99" s="17" t="e">
        <f t="shared" si="28"/>
        <v>#DIV/0!</v>
      </c>
      <c r="O99" s="17" t="e">
        <f t="shared" si="28"/>
        <v>#DIV/0!</v>
      </c>
      <c r="P99" s="17" t="e">
        <f t="shared" si="28"/>
        <v>#DIV/0!</v>
      </c>
      <c r="Q99" s="17" t="e">
        <f t="shared" si="28"/>
        <v>#DIV/0!</v>
      </c>
      <c r="R99" s="17" t="e">
        <f t="shared" si="28"/>
        <v>#DIV/0!</v>
      </c>
      <c r="S99" s="17" t="e">
        <f t="shared" si="28"/>
        <v>#DIV/0!</v>
      </c>
      <c r="T99" s="33" t="e">
        <f t="shared" si="28"/>
        <v>#DIV/0!</v>
      </c>
      <c r="U99" s="34">
        <f t="shared" si="29"/>
        <v>0</v>
      </c>
      <c r="V99" s="17"/>
    </row>
    <row r="100" spans="1:22" x14ac:dyDescent="0.25">
      <c r="A100" s="28">
        <v>11</v>
      </c>
      <c r="B100" s="17" t="e">
        <f t="shared" si="28"/>
        <v>#DIV/0!</v>
      </c>
      <c r="C100" s="17" t="e">
        <f t="shared" si="28"/>
        <v>#DIV/0!</v>
      </c>
      <c r="D100" s="17" t="e">
        <f t="shared" si="28"/>
        <v>#DIV/0!</v>
      </c>
      <c r="E100" s="17">
        <f t="shared" si="28"/>
        <v>0</v>
      </c>
      <c r="F100" s="17" t="e">
        <f t="shared" si="28"/>
        <v>#DIV/0!</v>
      </c>
      <c r="G100" s="17" t="e">
        <f t="shared" si="28"/>
        <v>#DIV/0!</v>
      </c>
      <c r="H100" s="17" t="e">
        <f t="shared" si="28"/>
        <v>#DIV/0!</v>
      </c>
      <c r="I100" s="17" t="e">
        <f t="shared" si="28"/>
        <v>#DIV/0!</v>
      </c>
      <c r="J100" s="17" t="e">
        <f t="shared" si="28"/>
        <v>#DIV/0!</v>
      </c>
      <c r="K100" s="17" t="e">
        <f t="shared" si="28"/>
        <v>#DIV/0!</v>
      </c>
      <c r="L100" s="17" t="e">
        <f t="shared" si="28"/>
        <v>#DIV/0!</v>
      </c>
      <c r="M100" s="17" t="e">
        <f t="shared" si="28"/>
        <v>#DIV/0!</v>
      </c>
      <c r="N100" s="17" t="e">
        <f t="shared" si="28"/>
        <v>#DIV/0!</v>
      </c>
      <c r="O100" s="17" t="e">
        <f t="shared" si="28"/>
        <v>#DIV/0!</v>
      </c>
      <c r="P100" s="17" t="e">
        <f t="shared" si="28"/>
        <v>#DIV/0!</v>
      </c>
      <c r="Q100" s="17" t="e">
        <f t="shared" si="28"/>
        <v>#DIV/0!</v>
      </c>
      <c r="R100" s="17" t="e">
        <f t="shared" si="28"/>
        <v>#DIV/0!</v>
      </c>
      <c r="S100" s="17" t="e">
        <f t="shared" si="28"/>
        <v>#DIV/0!</v>
      </c>
      <c r="T100" s="33" t="e">
        <f t="shared" si="28"/>
        <v>#DIV/0!</v>
      </c>
      <c r="U100" s="34">
        <f t="shared" si="29"/>
        <v>0</v>
      </c>
      <c r="V100" s="17"/>
    </row>
    <row r="101" spans="1:22" x14ac:dyDescent="0.25">
      <c r="A101" s="28">
        <v>12</v>
      </c>
      <c r="B101" s="17" t="e">
        <f t="shared" si="28"/>
        <v>#DIV/0!</v>
      </c>
      <c r="C101" s="17" t="e">
        <f t="shared" si="28"/>
        <v>#DIV/0!</v>
      </c>
      <c r="D101" s="17" t="e">
        <f t="shared" si="28"/>
        <v>#DIV/0!</v>
      </c>
      <c r="E101" s="17">
        <f t="shared" si="28"/>
        <v>0</v>
      </c>
      <c r="F101" s="17" t="e">
        <f t="shared" si="28"/>
        <v>#DIV/0!</v>
      </c>
      <c r="G101" s="17" t="e">
        <f t="shared" si="28"/>
        <v>#DIV/0!</v>
      </c>
      <c r="H101" s="17" t="e">
        <f t="shared" si="28"/>
        <v>#DIV/0!</v>
      </c>
      <c r="I101" s="17" t="e">
        <f t="shared" si="28"/>
        <v>#DIV/0!</v>
      </c>
      <c r="J101" s="17" t="e">
        <f t="shared" si="28"/>
        <v>#DIV/0!</v>
      </c>
      <c r="K101" s="17" t="e">
        <f t="shared" si="28"/>
        <v>#DIV/0!</v>
      </c>
      <c r="L101" s="17" t="e">
        <f t="shared" si="28"/>
        <v>#DIV/0!</v>
      </c>
      <c r="M101" s="17" t="e">
        <f t="shared" si="28"/>
        <v>#DIV/0!</v>
      </c>
      <c r="N101" s="17" t="e">
        <f t="shared" si="28"/>
        <v>#DIV/0!</v>
      </c>
      <c r="O101" s="17" t="e">
        <f t="shared" si="28"/>
        <v>#DIV/0!</v>
      </c>
      <c r="P101" s="17" t="e">
        <f t="shared" si="28"/>
        <v>#DIV/0!</v>
      </c>
      <c r="Q101" s="17" t="e">
        <f t="shared" si="28"/>
        <v>#DIV/0!</v>
      </c>
      <c r="R101" s="17" t="e">
        <f t="shared" si="28"/>
        <v>#DIV/0!</v>
      </c>
      <c r="S101" s="17" t="e">
        <f t="shared" si="28"/>
        <v>#DIV/0!</v>
      </c>
      <c r="T101" s="33" t="e">
        <f t="shared" si="28"/>
        <v>#DIV/0!</v>
      </c>
      <c r="U101" s="34">
        <f t="shared" si="29"/>
        <v>0</v>
      </c>
      <c r="V101" s="17"/>
    </row>
    <row r="102" spans="1:22" x14ac:dyDescent="0.25">
      <c r="A102" s="28">
        <v>13</v>
      </c>
      <c r="B102" s="17" t="e">
        <f t="shared" si="28"/>
        <v>#DIV/0!</v>
      </c>
      <c r="C102" s="17" t="e">
        <f t="shared" si="28"/>
        <v>#DIV/0!</v>
      </c>
      <c r="D102" s="17" t="e">
        <f t="shared" si="28"/>
        <v>#DIV/0!</v>
      </c>
      <c r="E102" s="17">
        <f t="shared" si="28"/>
        <v>0</v>
      </c>
      <c r="F102" s="17" t="e">
        <f t="shared" si="28"/>
        <v>#DIV/0!</v>
      </c>
      <c r="G102" s="17" t="e">
        <f t="shared" si="28"/>
        <v>#DIV/0!</v>
      </c>
      <c r="H102" s="17" t="e">
        <f t="shared" si="28"/>
        <v>#DIV/0!</v>
      </c>
      <c r="I102" s="17" t="e">
        <f t="shared" si="28"/>
        <v>#DIV/0!</v>
      </c>
      <c r="J102" s="17" t="e">
        <f t="shared" ref="J102:J109" si="30">IF(K$15&gt;L$15,EXP(-$B$8*$E$9)*($E$7*K55-$E$8*K54)/($E$7-$E$8),EXP(-$B$8*$E$9)*($E$7*K127-$E$8*K126)/($E$7-$E$8))</f>
        <v>#DIV/0!</v>
      </c>
      <c r="K102" s="17" t="e">
        <f t="shared" ref="K102:K109" si="31">IF(L$15&gt;M$15,EXP(-$B$8*$E$9)*($E$7*L55-$E$8*L54)/($E$7-$E$8),EXP(-$B$8*$E$9)*($E$7*L127-$E$8*L126)/($E$7-$E$8))</f>
        <v>#DIV/0!</v>
      </c>
      <c r="L102" s="17" t="e">
        <f t="shared" ref="L102:L109" si="32">IF(M$15&gt;N$15,EXP(-$B$8*$E$9)*($E$7*M55-$E$8*M54)/($E$7-$E$8),EXP(-$B$8*$E$9)*($E$7*M127-$E$8*M126)/($E$7-$E$8))</f>
        <v>#DIV/0!</v>
      </c>
      <c r="M102" s="17" t="e">
        <f t="shared" ref="M102:M109" si="33">IF(N$15&gt;O$15,EXP(-$B$8*$E$9)*($E$7*N55-$E$8*N54)/($E$7-$E$8),EXP(-$B$8*$E$9)*($E$7*N127-$E$8*N126)/($E$7-$E$8))</f>
        <v>#DIV/0!</v>
      </c>
      <c r="N102" s="17" t="e">
        <f t="shared" ref="N102:N109" si="34">IF(O$15&gt;P$15,EXP(-$B$8*$E$9)*($E$7*O55-$E$8*O54)/($E$7-$E$8),EXP(-$B$8*$E$9)*($E$7*O127-$E$8*O126)/($E$7-$E$8))</f>
        <v>#DIV/0!</v>
      </c>
      <c r="O102" s="17" t="e">
        <f t="shared" ref="O102:O109" si="35">IF(P$15&gt;Q$15,EXP(-$B$8*$E$9)*($E$7*P55-$E$8*P54)/($E$7-$E$8),EXP(-$B$8*$E$9)*($E$7*P127-$E$8*P126)/($E$7-$E$8))</f>
        <v>#DIV/0!</v>
      </c>
      <c r="P102" s="17" t="e">
        <f t="shared" ref="P102:P109" si="36">IF(Q$15&gt;R$15,EXP(-$B$8*$E$9)*($E$7*Q55-$E$8*Q54)/($E$7-$E$8),EXP(-$B$8*$E$9)*($E$7*Q127-$E$8*Q126)/($E$7-$E$8))</f>
        <v>#DIV/0!</v>
      </c>
      <c r="Q102" s="17" t="e">
        <f t="shared" ref="Q102:Q109" si="37">IF(R$15&gt;S$15,EXP(-$B$8*$E$9)*($E$7*R55-$E$8*R54)/($E$7-$E$8),EXP(-$B$8*$E$9)*($E$7*R127-$E$8*R126)/($E$7-$E$8))</f>
        <v>#DIV/0!</v>
      </c>
      <c r="R102" s="17" t="e">
        <f t="shared" ref="R102:R109" si="38">IF(S$15&gt;T$15,EXP(-$B$8*$E$9)*($E$7*S55-$E$8*S54)/($E$7-$E$8),EXP(-$B$8*$E$9)*($E$7*S127-$E$8*S126)/($E$7-$E$8))</f>
        <v>#DIV/0!</v>
      </c>
      <c r="S102" s="17" t="e">
        <f t="shared" ref="S102:S109" si="39">IF(T$15&gt;U$15,EXP(-$B$8*$E$9)*($E$7*T55-$E$8*T54)/($E$7-$E$8),EXP(-$B$8*$E$9)*($E$7*T127-$E$8*T126)/($E$7-$E$8))</f>
        <v>#DIV/0!</v>
      </c>
      <c r="T102" s="33" t="e">
        <f t="shared" ref="T102:T109" si="40">IF(U$15&gt;V$15,EXP(-$B$8*$E$9)*($E$7*U55-$E$8*U54)/($E$7-$E$8),EXP(-$B$8*$E$9)*($E$7*U127-$E$8*U126)/($E$7-$E$8))</f>
        <v>#DIV/0!</v>
      </c>
      <c r="U102" s="34">
        <f t="shared" si="29"/>
        <v>0</v>
      </c>
      <c r="V102" s="17"/>
    </row>
    <row r="103" spans="1:22" x14ac:dyDescent="0.25">
      <c r="A103" s="28">
        <v>14</v>
      </c>
      <c r="B103" s="17" t="e">
        <f t="shared" ref="B103:B109" si="41">IF(C$15&gt;D$15,EXP(-$B$8*$E$9)*($E$7*C56-$E$8*C55)/($E$7-$E$8),EXP(-$B$8*$E$9)*($E$7*C128-$E$8*C127)/($E$7-$E$8))</f>
        <v>#DIV/0!</v>
      </c>
      <c r="C103" s="17" t="e">
        <f t="shared" ref="C103:C109" si="42">IF(D$15&gt;E$15,EXP(-$B$8*$E$9)*($E$7*D56-$E$8*D55)/($E$7-$E$8),EXP(-$B$8*$E$9)*($E$7*D128-$E$8*D127)/($E$7-$E$8))</f>
        <v>#DIV/0!</v>
      </c>
      <c r="D103" s="17" t="e">
        <f t="shared" ref="D103:D109" si="43">IF(E$15&gt;F$15,EXP(-$B$8*$E$9)*($E$7*E56-$E$8*E55)/($E$7-$E$8),EXP(-$B$8*$E$9)*($E$7*E128-$E$8*E127)/($E$7-$E$8))</f>
        <v>#DIV/0!</v>
      </c>
      <c r="E103" s="17">
        <f t="shared" ref="E103:E109" si="44">IF(F$15&gt;G$15,EXP(-$B$8*$E$9)*($E$7*F56-$E$8*F55)/($E$7-$E$8),EXP(-$B$8*$E$9)*($E$7*F128-$E$8*F127)/($E$7-$E$8))</f>
        <v>0</v>
      </c>
      <c r="F103" s="17" t="e">
        <f t="shared" ref="F103:F109" si="45">IF(G$15&gt;H$15,EXP(-$B$8*$E$9)*($E$7*G56-$E$8*G55)/($E$7-$E$8),EXP(-$B$8*$E$9)*($E$7*G128-$E$8*G127)/($E$7-$E$8))</f>
        <v>#DIV/0!</v>
      </c>
      <c r="G103" s="17" t="e">
        <f t="shared" ref="G103:G109" si="46">IF(H$15&gt;I$15,EXP(-$B$8*$E$9)*($E$7*H56-$E$8*H55)/($E$7-$E$8),EXP(-$B$8*$E$9)*($E$7*H128-$E$8*H127)/($E$7-$E$8))</f>
        <v>#DIV/0!</v>
      </c>
      <c r="H103" s="17" t="e">
        <f t="shared" ref="H103:H109" si="47">IF(I$15&gt;J$15,EXP(-$B$8*$E$9)*($E$7*I56-$E$8*I55)/($E$7-$E$8),EXP(-$B$8*$E$9)*($E$7*I128-$E$8*I127)/($E$7-$E$8))</f>
        <v>#DIV/0!</v>
      </c>
      <c r="I103" s="17" t="e">
        <f t="shared" ref="I103:I109" si="48">IF(J$15&gt;K$15,EXP(-$B$8*$E$9)*($E$7*J56-$E$8*J55)/($E$7-$E$8),EXP(-$B$8*$E$9)*($E$7*J128-$E$8*J127)/($E$7-$E$8))</f>
        <v>#DIV/0!</v>
      </c>
      <c r="J103" s="17" t="e">
        <f t="shared" si="30"/>
        <v>#DIV/0!</v>
      </c>
      <c r="K103" s="17" t="e">
        <f t="shared" si="31"/>
        <v>#DIV/0!</v>
      </c>
      <c r="L103" s="17" t="e">
        <f t="shared" si="32"/>
        <v>#DIV/0!</v>
      </c>
      <c r="M103" s="17" t="e">
        <f t="shared" si="33"/>
        <v>#DIV/0!</v>
      </c>
      <c r="N103" s="17" t="e">
        <f t="shared" si="34"/>
        <v>#DIV/0!</v>
      </c>
      <c r="O103" s="17" t="e">
        <f t="shared" si="35"/>
        <v>#DIV/0!</v>
      </c>
      <c r="P103" s="17" t="e">
        <f t="shared" si="36"/>
        <v>#DIV/0!</v>
      </c>
      <c r="Q103" s="17" t="e">
        <f t="shared" si="37"/>
        <v>#DIV/0!</v>
      </c>
      <c r="R103" s="17" t="e">
        <f t="shared" si="38"/>
        <v>#DIV/0!</v>
      </c>
      <c r="S103" s="17" t="e">
        <f t="shared" si="39"/>
        <v>#DIV/0!</v>
      </c>
      <c r="T103" s="33" t="e">
        <f t="shared" si="40"/>
        <v>#DIV/0!</v>
      </c>
      <c r="U103" s="34">
        <f t="shared" si="29"/>
        <v>0</v>
      </c>
      <c r="V103" s="17"/>
    </row>
    <row r="104" spans="1:22" x14ac:dyDescent="0.25">
      <c r="A104" s="28">
        <v>15</v>
      </c>
      <c r="B104" s="17" t="e">
        <f t="shared" si="41"/>
        <v>#DIV/0!</v>
      </c>
      <c r="C104" s="17" t="e">
        <f t="shared" si="42"/>
        <v>#DIV/0!</v>
      </c>
      <c r="D104" s="17" t="e">
        <f t="shared" si="43"/>
        <v>#DIV/0!</v>
      </c>
      <c r="E104" s="17">
        <f t="shared" si="44"/>
        <v>0</v>
      </c>
      <c r="F104" s="17" t="e">
        <f t="shared" si="45"/>
        <v>#DIV/0!</v>
      </c>
      <c r="G104" s="17" t="e">
        <f t="shared" si="46"/>
        <v>#DIV/0!</v>
      </c>
      <c r="H104" s="17" t="e">
        <f t="shared" si="47"/>
        <v>#DIV/0!</v>
      </c>
      <c r="I104" s="17" t="e">
        <f t="shared" si="48"/>
        <v>#DIV/0!</v>
      </c>
      <c r="J104" s="17" t="e">
        <f t="shared" si="30"/>
        <v>#DIV/0!</v>
      </c>
      <c r="K104" s="17" t="e">
        <f t="shared" si="31"/>
        <v>#DIV/0!</v>
      </c>
      <c r="L104" s="17" t="e">
        <f t="shared" si="32"/>
        <v>#DIV/0!</v>
      </c>
      <c r="M104" s="17" t="e">
        <f t="shared" si="33"/>
        <v>#DIV/0!</v>
      </c>
      <c r="N104" s="17" t="e">
        <f t="shared" si="34"/>
        <v>#DIV/0!</v>
      </c>
      <c r="O104" s="17" t="e">
        <f t="shared" si="35"/>
        <v>#DIV/0!</v>
      </c>
      <c r="P104" s="17" t="e">
        <f t="shared" si="36"/>
        <v>#DIV/0!</v>
      </c>
      <c r="Q104" s="17" t="e">
        <f t="shared" si="37"/>
        <v>#DIV/0!</v>
      </c>
      <c r="R104" s="17" t="e">
        <f t="shared" si="38"/>
        <v>#DIV/0!</v>
      </c>
      <c r="S104" s="17" t="e">
        <f t="shared" si="39"/>
        <v>#DIV/0!</v>
      </c>
      <c r="T104" s="33" t="e">
        <f t="shared" si="40"/>
        <v>#DIV/0!</v>
      </c>
      <c r="U104" s="34">
        <f t="shared" si="29"/>
        <v>0</v>
      </c>
      <c r="V104" s="17"/>
    </row>
    <row r="105" spans="1:22" x14ac:dyDescent="0.25">
      <c r="A105" s="28">
        <v>16</v>
      </c>
      <c r="B105" s="17" t="e">
        <f t="shared" si="41"/>
        <v>#DIV/0!</v>
      </c>
      <c r="C105" s="17" t="e">
        <f t="shared" si="42"/>
        <v>#DIV/0!</v>
      </c>
      <c r="D105" s="17" t="e">
        <f t="shared" si="43"/>
        <v>#DIV/0!</v>
      </c>
      <c r="E105" s="17">
        <f t="shared" si="44"/>
        <v>0</v>
      </c>
      <c r="F105" s="17" t="e">
        <f t="shared" si="45"/>
        <v>#DIV/0!</v>
      </c>
      <c r="G105" s="17" t="e">
        <f t="shared" si="46"/>
        <v>#DIV/0!</v>
      </c>
      <c r="H105" s="17" t="e">
        <f t="shared" si="47"/>
        <v>#DIV/0!</v>
      </c>
      <c r="I105" s="17" t="e">
        <f t="shared" si="48"/>
        <v>#DIV/0!</v>
      </c>
      <c r="J105" s="17" t="e">
        <f t="shared" si="30"/>
        <v>#DIV/0!</v>
      </c>
      <c r="K105" s="17" t="e">
        <f t="shared" si="31"/>
        <v>#DIV/0!</v>
      </c>
      <c r="L105" s="17" t="e">
        <f t="shared" si="32"/>
        <v>#DIV/0!</v>
      </c>
      <c r="M105" s="17" t="e">
        <f t="shared" si="33"/>
        <v>#DIV/0!</v>
      </c>
      <c r="N105" s="17" t="e">
        <f t="shared" si="34"/>
        <v>#DIV/0!</v>
      </c>
      <c r="O105" s="17" t="e">
        <f t="shared" si="35"/>
        <v>#DIV/0!</v>
      </c>
      <c r="P105" s="17" t="e">
        <f t="shared" si="36"/>
        <v>#DIV/0!</v>
      </c>
      <c r="Q105" s="17" t="e">
        <f t="shared" si="37"/>
        <v>#DIV/0!</v>
      </c>
      <c r="R105" s="17" t="e">
        <f t="shared" si="38"/>
        <v>#DIV/0!</v>
      </c>
      <c r="S105" s="17" t="e">
        <f t="shared" si="39"/>
        <v>#DIV/0!</v>
      </c>
      <c r="T105" s="33" t="e">
        <f t="shared" si="40"/>
        <v>#DIV/0!</v>
      </c>
      <c r="U105" s="34">
        <f t="shared" si="29"/>
        <v>0</v>
      </c>
      <c r="V105" s="17"/>
    </row>
    <row r="106" spans="1:22" x14ac:dyDescent="0.25">
      <c r="A106" s="28">
        <v>17</v>
      </c>
      <c r="B106" s="17" t="e">
        <f t="shared" si="41"/>
        <v>#DIV/0!</v>
      </c>
      <c r="C106" s="17" t="e">
        <f t="shared" si="42"/>
        <v>#DIV/0!</v>
      </c>
      <c r="D106" s="17" t="e">
        <f t="shared" si="43"/>
        <v>#DIV/0!</v>
      </c>
      <c r="E106" s="17">
        <f t="shared" si="44"/>
        <v>0</v>
      </c>
      <c r="F106" s="17" t="e">
        <f t="shared" si="45"/>
        <v>#DIV/0!</v>
      </c>
      <c r="G106" s="17" t="e">
        <f t="shared" si="46"/>
        <v>#DIV/0!</v>
      </c>
      <c r="H106" s="17" t="e">
        <f t="shared" si="47"/>
        <v>#DIV/0!</v>
      </c>
      <c r="I106" s="17" t="e">
        <f t="shared" si="48"/>
        <v>#DIV/0!</v>
      </c>
      <c r="J106" s="17" t="e">
        <f t="shared" si="30"/>
        <v>#DIV/0!</v>
      </c>
      <c r="K106" s="17" t="e">
        <f t="shared" si="31"/>
        <v>#DIV/0!</v>
      </c>
      <c r="L106" s="17" t="e">
        <f t="shared" si="32"/>
        <v>#DIV/0!</v>
      </c>
      <c r="M106" s="17" t="e">
        <f t="shared" si="33"/>
        <v>#DIV/0!</v>
      </c>
      <c r="N106" s="17" t="e">
        <f t="shared" si="34"/>
        <v>#DIV/0!</v>
      </c>
      <c r="O106" s="17" t="e">
        <f t="shared" si="35"/>
        <v>#DIV/0!</v>
      </c>
      <c r="P106" s="17" t="e">
        <f t="shared" si="36"/>
        <v>#DIV/0!</v>
      </c>
      <c r="Q106" s="17" t="e">
        <f t="shared" si="37"/>
        <v>#DIV/0!</v>
      </c>
      <c r="R106" s="17" t="e">
        <f t="shared" si="38"/>
        <v>#DIV/0!</v>
      </c>
      <c r="S106" s="17" t="e">
        <f t="shared" si="39"/>
        <v>#DIV/0!</v>
      </c>
      <c r="T106" s="33" t="e">
        <f t="shared" si="40"/>
        <v>#DIV/0!</v>
      </c>
      <c r="U106" s="34">
        <f t="shared" si="29"/>
        <v>0</v>
      </c>
      <c r="V106" s="17"/>
    </row>
    <row r="107" spans="1:22" x14ac:dyDescent="0.25">
      <c r="A107" s="28">
        <v>18</v>
      </c>
      <c r="B107" s="17" t="e">
        <f t="shared" si="41"/>
        <v>#DIV/0!</v>
      </c>
      <c r="C107" s="17" t="e">
        <f t="shared" si="42"/>
        <v>#DIV/0!</v>
      </c>
      <c r="D107" s="17" t="e">
        <f t="shared" si="43"/>
        <v>#DIV/0!</v>
      </c>
      <c r="E107" s="17">
        <f t="shared" si="44"/>
        <v>0</v>
      </c>
      <c r="F107" s="17" t="e">
        <f t="shared" si="45"/>
        <v>#DIV/0!</v>
      </c>
      <c r="G107" s="17" t="e">
        <f t="shared" si="46"/>
        <v>#DIV/0!</v>
      </c>
      <c r="H107" s="17" t="e">
        <f t="shared" si="47"/>
        <v>#DIV/0!</v>
      </c>
      <c r="I107" s="17" t="e">
        <f t="shared" si="48"/>
        <v>#DIV/0!</v>
      </c>
      <c r="J107" s="17" t="e">
        <f t="shared" si="30"/>
        <v>#DIV/0!</v>
      </c>
      <c r="K107" s="17" t="e">
        <f t="shared" si="31"/>
        <v>#DIV/0!</v>
      </c>
      <c r="L107" s="17" t="e">
        <f t="shared" si="32"/>
        <v>#DIV/0!</v>
      </c>
      <c r="M107" s="17" t="e">
        <f t="shared" si="33"/>
        <v>#DIV/0!</v>
      </c>
      <c r="N107" s="17" t="e">
        <f t="shared" si="34"/>
        <v>#DIV/0!</v>
      </c>
      <c r="O107" s="17" t="e">
        <f t="shared" si="35"/>
        <v>#DIV/0!</v>
      </c>
      <c r="P107" s="17" t="e">
        <f t="shared" si="36"/>
        <v>#DIV/0!</v>
      </c>
      <c r="Q107" s="17" t="e">
        <f t="shared" si="37"/>
        <v>#DIV/0!</v>
      </c>
      <c r="R107" s="17" t="e">
        <f t="shared" si="38"/>
        <v>#DIV/0!</v>
      </c>
      <c r="S107" s="17" t="e">
        <f t="shared" si="39"/>
        <v>#DIV/0!</v>
      </c>
      <c r="T107" s="33" t="e">
        <f t="shared" si="40"/>
        <v>#DIV/0!</v>
      </c>
      <c r="U107" s="34">
        <f t="shared" si="29"/>
        <v>0</v>
      </c>
      <c r="V107" s="17"/>
    </row>
    <row r="108" spans="1:22" x14ac:dyDescent="0.25">
      <c r="A108" s="28">
        <v>19</v>
      </c>
      <c r="B108" s="17" t="e">
        <f t="shared" si="41"/>
        <v>#DIV/0!</v>
      </c>
      <c r="C108" s="17" t="e">
        <f t="shared" si="42"/>
        <v>#DIV/0!</v>
      </c>
      <c r="D108" s="17" t="e">
        <f t="shared" si="43"/>
        <v>#DIV/0!</v>
      </c>
      <c r="E108" s="17">
        <f t="shared" si="44"/>
        <v>0</v>
      </c>
      <c r="F108" s="17" t="e">
        <f t="shared" si="45"/>
        <v>#DIV/0!</v>
      </c>
      <c r="G108" s="17" t="e">
        <f t="shared" si="46"/>
        <v>#DIV/0!</v>
      </c>
      <c r="H108" s="17" t="e">
        <f t="shared" si="47"/>
        <v>#DIV/0!</v>
      </c>
      <c r="I108" s="17" t="e">
        <f t="shared" si="48"/>
        <v>#DIV/0!</v>
      </c>
      <c r="J108" s="17" t="e">
        <f t="shared" si="30"/>
        <v>#DIV/0!</v>
      </c>
      <c r="K108" s="17" t="e">
        <f t="shared" si="31"/>
        <v>#DIV/0!</v>
      </c>
      <c r="L108" s="17" t="e">
        <f t="shared" si="32"/>
        <v>#DIV/0!</v>
      </c>
      <c r="M108" s="17" t="e">
        <f t="shared" si="33"/>
        <v>#DIV/0!</v>
      </c>
      <c r="N108" s="17" t="e">
        <f t="shared" si="34"/>
        <v>#DIV/0!</v>
      </c>
      <c r="O108" s="17" t="e">
        <f t="shared" si="35"/>
        <v>#DIV/0!</v>
      </c>
      <c r="P108" s="17" t="e">
        <f t="shared" si="36"/>
        <v>#DIV/0!</v>
      </c>
      <c r="Q108" s="17" t="e">
        <f t="shared" si="37"/>
        <v>#DIV/0!</v>
      </c>
      <c r="R108" s="17" t="e">
        <f t="shared" si="38"/>
        <v>#DIV/0!</v>
      </c>
      <c r="S108" s="17" t="e">
        <f t="shared" si="39"/>
        <v>#DIV/0!</v>
      </c>
      <c r="T108" s="33" t="e">
        <f t="shared" si="40"/>
        <v>#DIV/0!</v>
      </c>
      <c r="U108" s="34">
        <f t="shared" si="29"/>
        <v>0</v>
      </c>
      <c r="V108" s="17"/>
    </row>
    <row r="109" spans="1:22" x14ac:dyDescent="0.25">
      <c r="A109" s="28">
        <v>20</v>
      </c>
      <c r="B109" s="17" t="e">
        <f t="shared" si="41"/>
        <v>#DIV/0!</v>
      </c>
      <c r="C109" s="17" t="e">
        <f t="shared" si="42"/>
        <v>#DIV/0!</v>
      </c>
      <c r="D109" s="17" t="e">
        <f t="shared" si="43"/>
        <v>#DIV/0!</v>
      </c>
      <c r="E109" s="17">
        <f t="shared" si="44"/>
        <v>0</v>
      </c>
      <c r="F109" s="17" t="e">
        <f t="shared" si="45"/>
        <v>#DIV/0!</v>
      </c>
      <c r="G109" s="17" t="e">
        <f t="shared" si="46"/>
        <v>#DIV/0!</v>
      </c>
      <c r="H109" s="17" t="e">
        <f t="shared" si="47"/>
        <v>#DIV/0!</v>
      </c>
      <c r="I109" s="17" t="e">
        <f t="shared" si="48"/>
        <v>#DIV/0!</v>
      </c>
      <c r="J109" s="17" t="e">
        <f t="shared" si="30"/>
        <v>#DIV/0!</v>
      </c>
      <c r="K109" s="17" t="e">
        <f t="shared" si="31"/>
        <v>#DIV/0!</v>
      </c>
      <c r="L109" s="17" t="e">
        <f t="shared" si="32"/>
        <v>#DIV/0!</v>
      </c>
      <c r="M109" s="17" t="e">
        <f t="shared" si="33"/>
        <v>#DIV/0!</v>
      </c>
      <c r="N109" s="17" t="e">
        <f t="shared" si="34"/>
        <v>#DIV/0!</v>
      </c>
      <c r="O109" s="17" t="e">
        <f t="shared" si="35"/>
        <v>#DIV/0!</v>
      </c>
      <c r="P109" s="17" t="e">
        <f t="shared" si="36"/>
        <v>#DIV/0!</v>
      </c>
      <c r="Q109" s="17" t="e">
        <f t="shared" si="37"/>
        <v>#DIV/0!</v>
      </c>
      <c r="R109" s="17" t="e">
        <f t="shared" si="38"/>
        <v>#DIV/0!</v>
      </c>
      <c r="S109" s="17" t="e">
        <f t="shared" si="39"/>
        <v>#DIV/0!</v>
      </c>
      <c r="T109" s="33" t="e">
        <f t="shared" si="40"/>
        <v>#DIV/0!</v>
      </c>
      <c r="U109" s="34">
        <f t="shared" si="29"/>
        <v>0</v>
      </c>
      <c r="V109" s="17"/>
    </row>
    <row r="111" spans="1:22" ht="21" x14ac:dyDescent="0.35">
      <c r="A111" s="32" t="s">
        <v>47</v>
      </c>
    </row>
    <row r="112" spans="1:22" x14ac:dyDescent="0.25">
      <c r="B112" s="28">
        <v>0</v>
      </c>
      <c r="C112" s="28">
        <v>1</v>
      </c>
      <c r="D112" s="28">
        <v>2</v>
      </c>
      <c r="E112" s="28">
        <v>3</v>
      </c>
      <c r="F112" s="28">
        <v>4</v>
      </c>
      <c r="G112" s="28">
        <v>5</v>
      </c>
      <c r="H112" s="28">
        <v>6</v>
      </c>
      <c r="I112" s="28">
        <v>7</v>
      </c>
      <c r="J112" s="28">
        <v>8</v>
      </c>
      <c r="K112" s="28">
        <v>9</v>
      </c>
      <c r="L112" s="28">
        <v>10</v>
      </c>
      <c r="M112" s="28">
        <v>11</v>
      </c>
      <c r="N112" s="28">
        <v>12</v>
      </c>
      <c r="O112" s="28">
        <v>13</v>
      </c>
      <c r="P112" s="28">
        <v>14</v>
      </c>
      <c r="Q112" s="28">
        <v>15</v>
      </c>
      <c r="R112" s="28">
        <v>16</v>
      </c>
      <c r="S112" s="28">
        <v>17</v>
      </c>
      <c r="T112" s="28">
        <v>18</v>
      </c>
      <c r="U112" s="28">
        <v>19</v>
      </c>
      <c r="V112" s="28">
        <v>20</v>
      </c>
    </row>
    <row r="113" spans="1:22" x14ac:dyDescent="0.25">
      <c r="A113" s="28">
        <v>0</v>
      </c>
      <c r="B113" s="17">
        <f t="shared" ref="B113:T126" si="49">IF($B$3=1,B65*B16+B89,IF(B65*B16+B89&gt;B41,B65*B16+B89,B41))</f>
        <v>17.158629689961259</v>
      </c>
      <c r="C113" s="17">
        <f t="shared" si="49"/>
        <v>24.857030707623892</v>
      </c>
      <c r="D113" s="17">
        <f t="shared" si="49"/>
        <v>34.635085999130666</v>
      </c>
      <c r="E113" s="17">
        <f t="shared" si="49"/>
        <v>46.349471377074778</v>
      </c>
      <c r="F113" s="17" t="e">
        <f t="shared" si="49"/>
        <v>#DIV/0!</v>
      </c>
      <c r="G113" s="17" t="e">
        <f t="shared" si="49"/>
        <v>#DIV/0!</v>
      </c>
      <c r="H113" s="17" t="e">
        <f t="shared" si="49"/>
        <v>#DIV/0!</v>
      </c>
      <c r="I113" s="17" t="e">
        <f t="shared" si="49"/>
        <v>#DIV/0!</v>
      </c>
      <c r="J113" s="17" t="e">
        <f t="shared" si="49"/>
        <v>#DIV/0!</v>
      </c>
      <c r="K113" s="17" t="e">
        <f t="shared" si="49"/>
        <v>#DIV/0!</v>
      </c>
      <c r="L113" s="17" t="e">
        <f t="shared" si="49"/>
        <v>#DIV/0!</v>
      </c>
      <c r="M113" s="17" t="e">
        <f t="shared" si="49"/>
        <v>#DIV/0!</v>
      </c>
      <c r="N113" s="17" t="e">
        <f t="shared" si="49"/>
        <v>#DIV/0!</v>
      </c>
      <c r="O113" s="17" t="e">
        <f t="shared" si="49"/>
        <v>#DIV/0!</v>
      </c>
      <c r="P113" s="17" t="e">
        <f t="shared" si="49"/>
        <v>#DIV/0!</v>
      </c>
      <c r="Q113" s="17" t="e">
        <f t="shared" si="49"/>
        <v>#DIV/0!</v>
      </c>
      <c r="R113" s="17" t="e">
        <f t="shared" si="49"/>
        <v>#DIV/0!</v>
      </c>
      <c r="S113" s="17" t="e">
        <f t="shared" si="49"/>
        <v>#DIV/0!</v>
      </c>
      <c r="T113" s="17" t="e">
        <f t="shared" si="49"/>
        <v>#DIV/0!</v>
      </c>
      <c r="U113" s="35" t="e">
        <f>IF($B$3=1,U65*U16+U89,IF(U65*U16+U89&gt;U41,U65*U16+U89,U41))</f>
        <v>#DIV/0!</v>
      </c>
      <c r="V113" s="17"/>
    </row>
    <row r="114" spans="1:22" x14ac:dyDescent="0.25">
      <c r="A114" s="28">
        <v>1</v>
      </c>
      <c r="B114" s="17">
        <f t="shared" si="49"/>
        <v>-78.941357267701591</v>
      </c>
      <c r="C114" s="17">
        <f t="shared" si="49"/>
        <v>9.9591393460497137</v>
      </c>
      <c r="D114" s="17">
        <f t="shared" si="49"/>
        <v>15.80295829843045</v>
      </c>
      <c r="E114" s="17">
        <f t="shared" si="49"/>
        <v>23.931188371706245</v>
      </c>
      <c r="F114" s="17" t="e">
        <f t="shared" si="49"/>
        <v>#DIV/0!</v>
      </c>
      <c r="G114" s="17" t="e">
        <f t="shared" si="49"/>
        <v>#DIV/0!</v>
      </c>
      <c r="H114" s="17" t="e">
        <f t="shared" si="49"/>
        <v>#DIV/0!</v>
      </c>
      <c r="I114" s="17" t="e">
        <f t="shared" si="49"/>
        <v>#DIV/0!</v>
      </c>
      <c r="J114" s="17" t="e">
        <f t="shared" si="49"/>
        <v>#DIV/0!</v>
      </c>
      <c r="K114" s="17" t="e">
        <f t="shared" si="49"/>
        <v>#DIV/0!</v>
      </c>
      <c r="L114" s="17" t="e">
        <f t="shared" si="49"/>
        <v>#DIV/0!</v>
      </c>
      <c r="M114" s="17" t="e">
        <f t="shared" si="49"/>
        <v>#DIV/0!</v>
      </c>
      <c r="N114" s="17" t="e">
        <f t="shared" si="49"/>
        <v>#DIV/0!</v>
      </c>
      <c r="O114" s="17" t="e">
        <f t="shared" si="49"/>
        <v>#DIV/0!</v>
      </c>
      <c r="P114" s="17" t="e">
        <f t="shared" si="49"/>
        <v>#DIV/0!</v>
      </c>
      <c r="Q114" s="17" t="e">
        <f t="shared" si="49"/>
        <v>#DIV/0!</v>
      </c>
      <c r="R114" s="17" t="e">
        <f t="shared" si="49"/>
        <v>#DIV/0!</v>
      </c>
      <c r="S114" s="17" t="e">
        <f t="shared" si="49"/>
        <v>#DIV/0!</v>
      </c>
      <c r="T114" s="17" t="e">
        <f t="shared" si="49"/>
        <v>#DIV/0!</v>
      </c>
      <c r="U114" s="35" t="e">
        <f t="shared" ref="U114:U133" si="50">IF($B$3=1,U66*U17+U90,IF(U66*U17+U90&gt;U42,U66*U17+U90,U42))</f>
        <v>#DIV/0!</v>
      </c>
      <c r="V114" s="17"/>
    </row>
    <row r="115" spans="1:22" x14ac:dyDescent="0.25">
      <c r="A115" s="28">
        <v>2</v>
      </c>
      <c r="B115" s="17" t="e">
        <f t="shared" si="49"/>
        <v>#DIV/0!</v>
      </c>
      <c r="C115" s="17">
        <f t="shared" si="49"/>
        <v>-16.637684200319438</v>
      </c>
      <c r="D115" s="17">
        <f t="shared" si="49"/>
        <v>4.4036642684424869</v>
      </c>
      <c r="E115" s="17">
        <f t="shared" si="49"/>
        <v>8.1332913458795311</v>
      </c>
      <c r="F115" s="17" t="e">
        <f t="shared" si="49"/>
        <v>#DIV/0!</v>
      </c>
      <c r="G115" s="17" t="e">
        <f t="shared" si="49"/>
        <v>#DIV/0!</v>
      </c>
      <c r="H115" s="17" t="e">
        <f t="shared" si="49"/>
        <v>#DIV/0!</v>
      </c>
      <c r="I115" s="17" t="e">
        <f t="shared" si="49"/>
        <v>#DIV/0!</v>
      </c>
      <c r="J115" s="17" t="e">
        <f t="shared" si="49"/>
        <v>#DIV/0!</v>
      </c>
      <c r="K115" s="17" t="e">
        <f t="shared" si="49"/>
        <v>#DIV/0!</v>
      </c>
      <c r="L115" s="17" t="e">
        <f t="shared" si="49"/>
        <v>#DIV/0!</v>
      </c>
      <c r="M115" s="17" t="e">
        <f t="shared" si="49"/>
        <v>#DIV/0!</v>
      </c>
      <c r="N115" s="17" t="e">
        <f t="shared" si="49"/>
        <v>#DIV/0!</v>
      </c>
      <c r="O115" s="17" t="e">
        <f t="shared" si="49"/>
        <v>#DIV/0!</v>
      </c>
      <c r="P115" s="17" t="e">
        <f t="shared" si="49"/>
        <v>#DIV/0!</v>
      </c>
      <c r="Q115" s="17" t="e">
        <f t="shared" si="49"/>
        <v>#DIV/0!</v>
      </c>
      <c r="R115" s="17" t="e">
        <f t="shared" si="49"/>
        <v>#DIV/0!</v>
      </c>
      <c r="S115" s="17" t="e">
        <f t="shared" si="49"/>
        <v>#DIV/0!</v>
      </c>
      <c r="T115" s="17" t="e">
        <f t="shared" si="49"/>
        <v>#DIV/0!</v>
      </c>
      <c r="U115" s="35" t="e">
        <f t="shared" si="50"/>
        <v>#DIV/0!</v>
      </c>
      <c r="V115" s="17"/>
    </row>
    <row r="116" spans="1:22" x14ac:dyDescent="0.25">
      <c r="A116" s="28">
        <v>3</v>
      </c>
      <c r="B116" s="17" t="e">
        <f t="shared" si="49"/>
        <v>#DIV/0!</v>
      </c>
      <c r="C116" s="17" t="e">
        <f t="shared" si="49"/>
        <v>#DIV/0!</v>
      </c>
      <c r="D116" s="17">
        <f t="shared" si="49"/>
        <v>-1.8824816735205405</v>
      </c>
      <c r="E116" s="17">
        <f t="shared" si="49"/>
        <v>0.80050923284499786</v>
      </c>
      <c r="F116" s="17" t="e">
        <f t="shared" si="49"/>
        <v>#DIV/0!</v>
      </c>
      <c r="G116" s="17" t="e">
        <f t="shared" si="49"/>
        <v>#DIV/0!</v>
      </c>
      <c r="H116" s="17" t="e">
        <f t="shared" si="49"/>
        <v>#DIV/0!</v>
      </c>
      <c r="I116" s="17" t="e">
        <f t="shared" si="49"/>
        <v>#DIV/0!</v>
      </c>
      <c r="J116" s="17" t="e">
        <f t="shared" si="49"/>
        <v>#DIV/0!</v>
      </c>
      <c r="K116" s="17" t="e">
        <f t="shared" si="49"/>
        <v>#DIV/0!</v>
      </c>
      <c r="L116" s="17" t="e">
        <f t="shared" si="49"/>
        <v>#DIV/0!</v>
      </c>
      <c r="M116" s="17" t="e">
        <f t="shared" si="49"/>
        <v>#DIV/0!</v>
      </c>
      <c r="N116" s="17" t="e">
        <f t="shared" si="49"/>
        <v>#DIV/0!</v>
      </c>
      <c r="O116" s="17" t="e">
        <f t="shared" si="49"/>
        <v>#DIV/0!</v>
      </c>
      <c r="P116" s="17" t="e">
        <f t="shared" si="49"/>
        <v>#DIV/0!</v>
      </c>
      <c r="Q116" s="17" t="e">
        <f t="shared" si="49"/>
        <v>#DIV/0!</v>
      </c>
      <c r="R116" s="17" t="e">
        <f t="shared" si="49"/>
        <v>#DIV/0!</v>
      </c>
      <c r="S116" s="17" t="e">
        <f t="shared" si="49"/>
        <v>#DIV/0!</v>
      </c>
      <c r="T116" s="17" t="e">
        <f t="shared" si="49"/>
        <v>#DIV/0!</v>
      </c>
      <c r="U116" s="35" t="e">
        <f t="shared" si="50"/>
        <v>#DIV/0!</v>
      </c>
      <c r="V116" s="17"/>
    </row>
    <row r="117" spans="1:22" x14ac:dyDescent="0.25">
      <c r="A117" s="28">
        <v>4</v>
      </c>
      <c r="B117" s="17" t="e">
        <f t="shared" si="49"/>
        <v>#DIV/0!</v>
      </c>
      <c r="C117" s="17" t="e">
        <f t="shared" si="49"/>
        <v>#DIV/0!</v>
      </c>
      <c r="D117" s="17" t="e">
        <f t="shared" si="49"/>
        <v>#DIV/0!</v>
      </c>
      <c r="E117" s="17">
        <f t="shared" si="49"/>
        <v>0</v>
      </c>
      <c r="F117" s="17" t="e">
        <f t="shared" si="49"/>
        <v>#DIV/0!</v>
      </c>
      <c r="G117" s="17" t="e">
        <f t="shared" si="49"/>
        <v>#DIV/0!</v>
      </c>
      <c r="H117" s="17" t="e">
        <f t="shared" si="49"/>
        <v>#DIV/0!</v>
      </c>
      <c r="I117" s="17" t="e">
        <f t="shared" si="49"/>
        <v>#DIV/0!</v>
      </c>
      <c r="J117" s="17" t="e">
        <f t="shared" si="49"/>
        <v>#DIV/0!</v>
      </c>
      <c r="K117" s="17" t="e">
        <f t="shared" si="49"/>
        <v>#DIV/0!</v>
      </c>
      <c r="L117" s="17" t="e">
        <f t="shared" si="49"/>
        <v>#DIV/0!</v>
      </c>
      <c r="M117" s="17" t="e">
        <f t="shared" si="49"/>
        <v>#DIV/0!</v>
      </c>
      <c r="N117" s="17" t="e">
        <f t="shared" si="49"/>
        <v>#DIV/0!</v>
      </c>
      <c r="O117" s="17" t="e">
        <f t="shared" si="49"/>
        <v>#DIV/0!</v>
      </c>
      <c r="P117" s="17" t="e">
        <f t="shared" si="49"/>
        <v>#DIV/0!</v>
      </c>
      <c r="Q117" s="17" t="e">
        <f t="shared" si="49"/>
        <v>#DIV/0!</v>
      </c>
      <c r="R117" s="17" t="e">
        <f t="shared" si="49"/>
        <v>#DIV/0!</v>
      </c>
      <c r="S117" s="17" t="e">
        <f t="shared" si="49"/>
        <v>#DIV/0!</v>
      </c>
      <c r="T117" s="17" t="e">
        <f t="shared" si="49"/>
        <v>#DIV/0!</v>
      </c>
      <c r="U117" s="35" t="e">
        <f t="shared" si="50"/>
        <v>#DIV/0!</v>
      </c>
      <c r="V117" s="17"/>
    </row>
    <row r="118" spans="1:22" x14ac:dyDescent="0.25">
      <c r="A118" s="28">
        <v>5</v>
      </c>
      <c r="B118" s="17" t="e">
        <f t="shared" si="49"/>
        <v>#DIV/0!</v>
      </c>
      <c r="C118" s="17" t="e">
        <f t="shared" si="49"/>
        <v>#DIV/0!</v>
      </c>
      <c r="D118" s="17" t="e">
        <f t="shared" si="49"/>
        <v>#DIV/0!</v>
      </c>
      <c r="E118" s="17" t="e">
        <f t="shared" si="49"/>
        <v>#DIV/0!</v>
      </c>
      <c r="F118" s="17" t="e">
        <f t="shared" si="49"/>
        <v>#DIV/0!</v>
      </c>
      <c r="G118" s="17" t="e">
        <f t="shared" si="49"/>
        <v>#DIV/0!</v>
      </c>
      <c r="H118" s="17" t="e">
        <f t="shared" si="49"/>
        <v>#DIV/0!</v>
      </c>
      <c r="I118" s="17" t="e">
        <f t="shared" si="49"/>
        <v>#DIV/0!</v>
      </c>
      <c r="J118" s="17" t="e">
        <f t="shared" si="49"/>
        <v>#DIV/0!</v>
      </c>
      <c r="K118" s="17" t="e">
        <f t="shared" si="49"/>
        <v>#DIV/0!</v>
      </c>
      <c r="L118" s="17" t="e">
        <f t="shared" si="49"/>
        <v>#DIV/0!</v>
      </c>
      <c r="M118" s="17" t="e">
        <f t="shared" si="49"/>
        <v>#DIV/0!</v>
      </c>
      <c r="N118" s="17" t="e">
        <f t="shared" si="49"/>
        <v>#DIV/0!</v>
      </c>
      <c r="O118" s="17" t="e">
        <f t="shared" si="49"/>
        <v>#DIV/0!</v>
      </c>
      <c r="P118" s="17" t="e">
        <f t="shared" si="49"/>
        <v>#DIV/0!</v>
      </c>
      <c r="Q118" s="17" t="e">
        <f t="shared" si="49"/>
        <v>#DIV/0!</v>
      </c>
      <c r="R118" s="17" t="e">
        <f t="shared" si="49"/>
        <v>#DIV/0!</v>
      </c>
      <c r="S118" s="17" t="e">
        <f t="shared" si="49"/>
        <v>#DIV/0!</v>
      </c>
      <c r="T118" s="17" t="e">
        <f t="shared" si="49"/>
        <v>#DIV/0!</v>
      </c>
      <c r="U118" s="35" t="e">
        <f t="shared" si="50"/>
        <v>#DIV/0!</v>
      </c>
      <c r="V118" s="17"/>
    </row>
    <row r="119" spans="1:22" x14ac:dyDescent="0.25">
      <c r="A119" s="28">
        <v>6</v>
      </c>
      <c r="B119" s="17" t="e">
        <f t="shared" si="49"/>
        <v>#DIV/0!</v>
      </c>
      <c r="C119" s="17" t="e">
        <f t="shared" si="49"/>
        <v>#DIV/0!</v>
      </c>
      <c r="D119" s="17" t="e">
        <f t="shared" si="49"/>
        <v>#DIV/0!</v>
      </c>
      <c r="E119" s="17" t="e">
        <f t="shared" si="49"/>
        <v>#DIV/0!</v>
      </c>
      <c r="F119" s="17" t="e">
        <f t="shared" si="49"/>
        <v>#DIV/0!</v>
      </c>
      <c r="G119" s="17" t="e">
        <f t="shared" si="49"/>
        <v>#DIV/0!</v>
      </c>
      <c r="H119" s="17" t="e">
        <f t="shared" si="49"/>
        <v>#DIV/0!</v>
      </c>
      <c r="I119" s="17" t="e">
        <f t="shared" si="49"/>
        <v>#DIV/0!</v>
      </c>
      <c r="J119" s="17" t="e">
        <f t="shared" si="49"/>
        <v>#DIV/0!</v>
      </c>
      <c r="K119" s="17" t="e">
        <f t="shared" si="49"/>
        <v>#DIV/0!</v>
      </c>
      <c r="L119" s="17" t="e">
        <f t="shared" si="49"/>
        <v>#DIV/0!</v>
      </c>
      <c r="M119" s="17" t="e">
        <f t="shared" si="49"/>
        <v>#DIV/0!</v>
      </c>
      <c r="N119" s="17" t="e">
        <f t="shared" si="49"/>
        <v>#DIV/0!</v>
      </c>
      <c r="O119" s="17" t="e">
        <f t="shared" si="49"/>
        <v>#DIV/0!</v>
      </c>
      <c r="P119" s="17" t="e">
        <f t="shared" si="49"/>
        <v>#DIV/0!</v>
      </c>
      <c r="Q119" s="17" t="e">
        <f t="shared" si="49"/>
        <v>#DIV/0!</v>
      </c>
      <c r="R119" s="17" t="e">
        <f t="shared" si="49"/>
        <v>#DIV/0!</v>
      </c>
      <c r="S119" s="17" t="e">
        <f t="shared" si="49"/>
        <v>#DIV/0!</v>
      </c>
      <c r="T119" s="17" t="e">
        <f t="shared" si="49"/>
        <v>#DIV/0!</v>
      </c>
      <c r="U119" s="35" t="e">
        <f t="shared" si="50"/>
        <v>#DIV/0!</v>
      </c>
      <c r="V119" s="17"/>
    </row>
    <row r="120" spans="1:22" x14ac:dyDescent="0.25">
      <c r="A120" s="28">
        <v>7</v>
      </c>
      <c r="B120" s="17" t="e">
        <f t="shared" si="49"/>
        <v>#DIV/0!</v>
      </c>
      <c r="C120" s="17" t="e">
        <f t="shared" si="49"/>
        <v>#DIV/0!</v>
      </c>
      <c r="D120" s="17" t="e">
        <f t="shared" si="49"/>
        <v>#DIV/0!</v>
      </c>
      <c r="E120" s="17" t="e">
        <f t="shared" si="49"/>
        <v>#DIV/0!</v>
      </c>
      <c r="F120" s="17" t="e">
        <f t="shared" si="49"/>
        <v>#DIV/0!</v>
      </c>
      <c r="G120" s="17" t="e">
        <f t="shared" si="49"/>
        <v>#DIV/0!</v>
      </c>
      <c r="H120" s="17" t="e">
        <f t="shared" si="49"/>
        <v>#DIV/0!</v>
      </c>
      <c r="I120" s="17" t="e">
        <f t="shared" si="49"/>
        <v>#DIV/0!</v>
      </c>
      <c r="J120" s="17" t="e">
        <f t="shared" si="49"/>
        <v>#DIV/0!</v>
      </c>
      <c r="K120" s="17" t="e">
        <f t="shared" si="49"/>
        <v>#DIV/0!</v>
      </c>
      <c r="L120" s="17" t="e">
        <f t="shared" si="49"/>
        <v>#DIV/0!</v>
      </c>
      <c r="M120" s="17" t="e">
        <f t="shared" si="49"/>
        <v>#DIV/0!</v>
      </c>
      <c r="N120" s="17" t="e">
        <f t="shared" si="49"/>
        <v>#DIV/0!</v>
      </c>
      <c r="O120" s="17" t="e">
        <f t="shared" si="49"/>
        <v>#DIV/0!</v>
      </c>
      <c r="P120" s="17" t="e">
        <f t="shared" si="49"/>
        <v>#DIV/0!</v>
      </c>
      <c r="Q120" s="17" t="e">
        <f t="shared" si="49"/>
        <v>#DIV/0!</v>
      </c>
      <c r="R120" s="17" t="e">
        <f t="shared" si="49"/>
        <v>#DIV/0!</v>
      </c>
      <c r="S120" s="17" t="e">
        <f t="shared" si="49"/>
        <v>#DIV/0!</v>
      </c>
      <c r="T120" s="17" t="e">
        <f t="shared" si="49"/>
        <v>#DIV/0!</v>
      </c>
      <c r="U120" s="35" t="e">
        <f t="shared" si="50"/>
        <v>#DIV/0!</v>
      </c>
      <c r="V120" s="17"/>
    </row>
    <row r="121" spans="1:22" x14ac:dyDescent="0.25">
      <c r="A121" s="28">
        <v>8</v>
      </c>
      <c r="B121" s="17" t="e">
        <f t="shared" si="49"/>
        <v>#DIV/0!</v>
      </c>
      <c r="C121" s="17" t="e">
        <f t="shared" si="49"/>
        <v>#DIV/0!</v>
      </c>
      <c r="D121" s="17" t="e">
        <f t="shared" si="49"/>
        <v>#DIV/0!</v>
      </c>
      <c r="E121" s="17" t="e">
        <f t="shared" si="49"/>
        <v>#DIV/0!</v>
      </c>
      <c r="F121" s="17" t="e">
        <f t="shared" si="49"/>
        <v>#DIV/0!</v>
      </c>
      <c r="G121" s="17" t="e">
        <f t="shared" si="49"/>
        <v>#DIV/0!</v>
      </c>
      <c r="H121" s="17" t="e">
        <f t="shared" si="49"/>
        <v>#DIV/0!</v>
      </c>
      <c r="I121" s="17" t="e">
        <f t="shared" si="49"/>
        <v>#DIV/0!</v>
      </c>
      <c r="J121" s="17" t="e">
        <f t="shared" si="49"/>
        <v>#DIV/0!</v>
      </c>
      <c r="K121" s="17" t="e">
        <f t="shared" si="49"/>
        <v>#DIV/0!</v>
      </c>
      <c r="L121" s="17" t="e">
        <f t="shared" si="49"/>
        <v>#DIV/0!</v>
      </c>
      <c r="M121" s="17" t="e">
        <f t="shared" si="49"/>
        <v>#DIV/0!</v>
      </c>
      <c r="N121" s="17" t="e">
        <f t="shared" si="49"/>
        <v>#DIV/0!</v>
      </c>
      <c r="O121" s="17" t="e">
        <f t="shared" si="49"/>
        <v>#DIV/0!</v>
      </c>
      <c r="P121" s="17" t="e">
        <f t="shared" si="49"/>
        <v>#DIV/0!</v>
      </c>
      <c r="Q121" s="17" t="e">
        <f t="shared" si="49"/>
        <v>#DIV/0!</v>
      </c>
      <c r="R121" s="17" t="e">
        <f t="shared" si="49"/>
        <v>#DIV/0!</v>
      </c>
      <c r="S121" s="17" t="e">
        <f t="shared" si="49"/>
        <v>#DIV/0!</v>
      </c>
      <c r="T121" s="17" t="e">
        <f t="shared" si="49"/>
        <v>#DIV/0!</v>
      </c>
      <c r="U121" s="35" t="e">
        <f t="shared" si="50"/>
        <v>#DIV/0!</v>
      </c>
      <c r="V121" s="17"/>
    </row>
    <row r="122" spans="1:22" x14ac:dyDescent="0.25">
      <c r="A122" s="28">
        <v>9</v>
      </c>
      <c r="B122" s="17" t="e">
        <f t="shared" si="49"/>
        <v>#DIV/0!</v>
      </c>
      <c r="C122" s="17" t="e">
        <f t="shared" si="49"/>
        <v>#DIV/0!</v>
      </c>
      <c r="D122" s="17" t="e">
        <f t="shared" si="49"/>
        <v>#DIV/0!</v>
      </c>
      <c r="E122" s="17" t="e">
        <f t="shared" si="49"/>
        <v>#DIV/0!</v>
      </c>
      <c r="F122" s="17" t="e">
        <f t="shared" si="49"/>
        <v>#DIV/0!</v>
      </c>
      <c r="G122" s="17" t="e">
        <f t="shared" si="49"/>
        <v>#DIV/0!</v>
      </c>
      <c r="H122" s="17" t="e">
        <f t="shared" si="49"/>
        <v>#DIV/0!</v>
      </c>
      <c r="I122" s="17" t="e">
        <f t="shared" si="49"/>
        <v>#DIV/0!</v>
      </c>
      <c r="J122" s="17" t="e">
        <f t="shared" si="49"/>
        <v>#DIV/0!</v>
      </c>
      <c r="K122" s="17" t="e">
        <f t="shared" si="49"/>
        <v>#DIV/0!</v>
      </c>
      <c r="L122" s="17" t="e">
        <f t="shared" si="49"/>
        <v>#DIV/0!</v>
      </c>
      <c r="M122" s="17" t="e">
        <f t="shared" si="49"/>
        <v>#DIV/0!</v>
      </c>
      <c r="N122" s="17" t="e">
        <f t="shared" si="49"/>
        <v>#DIV/0!</v>
      </c>
      <c r="O122" s="17" t="e">
        <f t="shared" si="49"/>
        <v>#DIV/0!</v>
      </c>
      <c r="P122" s="17" t="e">
        <f t="shared" si="49"/>
        <v>#DIV/0!</v>
      </c>
      <c r="Q122" s="17" t="e">
        <f t="shared" si="49"/>
        <v>#DIV/0!</v>
      </c>
      <c r="R122" s="17" t="e">
        <f t="shared" si="49"/>
        <v>#DIV/0!</v>
      </c>
      <c r="S122" s="17" t="e">
        <f t="shared" si="49"/>
        <v>#DIV/0!</v>
      </c>
      <c r="T122" s="17" t="e">
        <f t="shared" si="49"/>
        <v>#DIV/0!</v>
      </c>
      <c r="U122" s="35" t="e">
        <f t="shared" si="50"/>
        <v>#DIV/0!</v>
      </c>
      <c r="V122" s="17"/>
    </row>
    <row r="123" spans="1:22" x14ac:dyDescent="0.25">
      <c r="A123" s="28">
        <v>10</v>
      </c>
      <c r="B123" s="17" t="e">
        <f t="shared" si="49"/>
        <v>#DIV/0!</v>
      </c>
      <c r="C123" s="17" t="e">
        <f t="shared" si="49"/>
        <v>#DIV/0!</v>
      </c>
      <c r="D123" s="17" t="e">
        <f t="shared" si="49"/>
        <v>#DIV/0!</v>
      </c>
      <c r="E123" s="17" t="e">
        <f t="shared" si="49"/>
        <v>#DIV/0!</v>
      </c>
      <c r="F123" s="17" t="e">
        <f t="shared" si="49"/>
        <v>#DIV/0!</v>
      </c>
      <c r="G123" s="17" t="e">
        <f t="shared" si="49"/>
        <v>#DIV/0!</v>
      </c>
      <c r="H123" s="17" t="e">
        <f t="shared" si="49"/>
        <v>#DIV/0!</v>
      </c>
      <c r="I123" s="17" t="e">
        <f t="shared" si="49"/>
        <v>#DIV/0!</v>
      </c>
      <c r="J123" s="17" t="e">
        <f t="shared" si="49"/>
        <v>#DIV/0!</v>
      </c>
      <c r="K123" s="17" t="e">
        <f t="shared" si="49"/>
        <v>#DIV/0!</v>
      </c>
      <c r="L123" s="17" t="e">
        <f t="shared" si="49"/>
        <v>#DIV/0!</v>
      </c>
      <c r="M123" s="17" t="e">
        <f t="shared" si="49"/>
        <v>#DIV/0!</v>
      </c>
      <c r="N123" s="17" t="e">
        <f t="shared" si="49"/>
        <v>#DIV/0!</v>
      </c>
      <c r="O123" s="17" t="e">
        <f t="shared" si="49"/>
        <v>#DIV/0!</v>
      </c>
      <c r="P123" s="17" t="e">
        <f t="shared" si="49"/>
        <v>#DIV/0!</v>
      </c>
      <c r="Q123" s="17" t="e">
        <f t="shared" si="49"/>
        <v>#DIV/0!</v>
      </c>
      <c r="R123" s="17" t="e">
        <f t="shared" si="49"/>
        <v>#DIV/0!</v>
      </c>
      <c r="S123" s="17" t="e">
        <f t="shared" si="49"/>
        <v>#DIV/0!</v>
      </c>
      <c r="T123" s="17" t="e">
        <f t="shared" si="49"/>
        <v>#DIV/0!</v>
      </c>
      <c r="U123" s="35" t="e">
        <f t="shared" si="50"/>
        <v>#DIV/0!</v>
      </c>
      <c r="V123" s="17"/>
    </row>
    <row r="124" spans="1:22" x14ac:dyDescent="0.25">
      <c r="A124" s="28">
        <v>11</v>
      </c>
      <c r="B124" s="17" t="e">
        <f t="shared" si="49"/>
        <v>#DIV/0!</v>
      </c>
      <c r="C124" s="17" t="e">
        <f t="shared" si="49"/>
        <v>#DIV/0!</v>
      </c>
      <c r="D124" s="17" t="e">
        <f t="shared" si="49"/>
        <v>#DIV/0!</v>
      </c>
      <c r="E124" s="17" t="e">
        <f t="shared" si="49"/>
        <v>#DIV/0!</v>
      </c>
      <c r="F124" s="17" t="e">
        <f t="shared" si="49"/>
        <v>#DIV/0!</v>
      </c>
      <c r="G124" s="17" t="e">
        <f t="shared" si="49"/>
        <v>#DIV/0!</v>
      </c>
      <c r="H124" s="17" t="e">
        <f t="shared" si="49"/>
        <v>#DIV/0!</v>
      </c>
      <c r="I124" s="17" t="e">
        <f t="shared" si="49"/>
        <v>#DIV/0!</v>
      </c>
      <c r="J124" s="17" t="e">
        <f t="shared" si="49"/>
        <v>#DIV/0!</v>
      </c>
      <c r="K124" s="17" t="e">
        <f t="shared" si="49"/>
        <v>#DIV/0!</v>
      </c>
      <c r="L124" s="17" t="e">
        <f t="shared" si="49"/>
        <v>#DIV/0!</v>
      </c>
      <c r="M124" s="17" t="e">
        <f t="shared" si="49"/>
        <v>#DIV/0!</v>
      </c>
      <c r="N124" s="17" t="e">
        <f t="shared" si="49"/>
        <v>#DIV/0!</v>
      </c>
      <c r="O124" s="17" t="e">
        <f t="shared" si="49"/>
        <v>#DIV/0!</v>
      </c>
      <c r="P124" s="17" t="e">
        <f t="shared" si="49"/>
        <v>#DIV/0!</v>
      </c>
      <c r="Q124" s="17" t="e">
        <f t="shared" si="49"/>
        <v>#DIV/0!</v>
      </c>
      <c r="R124" s="17" t="e">
        <f t="shared" si="49"/>
        <v>#DIV/0!</v>
      </c>
      <c r="S124" s="17" t="e">
        <f t="shared" si="49"/>
        <v>#DIV/0!</v>
      </c>
      <c r="T124" s="17" t="e">
        <f t="shared" si="49"/>
        <v>#DIV/0!</v>
      </c>
      <c r="U124" s="35" t="e">
        <f t="shared" si="50"/>
        <v>#DIV/0!</v>
      </c>
      <c r="V124" s="17"/>
    </row>
    <row r="125" spans="1:22" x14ac:dyDescent="0.25">
      <c r="A125" s="28">
        <v>12</v>
      </c>
      <c r="B125" s="17" t="e">
        <f t="shared" si="49"/>
        <v>#DIV/0!</v>
      </c>
      <c r="C125" s="17" t="e">
        <f t="shared" si="49"/>
        <v>#DIV/0!</v>
      </c>
      <c r="D125" s="17" t="e">
        <f t="shared" si="49"/>
        <v>#DIV/0!</v>
      </c>
      <c r="E125" s="17" t="e">
        <f t="shared" si="49"/>
        <v>#DIV/0!</v>
      </c>
      <c r="F125" s="17" t="e">
        <f t="shared" si="49"/>
        <v>#DIV/0!</v>
      </c>
      <c r="G125" s="17" t="e">
        <f t="shared" si="49"/>
        <v>#DIV/0!</v>
      </c>
      <c r="H125" s="17" t="e">
        <f t="shared" si="49"/>
        <v>#DIV/0!</v>
      </c>
      <c r="I125" s="17" t="e">
        <f t="shared" si="49"/>
        <v>#DIV/0!</v>
      </c>
      <c r="J125" s="17" t="e">
        <f t="shared" si="49"/>
        <v>#DIV/0!</v>
      </c>
      <c r="K125" s="17" t="e">
        <f t="shared" si="49"/>
        <v>#DIV/0!</v>
      </c>
      <c r="L125" s="17" t="e">
        <f t="shared" si="49"/>
        <v>#DIV/0!</v>
      </c>
      <c r="M125" s="17" t="e">
        <f t="shared" si="49"/>
        <v>#DIV/0!</v>
      </c>
      <c r="N125" s="17" t="e">
        <f t="shared" si="49"/>
        <v>#DIV/0!</v>
      </c>
      <c r="O125" s="17" t="e">
        <f t="shared" si="49"/>
        <v>#DIV/0!</v>
      </c>
      <c r="P125" s="17" t="e">
        <f t="shared" si="49"/>
        <v>#DIV/0!</v>
      </c>
      <c r="Q125" s="17" t="e">
        <f t="shared" si="49"/>
        <v>#DIV/0!</v>
      </c>
      <c r="R125" s="17" t="e">
        <f t="shared" si="49"/>
        <v>#DIV/0!</v>
      </c>
      <c r="S125" s="17" t="e">
        <f t="shared" si="49"/>
        <v>#DIV/0!</v>
      </c>
      <c r="T125" s="17" t="e">
        <f t="shared" si="49"/>
        <v>#DIV/0!</v>
      </c>
      <c r="U125" s="35" t="e">
        <f t="shared" si="50"/>
        <v>#DIV/0!</v>
      </c>
      <c r="V125" s="17"/>
    </row>
    <row r="126" spans="1:22" x14ac:dyDescent="0.25">
      <c r="A126" s="28">
        <v>13</v>
      </c>
      <c r="B126" s="17" t="e">
        <f t="shared" si="49"/>
        <v>#DIV/0!</v>
      </c>
      <c r="C126" s="17" t="e">
        <f t="shared" si="49"/>
        <v>#DIV/0!</v>
      </c>
      <c r="D126" s="17" t="e">
        <f t="shared" si="49"/>
        <v>#DIV/0!</v>
      </c>
      <c r="E126" s="17" t="e">
        <f t="shared" si="49"/>
        <v>#DIV/0!</v>
      </c>
      <c r="F126" s="17" t="e">
        <f t="shared" si="49"/>
        <v>#DIV/0!</v>
      </c>
      <c r="G126" s="17" t="e">
        <f t="shared" si="49"/>
        <v>#DIV/0!</v>
      </c>
      <c r="H126" s="17" t="e">
        <f t="shared" si="49"/>
        <v>#DIV/0!</v>
      </c>
      <c r="I126" s="17" t="e">
        <f t="shared" si="49"/>
        <v>#DIV/0!</v>
      </c>
      <c r="J126" s="17" t="e">
        <f t="shared" ref="B126:T133" si="51">IF($B$3=1,J78*J29+J102,IF(J78*J29+J102&gt;J54,J78*J29+J102,J54))</f>
        <v>#DIV/0!</v>
      </c>
      <c r="K126" s="17" t="e">
        <f t="shared" si="51"/>
        <v>#DIV/0!</v>
      </c>
      <c r="L126" s="17" t="e">
        <f t="shared" si="51"/>
        <v>#DIV/0!</v>
      </c>
      <c r="M126" s="17" t="e">
        <f t="shared" si="51"/>
        <v>#DIV/0!</v>
      </c>
      <c r="N126" s="17" t="e">
        <f t="shared" si="51"/>
        <v>#DIV/0!</v>
      </c>
      <c r="O126" s="17" t="e">
        <f t="shared" si="51"/>
        <v>#DIV/0!</v>
      </c>
      <c r="P126" s="17" t="e">
        <f t="shared" si="51"/>
        <v>#DIV/0!</v>
      </c>
      <c r="Q126" s="17" t="e">
        <f t="shared" si="51"/>
        <v>#DIV/0!</v>
      </c>
      <c r="R126" s="17" t="e">
        <f t="shared" si="51"/>
        <v>#DIV/0!</v>
      </c>
      <c r="S126" s="17" t="e">
        <f t="shared" si="51"/>
        <v>#DIV/0!</v>
      </c>
      <c r="T126" s="17" t="e">
        <f t="shared" si="51"/>
        <v>#DIV/0!</v>
      </c>
      <c r="U126" s="35" t="e">
        <f t="shared" si="50"/>
        <v>#DIV/0!</v>
      </c>
      <c r="V126" s="17"/>
    </row>
    <row r="127" spans="1:22" x14ac:dyDescent="0.25">
      <c r="A127" s="28">
        <v>14</v>
      </c>
      <c r="B127" s="17" t="e">
        <f t="shared" si="51"/>
        <v>#DIV/0!</v>
      </c>
      <c r="C127" s="17" t="e">
        <f t="shared" si="51"/>
        <v>#DIV/0!</v>
      </c>
      <c r="D127" s="17" t="e">
        <f t="shared" si="51"/>
        <v>#DIV/0!</v>
      </c>
      <c r="E127" s="17" t="e">
        <f t="shared" si="51"/>
        <v>#DIV/0!</v>
      </c>
      <c r="F127" s="17" t="e">
        <f t="shared" si="51"/>
        <v>#DIV/0!</v>
      </c>
      <c r="G127" s="17" t="e">
        <f t="shared" si="51"/>
        <v>#DIV/0!</v>
      </c>
      <c r="H127" s="17" t="e">
        <f t="shared" si="51"/>
        <v>#DIV/0!</v>
      </c>
      <c r="I127" s="17" t="e">
        <f t="shared" si="51"/>
        <v>#DIV/0!</v>
      </c>
      <c r="J127" s="17" t="e">
        <f t="shared" si="51"/>
        <v>#DIV/0!</v>
      </c>
      <c r="K127" s="17" t="e">
        <f t="shared" si="51"/>
        <v>#DIV/0!</v>
      </c>
      <c r="L127" s="17" t="e">
        <f t="shared" si="51"/>
        <v>#DIV/0!</v>
      </c>
      <c r="M127" s="17" t="e">
        <f t="shared" si="51"/>
        <v>#DIV/0!</v>
      </c>
      <c r="N127" s="17" t="e">
        <f t="shared" si="51"/>
        <v>#DIV/0!</v>
      </c>
      <c r="O127" s="17" t="e">
        <f t="shared" si="51"/>
        <v>#DIV/0!</v>
      </c>
      <c r="P127" s="17" t="e">
        <f t="shared" si="51"/>
        <v>#DIV/0!</v>
      </c>
      <c r="Q127" s="17" t="e">
        <f t="shared" si="51"/>
        <v>#DIV/0!</v>
      </c>
      <c r="R127" s="17" t="e">
        <f t="shared" si="51"/>
        <v>#DIV/0!</v>
      </c>
      <c r="S127" s="17" t="e">
        <f t="shared" si="51"/>
        <v>#DIV/0!</v>
      </c>
      <c r="T127" s="17" t="e">
        <f t="shared" si="51"/>
        <v>#DIV/0!</v>
      </c>
      <c r="U127" s="35" t="e">
        <f t="shared" si="50"/>
        <v>#DIV/0!</v>
      </c>
      <c r="V127" s="17"/>
    </row>
    <row r="128" spans="1:22" x14ac:dyDescent="0.25">
      <c r="A128" s="28">
        <v>15</v>
      </c>
      <c r="B128" s="17" t="e">
        <f t="shared" si="51"/>
        <v>#DIV/0!</v>
      </c>
      <c r="C128" s="17" t="e">
        <f t="shared" si="51"/>
        <v>#DIV/0!</v>
      </c>
      <c r="D128" s="17" t="e">
        <f t="shared" si="51"/>
        <v>#DIV/0!</v>
      </c>
      <c r="E128" s="17" t="e">
        <f t="shared" si="51"/>
        <v>#DIV/0!</v>
      </c>
      <c r="F128" s="17" t="e">
        <f t="shared" si="51"/>
        <v>#DIV/0!</v>
      </c>
      <c r="G128" s="17" t="e">
        <f t="shared" si="51"/>
        <v>#DIV/0!</v>
      </c>
      <c r="H128" s="17" t="e">
        <f t="shared" si="51"/>
        <v>#DIV/0!</v>
      </c>
      <c r="I128" s="17" t="e">
        <f t="shared" si="51"/>
        <v>#DIV/0!</v>
      </c>
      <c r="J128" s="17" t="e">
        <f t="shared" si="51"/>
        <v>#DIV/0!</v>
      </c>
      <c r="K128" s="17" t="e">
        <f t="shared" si="51"/>
        <v>#DIV/0!</v>
      </c>
      <c r="L128" s="17" t="e">
        <f t="shared" si="51"/>
        <v>#DIV/0!</v>
      </c>
      <c r="M128" s="17" t="e">
        <f t="shared" si="51"/>
        <v>#DIV/0!</v>
      </c>
      <c r="N128" s="17" t="e">
        <f t="shared" si="51"/>
        <v>#DIV/0!</v>
      </c>
      <c r="O128" s="17" t="e">
        <f t="shared" si="51"/>
        <v>#DIV/0!</v>
      </c>
      <c r="P128" s="17" t="e">
        <f t="shared" si="51"/>
        <v>#DIV/0!</v>
      </c>
      <c r="Q128" s="17" t="e">
        <f t="shared" si="51"/>
        <v>#DIV/0!</v>
      </c>
      <c r="R128" s="17" t="e">
        <f t="shared" si="51"/>
        <v>#DIV/0!</v>
      </c>
      <c r="S128" s="17" t="e">
        <f t="shared" si="51"/>
        <v>#DIV/0!</v>
      </c>
      <c r="T128" s="17" t="e">
        <f t="shared" si="51"/>
        <v>#DIV/0!</v>
      </c>
      <c r="U128" s="35" t="e">
        <f t="shared" si="50"/>
        <v>#DIV/0!</v>
      </c>
      <c r="V128" s="17"/>
    </row>
    <row r="129" spans="1:22" x14ac:dyDescent="0.25">
      <c r="A129" s="28">
        <v>16</v>
      </c>
      <c r="B129" s="17" t="e">
        <f t="shared" si="51"/>
        <v>#DIV/0!</v>
      </c>
      <c r="C129" s="17" t="e">
        <f t="shared" si="51"/>
        <v>#DIV/0!</v>
      </c>
      <c r="D129" s="17" t="e">
        <f t="shared" si="51"/>
        <v>#DIV/0!</v>
      </c>
      <c r="E129" s="17" t="e">
        <f t="shared" si="51"/>
        <v>#DIV/0!</v>
      </c>
      <c r="F129" s="17" t="e">
        <f t="shared" si="51"/>
        <v>#DIV/0!</v>
      </c>
      <c r="G129" s="17" t="e">
        <f t="shared" si="51"/>
        <v>#DIV/0!</v>
      </c>
      <c r="H129" s="17" t="e">
        <f t="shared" si="51"/>
        <v>#DIV/0!</v>
      </c>
      <c r="I129" s="17" t="e">
        <f t="shared" si="51"/>
        <v>#DIV/0!</v>
      </c>
      <c r="J129" s="17" t="e">
        <f t="shared" si="51"/>
        <v>#DIV/0!</v>
      </c>
      <c r="K129" s="17" t="e">
        <f t="shared" si="51"/>
        <v>#DIV/0!</v>
      </c>
      <c r="L129" s="17" t="e">
        <f t="shared" si="51"/>
        <v>#DIV/0!</v>
      </c>
      <c r="M129" s="17" t="e">
        <f t="shared" si="51"/>
        <v>#DIV/0!</v>
      </c>
      <c r="N129" s="17" t="e">
        <f t="shared" si="51"/>
        <v>#DIV/0!</v>
      </c>
      <c r="O129" s="17" t="e">
        <f t="shared" si="51"/>
        <v>#DIV/0!</v>
      </c>
      <c r="P129" s="17" t="e">
        <f t="shared" si="51"/>
        <v>#DIV/0!</v>
      </c>
      <c r="Q129" s="17" t="e">
        <f t="shared" si="51"/>
        <v>#DIV/0!</v>
      </c>
      <c r="R129" s="17" t="e">
        <f t="shared" si="51"/>
        <v>#DIV/0!</v>
      </c>
      <c r="S129" s="17" t="e">
        <f t="shared" si="51"/>
        <v>#DIV/0!</v>
      </c>
      <c r="T129" s="17" t="e">
        <f t="shared" si="51"/>
        <v>#DIV/0!</v>
      </c>
      <c r="U129" s="35" t="e">
        <f t="shared" si="50"/>
        <v>#DIV/0!</v>
      </c>
      <c r="V129" s="17"/>
    </row>
    <row r="130" spans="1:22" x14ac:dyDescent="0.25">
      <c r="A130" s="28">
        <v>17</v>
      </c>
      <c r="B130" s="17" t="e">
        <f t="shared" si="51"/>
        <v>#DIV/0!</v>
      </c>
      <c r="C130" s="17" t="e">
        <f t="shared" si="51"/>
        <v>#DIV/0!</v>
      </c>
      <c r="D130" s="17" t="e">
        <f t="shared" si="51"/>
        <v>#DIV/0!</v>
      </c>
      <c r="E130" s="17" t="e">
        <f t="shared" si="51"/>
        <v>#DIV/0!</v>
      </c>
      <c r="F130" s="17" t="e">
        <f t="shared" si="51"/>
        <v>#DIV/0!</v>
      </c>
      <c r="G130" s="17" t="e">
        <f t="shared" si="51"/>
        <v>#DIV/0!</v>
      </c>
      <c r="H130" s="17" t="e">
        <f t="shared" si="51"/>
        <v>#DIV/0!</v>
      </c>
      <c r="I130" s="17" t="e">
        <f t="shared" si="51"/>
        <v>#DIV/0!</v>
      </c>
      <c r="J130" s="17" t="e">
        <f t="shared" si="51"/>
        <v>#DIV/0!</v>
      </c>
      <c r="K130" s="17" t="e">
        <f t="shared" si="51"/>
        <v>#DIV/0!</v>
      </c>
      <c r="L130" s="17" t="e">
        <f t="shared" si="51"/>
        <v>#DIV/0!</v>
      </c>
      <c r="M130" s="17" t="e">
        <f t="shared" si="51"/>
        <v>#DIV/0!</v>
      </c>
      <c r="N130" s="17" t="e">
        <f t="shared" si="51"/>
        <v>#DIV/0!</v>
      </c>
      <c r="O130" s="17" t="e">
        <f t="shared" si="51"/>
        <v>#DIV/0!</v>
      </c>
      <c r="P130" s="17" t="e">
        <f t="shared" si="51"/>
        <v>#DIV/0!</v>
      </c>
      <c r="Q130" s="17" t="e">
        <f t="shared" si="51"/>
        <v>#DIV/0!</v>
      </c>
      <c r="R130" s="17" t="e">
        <f t="shared" si="51"/>
        <v>#DIV/0!</v>
      </c>
      <c r="S130" s="17" t="e">
        <f t="shared" si="51"/>
        <v>#DIV/0!</v>
      </c>
      <c r="T130" s="17" t="e">
        <f t="shared" si="51"/>
        <v>#DIV/0!</v>
      </c>
      <c r="U130" s="35" t="e">
        <f t="shared" si="50"/>
        <v>#DIV/0!</v>
      </c>
      <c r="V130" s="17"/>
    </row>
    <row r="131" spans="1:22" x14ac:dyDescent="0.25">
      <c r="A131" s="28">
        <v>18</v>
      </c>
      <c r="B131" s="17" t="e">
        <f t="shared" si="51"/>
        <v>#DIV/0!</v>
      </c>
      <c r="C131" s="17" t="e">
        <f t="shared" si="51"/>
        <v>#DIV/0!</v>
      </c>
      <c r="D131" s="17" t="e">
        <f t="shared" si="51"/>
        <v>#DIV/0!</v>
      </c>
      <c r="E131" s="17" t="e">
        <f t="shared" si="51"/>
        <v>#DIV/0!</v>
      </c>
      <c r="F131" s="17" t="e">
        <f t="shared" si="51"/>
        <v>#DIV/0!</v>
      </c>
      <c r="G131" s="17" t="e">
        <f t="shared" si="51"/>
        <v>#DIV/0!</v>
      </c>
      <c r="H131" s="17" t="e">
        <f t="shared" si="51"/>
        <v>#DIV/0!</v>
      </c>
      <c r="I131" s="17" t="e">
        <f t="shared" si="51"/>
        <v>#DIV/0!</v>
      </c>
      <c r="J131" s="17" t="e">
        <f t="shared" si="51"/>
        <v>#DIV/0!</v>
      </c>
      <c r="K131" s="17" t="e">
        <f t="shared" si="51"/>
        <v>#DIV/0!</v>
      </c>
      <c r="L131" s="17" t="e">
        <f t="shared" si="51"/>
        <v>#DIV/0!</v>
      </c>
      <c r="M131" s="17" t="e">
        <f t="shared" si="51"/>
        <v>#DIV/0!</v>
      </c>
      <c r="N131" s="17" t="e">
        <f t="shared" si="51"/>
        <v>#DIV/0!</v>
      </c>
      <c r="O131" s="17" t="e">
        <f t="shared" si="51"/>
        <v>#DIV/0!</v>
      </c>
      <c r="P131" s="17" t="e">
        <f t="shared" si="51"/>
        <v>#DIV/0!</v>
      </c>
      <c r="Q131" s="17" t="e">
        <f t="shared" si="51"/>
        <v>#DIV/0!</v>
      </c>
      <c r="R131" s="17" t="e">
        <f t="shared" si="51"/>
        <v>#DIV/0!</v>
      </c>
      <c r="S131" s="17" t="e">
        <f t="shared" si="51"/>
        <v>#DIV/0!</v>
      </c>
      <c r="T131" s="17" t="e">
        <f t="shared" si="51"/>
        <v>#DIV/0!</v>
      </c>
      <c r="U131" s="35" t="e">
        <f t="shared" si="50"/>
        <v>#DIV/0!</v>
      </c>
      <c r="V131" s="17"/>
    </row>
    <row r="132" spans="1:22" x14ac:dyDescent="0.25">
      <c r="A132" s="28">
        <v>19</v>
      </c>
      <c r="B132" s="17" t="e">
        <f t="shared" si="51"/>
        <v>#DIV/0!</v>
      </c>
      <c r="C132" s="17" t="e">
        <f t="shared" si="51"/>
        <v>#DIV/0!</v>
      </c>
      <c r="D132" s="17" t="e">
        <f t="shared" si="51"/>
        <v>#DIV/0!</v>
      </c>
      <c r="E132" s="17" t="e">
        <f t="shared" si="51"/>
        <v>#DIV/0!</v>
      </c>
      <c r="F132" s="17" t="e">
        <f t="shared" si="51"/>
        <v>#DIV/0!</v>
      </c>
      <c r="G132" s="17" t="e">
        <f t="shared" si="51"/>
        <v>#DIV/0!</v>
      </c>
      <c r="H132" s="17" t="e">
        <f t="shared" si="51"/>
        <v>#DIV/0!</v>
      </c>
      <c r="I132" s="17" t="e">
        <f t="shared" si="51"/>
        <v>#DIV/0!</v>
      </c>
      <c r="J132" s="17" t="e">
        <f t="shared" si="51"/>
        <v>#DIV/0!</v>
      </c>
      <c r="K132" s="17" t="e">
        <f t="shared" si="51"/>
        <v>#DIV/0!</v>
      </c>
      <c r="L132" s="17" t="e">
        <f t="shared" si="51"/>
        <v>#DIV/0!</v>
      </c>
      <c r="M132" s="17" t="e">
        <f t="shared" si="51"/>
        <v>#DIV/0!</v>
      </c>
      <c r="N132" s="17" t="e">
        <f t="shared" si="51"/>
        <v>#DIV/0!</v>
      </c>
      <c r="O132" s="17" t="e">
        <f t="shared" si="51"/>
        <v>#DIV/0!</v>
      </c>
      <c r="P132" s="17" t="e">
        <f t="shared" si="51"/>
        <v>#DIV/0!</v>
      </c>
      <c r="Q132" s="17" t="e">
        <f t="shared" si="51"/>
        <v>#DIV/0!</v>
      </c>
      <c r="R132" s="17" t="e">
        <f t="shared" si="51"/>
        <v>#DIV/0!</v>
      </c>
      <c r="S132" s="17" t="e">
        <f t="shared" si="51"/>
        <v>#DIV/0!</v>
      </c>
      <c r="T132" s="17" t="e">
        <f t="shared" si="51"/>
        <v>#DIV/0!</v>
      </c>
      <c r="U132" s="35" t="e">
        <f t="shared" si="50"/>
        <v>#DIV/0!</v>
      </c>
      <c r="V132" s="17"/>
    </row>
    <row r="133" spans="1:22" x14ac:dyDescent="0.25">
      <c r="A133" s="28">
        <v>20</v>
      </c>
      <c r="B133" s="17" t="e">
        <f t="shared" si="51"/>
        <v>#DIV/0!</v>
      </c>
      <c r="C133" s="17" t="e">
        <f t="shared" si="51"/>
        <v>#DIV/0!</v>
      </c>
      <c r="D133" s="17" t="e">
        <f t="shared" si="51"/>
        <v>#DIV/0!</v>
      </c>
      <c r="E133" s="17" t="e">
        <f t="shared" si="51"/>
        <v>#DIV/0!</v>
      </c>
      <c r="F133" s="17" t="e">
        <f t="shared" si="51"/>
        <v>#DIV/0!</v>
      </c>
      <c r="G133" s="17" t="e">
        <f t="shared" si="51"/>
        <v>#DIV/0!</v>
      </c>
      <c r="H133" s="17" t="e">
        <f t="shared" si="51"/>
        <v>#DIV/0!</v>
      </c>
      <c r="I133" s="17" t="e">
        <f t="shared" si="51"/>
        <v>#DIV/0!</v>
      </c>
      <c r="J133" s="17" t="e">
        <f t="shared" si="51"/>
        <v>#DIV/0!</v>
      </c>
      <c r="K133" s="17" t="e">
        <f t="shared" si="51"/>
        <v>#DIV/0!</v>
      </c>
      <c r="L133" s="17" t="e">
        <f t="shared" si="51"/>
        <v>#DIV/0!</v>
      </c>
      <c r="M133" s="17" t="e">
        <f t="shared" si="51"/>
        <v>#DIV/0!</v>
      </c>
      <c r="N133" s="17" t="e">
        <f t="shared" si="51"/>
        <v>#DIV/0!</v>
      </c>
      <c r="O133" s="17" t="e">
        <f t="shared" si="51"/>
        <v>#DIV/0!</v>
      </c>
      <c r="P133" s="17" t="e">
        <f t="shared" si="51"/>
        <v>#DIV/0!</v>
      </c>
      <c r="Q133" s="17" t="e">
        <f t="shared" si="51"/>
        <v>#DIV/0!</v>
      </c>
      <c r="R133" s="17" t="e">
        <f t="shared" si="51"/>
        <v>#DIV/0!</v>
      </c>
      <c r="S133" s="17" t="e">
        <f t="shared" si="51"/>
        <v>#DIV/0!</v>
      </c>
      <c r="T133" s="17" t="e">
        <f t="shared" si="51"/>
        <v>#DIV/0!</v>
      </c>
      <c r="U133" s="35" t="e">
        <f t="shared" si="50"/>
        <v>#DIV/0!</v>
      </c>
      <c r="V133" s="17"/>
    </row>
    <row r="134" spans="1:22" x14ac:dyDescent="0.25">
      <c r="U134" s="17"/>
    </row>
  </sheetData>
  <dataConsolidate/>
  <conditionalFormatting sqref="B16:V36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C34" sqref="C34"/>
    </sheetView>
  </sheetViews>
  <sheetFormatPr baseColWidth="10" defaultRowHeight="15" x14ac:dyDescent="0.25"/>
  <sheetData>
    <row r="1" spans="1:2" x14ac:dyDescent="0.25">
      <c r="A1" t="s">
        <v>60</v>
      </c>
    </row>
    <row r="2" spans="1:2" x14ac:dyDescent="0.25">
      <c r="A2">
        <v>0</v>
      </c>
      <c r="B2">
        <f>IF(AND(A2&lt;=60,A2&gt;=30),A2,IF(A2&lt;30,30,60+0.1*(A2-60)))</f>
        <v>30</v>
      </c>
    </row>
    <row r="3" spans="1:2" x14ac:dyDescent="0.25">
      <c r="A3">
        <v>5</v>
      </c>
      <c r="B3">
        <f t="shared" ref="B3:B20" si="0">IF(AND(A3&lt;=60,A3&gt;=30),A3,IF(A3&lt;30,30,60+0.1*(A3-60)))</f>
        <v>30</v>
      </c>
    </row>
    <row r="4" spans="1:2" x14ac:dyDescent="0.25">
      <c r="A4">
        <v>10</v>
      </c>
      <c r="B4">
        <f t="shared" si="0"/>
        <v>30</v>
      </c>
    </row>
    <row r="5" spans="1:2" x14ac:dyDescent="0.25">
      <c r="A5">
        <v>15</v>
      </c>
      <c r="B5">
        <f t="shared" si="0"/>
        <v>30</v>
      </c>
    </row>
    <row r="6" spans="1:2" x14ac:dyDescent="0.25">
      <c r="A6">
        <v>20</v>
      </c>
      <c r="B6">
        <f t="shared" si="0"/>
        <v>30</v>
      </c>
    </row>
    <row r="7" spans="1:2" x14ac:dyDescent="0.25">
      <c r="A7">
        <v>25</v>
      </c>
      <c r="B7">
        <f t="shared" si="0"/>
        <v>30</v>
      </c>
    </row>
    <row r="8" spans="1:2" x14ac:dyDescent="0.25">
      <c r="A8">
        <v>30</v>
      </c>
      <c r="B8">
        <f t="shared" si="0"/>
        <v>30</v>
      </c>
    </row>
    <row r="9" spans="1:2" x14ac:dyDescent="0.25">
      <c r="A9">
        <v>35</v>
      </c>
      <c r="B9">
        <f t="shared" si="0"/>
        <v>35</v>
      </c>
    </row>
    <row r="10" spans="1:2" x14ac:dyDescent="0.25">
      <c r="A10">
        <v>40</v>
      </c>
      <c r="B10">
        <f t="shared" si="0"/>
        <v>40</v>
      </c>
    </row>
    <row r="11" spans="1:2" x14ac:dyDescent="0.25">
      <c r="A11">
        <v>45</v>
      </c>
      <c r="B11">
        <f t="shared" si="0"/>
        <v>45</v>
      </c>
    </row>
    <row r="12" spans="1:2" x14ac:dyDescent="0.25">
      <c r="A12">
        <v>50</v>
      </c>
      <c r="B12">
        <f t="shared" si="0"/>
        <v>50</v>
      </c>
    </row>
    <row r="13" spans="1:2" x14ac:dyDescent="0.25">
      <c r="A13">
        <v>55</v>
      </c>
      <c r="B13">
        <f t="shared" si="0"/>
        <v>55</v>
      </c>
    </row>
    <row r="14" spans="1:2" x14ac:dyDescent="0.25">
      <c r="A14">
        <v>60</v>
      </c>
      <c r="B14">
        <f t="shared" si="0"/>
        <v>60</v>
      </c>
    </row>
    <row r="15" spans="1:2" x14ac:dyDescent="0.25">
      <c r="A15">
        <v>65</v>
      </c>
      <c r="B15">
        <f t="shared" si="0"/>
        <v>60.5</v>
      </c>
    </row>
    <row r="16" spans="1:2" x14ac:dyDescent="0.25">
      <c r="A16">
        <v>70</v>
      </c>
      <c r="B16">
        <f t="shared" si="0"/>
        <v>61</v>
      </c>
    </row>
    <row r="17" spans="1:2" x14ac:dyDescent="0.25">
      <c r="A17">
        <v>75</v>
      </c>
      <c r="B17">
        <f t="shared" si="0"/>
        <v>61.5</v>
      </c>
    </row>
    <row r="18" spans="1:2" x14ac:dyDescent="0.25">
      <c r="A18">
        <v>80</v>
      </c>
      <c r="B18">
        <f t="shared" si="0"/>
        <v>62</v>
      </c>
    </row>
    <row r="19" spans="1:2" x14ac:dyDescent="0.25">
      <c r="A19">
        <v>85</v>
      </c>
      <c r="B19">
        <f t="shared" si="0"/>
        <v>62.5</v>
      </c>
    </row>
    <row r="20" spans="1:2" x14ac:dyDescent="0.25">
      <c r="A20">
        <v>90</v>
      </c>
      <c r="B20">
        <f t="shared" si="0"/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C27"/>
  <sheetViews>
    <sheetView topLeftCell="A4" workbookViewId="0">
      <selection activeCell="B8" sqref="B8"/>
    </sheetView>
  </sheetViews>
  <sheetFormatPr baseColWidth="10" defaultRowHeight="15" x14ac:dyDescent="0.25"/>
  <cols>
    <col min="1" max="1" width="15.7109375" customWidth="1"/>
    <col min="2" max="3" width="8.5703125" bestFit="1" customWidth="1"/>
    <col min="4" max="4" width="8" customWidth="1"/>
    <col min="5" max="5" width="11.85546875" bestFit="1" customWidth="1"/>
    <col min="6" max="12" width="12.85546875" bestFit="1" customWidth="1"/>
    <col min="13" max="13" width="11.85546875" bestFit="1" customWidth="1"/>
    <col min="14" max="25" width="12.85546875" bestFit="1" customWidth="1"/>
    <col min="26" max="29" width="13.85546875" bestFit="1" customWidth="1"/>
  </cols>
  <sheetData>
    <row r="1" spans="1:29" ht="26.25" x14ac:dyDescent="0.25">
      <c r="A1" s="31" t="s">
        <v>49</v>
      </c>
      <c r="B1" s="30"/>
      <c r="C1" s="30"/>
      <c r="D1" s="30"/>
      <c r="E1" s="30"/>
      <c r="F1" s="30"/>
    </row>
    <row r="2" spans="1:29" x14ac:dyDescent="0.25">
      <c r="A2" s="13"/>
      <c r="B2" s="18"/>
    </row>
    <row r="3" spans="1:29" x14ac:dyDescent="0.25">
      <c r="A3" s="13" t="s">
        <v>28</v>
      </c>
      <c r="B3" s="21">
        <v>1</v>
      </c>
    </row>
    <row r="4" spans="1:29" x14ac:dyDescent="0.25">
      <c r="E4" s="15" t="s">
        <v>31</v>
      </c>
      <c r="F4">
        <v>7</v>
      </c>
    </row>
    <row r="5" spans="1:29" ht="21" customHeight="1" x14ac:dyDescent="0.25">
      <c r="A5" s="41" t="s">
        <v>29</v>
      </c>
      <c r="B5" s="38">
        <v>1000</v>
      </c>
      <c r="E5" s="16" t="s">
        <v>32</v>
      </c>
      <c r="F5">
        <v>20</v>
      </c>
    </row>
    <row r="6" spans="1:29" ht="21.75" customHeight="1" x14ac:dyDescent="0.25">
      <c r="A6" s="41" t="s">
        <v>30</v>
      </c>
      <c r="B6" s="38">
        <v>1000</v>
      </c>
      <c r="E6" s="16" t="s">
        <v>50</v>
      </c>
      <c r="F6">
        <v>0</v>
      </c>
    </row>
    <row r="7" spans="1:29" ht="22.5" customHeight="1" x14ac:dyDescent="0.25">
      <c r="A7" s="41" t="s">
        <v>31</v>
      </c>
      <c r="B7" s="39">
        <f>LN(1.02)*2</f>
        <v>3.960525459235946E-2</v>
      </c>
    </row>
    <row r="8" spans="1:29" ht="21.75" customHeight="1" x14ac:dyDescent="0.25">
      <c r="A8" s="42" t="s">
        <v>32</v>
      </c>
      <c r="B8" s="39">
        <v>0.3</v>
      </c>
    </row>
    <row r="9" spans="1:29" ht="22.5" customHeight="1" x14ac:dyDescent="0.25">
      <c r="A9" s="42" t="s">
        <v>50</v>
      </c>
      <c r="B9" s="49">
        <f>F6/100</f>
        <v>0</v>
      </c>
    </row>
    <row r="10" spans="1:29" ht="20.25" customHeight="1" x14ac:dyDescent="0.25">
      <c r="A10" s="41" t="s">
        <v>33</v>
      </c>
      <c r="B10" s="48">
        <v>0.5</v>
      </c>
    </row>
    <row r="11" spans="1:29" ht="22.5" customHeight="1" x14ac:dyDescent="0.25">
      <c r="A11" s="41" t="s">
        <v>25</v>
      </c>
      <c r="B11" s="38">
        <v>5</v>
      </c>
    </row>
    <row r="13" spans="1:29" x14ac:dyDescent="0.25">
      <c r="A13" s="41" t="s">
        <v>30</v>
      </c>
      <c r="B13" s="2">
        <f t="shared" ref="B13:E13" si="0">IF(C13-$B$11&lt;=0,0.01,C13-$B$11)</f>
        <v>960</v>
      </c>
      <c r="C13" s="2">
        <f t="shared" si="0"/>
        <v>965</v>
      </c>
      <c r="D13" s="2">
        <f t="shared" si="0"/>
        <v>970</v>
      </c>
      <c r="E13" s="2">
        <f t="shared" si="0"/>
        <v>975</v>
      </c>
      <c r="F13" s="2">
        <f>IF(G13-$B$11&lt;=0,0.01,G13-$B$11)</f>
        <v>980</v>
      </c>
      <c r="G13" s="2">
        <f t="shared" ref="G13:I13" si="1">IF(H13-$B$11&lt;=0,0.01,H13-$B$11)</f>
        <v>985</v>
      </c>
      <c r="H13" s="2">
        <f t="shared" si="1"/>
        <v>990</v>
      </c>
      <c r="I13" s="2">
        <f t="shared" si="1"/>
        <v>995</v>
      </c>
      <c r="J13" s="1">
        <f>B6</f>
        <v>1000</v>
      </c>
      <c r="K13" s="2">
        <f t="shared" ref="K13:AC13" si="2">J13+$B$11</f>
        <v>1005</v>
      </c>
      <c r="L13" s="2">
        <f t="shared" si="2"/>
        <v>1010</v>
      </c>
      <c r="M13" s="2">
        <f t="shared" si="2"/>
        <v>1015</v>
      </c>
      <c r="N13" s="2">
        <f t="shared" si="2"/>
        <v>1020</v>
      </c>
      <c r="O13" s="2">
        <f t="shared" si="2"/>
        <v>1025</v>
      </c>
      <c r="P13" s="2">
        <f t="shared" si="2"/>
        <v>1030</v>
      </c>
      <c r="Q13" s="2">
        <f t="shared" si="2"/>
        <v>1035</v>
      </c>
      <c r="R13" s="2">
        <f t="shared" si="2"/>
        <v>1040</v>
      </c>
      <c r="S13" s="2">
        <f t="shared" si="2"/>
        <v>1045</v>
      </c>
      <c r="T13" s="2">
        <f t="shared" si="2"/>
        <v>1050</v>
      </c>
      <c r="U13" s="2">
        <f t="shared" si="2"/>
        <v>1055</v>
      </c>
      <c r="V13" s="2">
        <f t="shared" si="2"/>
        <v>1060</v>
      </c>
      <c r="W13" s="2">
        <f t="shared" si="2"/>
        <v>1065</v>
      </c>
      <c r="X13" s="2">
        <f t="shared" si="2"/>
        <v>1070</v>
      </c>
      <c r="Y13" s="2">
        <f t="shared" si="2"/>
        <v>1075</v>
      </c>
      <c r="Z13" s="2">
        <f t="shared" si="2"/>
        <v>1080</v>
      </c>
      <c r="AA13" s="2">
        <f t="shared" si="2"/>
        <v>1085</v>
      </c>
      <c r="AB13" s="2">
        <f t="shared" si="2"/>
        <v>1090</v>
      </c>
      <c r="AC13" s="2">
        <f t="shared" si="2"/>
        <v>1095</v>
      </c>
    </row>
    <row r="14" spans="1:29" x14ac:dyDescent="0.25">
      <c r="A14" s="41" t="s">
        <v>51</v>
      </c>
      <c r="B14" s="40">
        <f>(LN(B13/$B$5)+($B$7-$B$9+0.5*$B$8^2)*$B$10)/($B$8*$B$10^(1/2))</f>
        <v>6.9797698420221372E-3</v>
      </c>
      <c r="C14" s="40">
        <f>(LN(C13/$B$5)+($B$7-$B$9+0.5*$B$8^2)*$B$10)/($B$8*$B$10^(1/2))</f>
        <v>3.1468371447505909E-2</v>
      </c>
      <c r="D14" s="40">
        <f t="shared" ref="D14:AC14" si="3">(LN(D13/$B$5)+($B$7-$B$9+0.5*$B$8^2)*$B$10)/($B$8*$B$10^(1/2))</f>
        <v>5.5830416407535707E-2</v>
      </c>
      <c r="E14" s="40">
        <f t="shared" si="3"/>
        <v>8.0067206084436862E-2</v>
      </c>
      <c r="F14" s="40">
        <f t="shared" si="3"/>
        <v>0.10418002187060489</v>
      </c>
      <c r="G14" s="40">
        <f t="shared" si="3"/>
        <v>0.12817012559502239</v>
      </c>
      <c r="H14" s="40">
        <f t="shared" si="3"/>
        <v>0.15203875991948446</v>
      </c>
      <c r="I14" s="40">
        <f t="shared" si="3"/>
        <v>0.17578714872484325</v>
      </c>
      <c r="J14" s="45">
        <f>(LN(J13/$B$5)+($B$7-$B$9+0.5*$B$8^2)*$B$10)/($B$8*$B$10^(1/2))</f>
        <v>0.1994164974875722</v>
      </c>
      <c r="K14" s="40">
        <f t="shared" si="3"/>
        <v>0.22292799364693924</v>
      </c>
      <c r="L14" s="40">
        <f t="shared" si="3"/>
        <v>0.24632280696307143</v>
      </c>
      <c r="M14" s="40">
        <f t="shared" si="3"/>
        <v>0.26960208986617068</v>
      </c>
      <c r="N14" s="40">
        <f t="shared" si="3"/>
        <v>0.29276697779716232</v>
      </c>
      <c r="O14" s="40">
        <f t="shared" si="3"/>
        <v>0.31581858953999858</v>
      </c>
      <c r="P14" s="40">
        <f t="shared" si="3"/>
        <v>0.33875802754589346</v>
      </c>
      <c r="Q14" s="40">
        <f t="shared" si="3"/>
        <v>0.36158637824969059</v>
      </c>
      <c r="R14" s="40">
        <f t="shared" si="3"/>
        <v>0.38430471237862318</v>
      </c>
      <c r="S14" s="40">
        <f t="shared" si="3"/>
        <v>0.40691408525365441</v>
      </c>
      <c r="T14" s="40">
        <f t="shared" si="3"/>
        <v>0.429415537083641</v>
      </c>
      <c r="U14" s="40">
        <f t="shared" si="3"/>
        <v>0.45181009325249405</v>
      </c>
      <c r="V14" s="40">
        <f t="shared" si="3"/>
        <v>0.47409876459956696</v>
      </c>
      <c r="W14" s="40">
        <f t="shared" si="3"/>
        <v>0.49628254769342978</v>
      </c>
      <c r="X14" s="40">
        <f t="shared" si="3"/>
        <v>0.5183624250992479</v>
      </c>
      <c r="Y14" s="40">
        <f t="shared" si="3"/>
        <v>0.54033936563991225</v>
      </c>
      <c r="Z14" s="40">
        <f t="shared" si="3"/>
        <v>0.56221432465112708</v>
      </c>
      <c r="AA14" s="40">
        <f t="shared" si="3"/>
        <v>0.58398824423058915</v>
      </c>
      <c r="AB14" s="40">
        <f t="shared" si="3"/>
        <v>0.6056620534814563</v>
      </c>
      <c r="AC14" s="40">
        <f t="shared" si="3"/>
        <v>0.62723666875022754</v>
      </c>
    </row>
    <row r="15" spans="1:29" x14ac:dyDescent="0.25">
      <c r="A15" s="41" t="s">
        <v>52</v>
      </c>
      <c r="B15" s="40">
        <f>B14-$B$8*SQRT($B$10)</f>
        <v>-0.20515226451394211</v>
      </c>
      <c r="C15" s="40">
        <f t="shared" ref="C15:AC15" si="4">C14-$B$8*SQRT($B$10)</f>
        <v>-0.18066366290845834</v>
      </c>
      <c r="D15" s="40">
        <f t="shared" si="4"/>
        <v>-0.15630161794842856</v>
      </c>
      <c r="E15" s="40">
        <f t="shared" si="4"/>
        <v>-0.13206482827152738</v>
      </c>
      <c r="F15" s="40">
        <f t="shared" si="4"/>
        <v>-0.10795201248535936</v>
      </c>
      <c r="G15" s="40">
        <f t="shared" si="4"/>
        <v>-8.3961908760941867E-2</v>
      </c>
      <c r="H15" s="40">
        <f t="shared" si="4"/>
        <v>-6.0093274436479799E-2</v>
      </c>
      <c r="I15" s="40">
        <f t="shared" si="4"/>
        <v>-3.634488563112101E-2</v>
      </c>
      <c r="J15" s="45">
        <f t="shared" si="4"/>
        <v>-1.2715536868392052E-2</v>
      </c>
      <c r="K15" s="40">
        <f t="shared" si="4"/>
        <v>1.0795959290974988E-2</v>
      </c>
      <c r="L15" s="40">
        <f t="shared" si="4"/>
        <v>3.4190772607107178E-2</v>
      </c>
      <c r="M15" s="40">
        <f t="shared" si="4"/>
        <v>5.7470055510206425E-2</v>
      </c>
      <c r="N15" s="40">
        <f t="shared" si="4"/>
        <v>8.0634943441198065E-2</v>
      </c>
      <c r="O15" s="40">
        <f t="shared" si="4"/>
        <v>0.10368655518403433</v>
      </c>
      <c r="P15" s="40">
        <f t="shared" si="4"/>
        <v>0.1266259931899292</v>
      </c>
      <c r="Q15" s="40">
        <f t="shared" si="4"/>
        <v>0.14945434389372633</v>
      </c>
      <c r="R15" s="40">
        <f t="shared" si="4"/>
        <v>0.17217267802265893</v>
      </c>
      <c r="S15" s="40">
        <f t="shared" si="4"/>
        <v>0.19478205089769016</v>
      </c>
      <c r="T15" s="40">
        <f t="shared" si="4"/>
        <v>0.21728350272767674</v>
      </c>
      <c r="U15" s="40">
        <f t="shared" si="4"/>
        <v>0.23967805889652979</v>
      </c>
      <c r="V15" s="40">
        <f t="shared" si="4"/>
        <v>0.26196673024360273</v>
      </c>
      <c r="W15" s="40">
        <f t="shared" si="4"/>
        <v>0.28415051333746555</v>
      </c>
      <c r="X15" s="40">
        <f t="shared" si="4"/>
        <v>0.30623039074328362</v>
      </c>
      <c r="Y15" s="40">
        <f t="shared" si="4"/>
        <v>0.32820733128394797</v>
      </c>
      <c r="Z15" s="40">
        <f t="shared" si="4"/>
        <v>0.3500822902951628</v>
      </c>
      <c r="AA15" s="40">
        <f t="shared" si="4"/>
        <v>0.37185620987462487</v>
      </c>
      <c r="AB15" s="40">
        <f t="shared" si="4"/>
        <v>0.39353001912549201</v>
      </c>
      <c r="AC15" s="40">
        <f t="shared" si="4"/>
        <v>0.41510463439426326</v>
      </c>
    </row>
    <row r="16" spans="1:29" x14ac:dyDescent="0.25">
      <c r="A16" s="41" t="s">
        <v>53</v>
      </c>
      <c r="B16" s="40">
        <f>IF($B$3=1,NORMSDIST(B14),NORMSDIST(-B14))</f>
        <v>0.50278450268857866</v>
      </c>
      <c r="C16" s="40">
        <f t="shared" ref="C16:AC16" si="5">IF($B$3=1,NORMSDIST(C14),NORMSDIST(-C14))</f>
        <v>0.51255199221231473</v>
      </c>
      <c r="D16" s="40">
        <f t="shared" si="5"/>
        <v>0.52226154803153391</v>
      </c>
      <c r="E16" s="40">
        <f t="shared" si="5"/>
        <v>0.5319080976315167</v>
      </c>
      <c r="F16" s="40">
        <f t="shared" si="5"/>
        <v>0.54148675603564711</v>
      </c>
      <c r="G16" s="40">
        <f t="shared" si="5"/>
        <v>0.550992829316584</v>
      </c>
      <c r="H16" s="40">
        <f t="shared" si="5"/>
        <v>0.56042181749943343</v>
      </c>
      <c r="I16" s="40">
        <f t="shared" si="5"/>
        <v>0.56976941687507521</v>
      </c>
      <c r="J16" s="45">
        <f t="shared" si="5"/>
        <v>0.57903152174309969</v>
      </c>
      <c r="K16" s="40">
        <f t="shared" si="5"/>
        <v>0.58820422560494312</v>
      </c>
      <c r="L16" s="40">
        <f t="shared" si="5"/>
        <v>0.59728382182879036</v>
      </c>
      <c r="M16" s="40">
        <f t="shared" si="5"/>
        <v>0.60626680380862819</v>
      </c>
      <c r="N16" s="40">
        <f t="shared" si="5"/>
        <v>0.61514986464051702</v>
      </c>
      <c r="O16" s="40">
        <f t="shared" si="5"/>
        <v>0.62392989633966012</v>
      </c>
      <c r="P16" s="40">
        <f t="shared" si="5"/>
        <v>0.63260398862227263</v>
      </c>
      <c r="Q16" s="40">
        <f t="shared" si="5"/>
        <v>0.64116942727649229</v>
      </c>
      <c r="R16" s="40">
        <f t="shared" si="5"/>
        <v>0.64962369214675275</v>
      </c>
      <c r="S16" s="40">
        <f t="shared" si="5"/>
        <v>0.65796445475604792</v>
      </c>
      <c r="T16" s="40">
        <f t="shared" si="5"/>
        <v>0.6661895755904762</v>
      </c>
      <c r="U16" s="40">
        <f t="shared" si="5"/>
        <v>0.67429710107025964</v>
      </c>
      <c r="V16" s="40">
        <f t="shared" si="5"/>
        <v>0.68228526023120617</v>
      </c>
      <c r="W16" s="40">
        <f t="shared" si="5"/>
        <v>0.69015246114021644</v>
      </c>
      <c r="X16" s="40">
        <f t="shared" si="5"/>
        <v>0.69789728706805398</v>
      </c>
      <c r="Y16" s="40">
        <f t="shared" si="5"/>
        <v>0.70551849244208631</v>
      </c>
      <c r="Z16" s="40">
        <f t="shared" si="5"/>
        <v>0.71301499860119455</v>
      </c>
      <c r="AA16" s="40">
        <f t="shared" si="5"/>
        <v>0.72038588937442261</v>
      </c>
      <c r="AB16" s="40">
        <f t="shared" si="5"/>
        <v>0.72763040650432431</v>
      </c>
      <c r="AC16" s="40">
        <f t="shared" si="5"/>
        <v>0.7347479449352543</v>
      </c>
    </row>
    <row r="17" spans="1:29" x14ac:dyDescent="0.25">
      <c r="A17" s="41" t="s">
        <v>54</v>
      </c>
      <c r="B17" s="40">
        <f>IF($B$3=1,NORMSDIST(B15),NORMSDIST(-B15))</f>
        <v>0.41872658177107058</v>
      </c>
      <c r="C17" s="40">
        <f t="shared" ref="C17:AC17" si="6">IF($B$3=1,NORMSDIST(C15),NORMSDIST(-C15))</f>
        <v>0.42831579109194196</v>
      </c>
      <c r="D17" s="40">
        <f t="shared" si="6"/>
        <v>0.43789764053794311</v>
      </c>
      <c r="E17" s="40">
        <f t="shared" si="6"/>
        <v>0.44746650758318623</v>
      </c>
      <c r="F17" s="40">
        <f t="shared" si="6"/>
        <v>0.45701687907879807</v>
      </c>
      <c r="G17" s="40">
        <f t="shared" si="6"/>
        <v>0.46654335859715534</v>
      </c>
      <c r="H17" s="40">
        <f t="shared" si="6"/>
        <v>0.47604067325325616</v>
      </c>
      <c r="I17" s="40">
        <f t="shared" si="6"/>
        <v>0.48550368000299943</v>
      </c>
      <c r="J17" s="45">
        <f t="shared" si="6"/>
        <v>0.49492737142011889</v>
      </c>
      <c r="K17" s="40">
        <f t="shared" si="6"/>
        <v>0.50430688095537279</v>
      </c>
      <c r="L17" s="40">
        <f t="shared" si="6"/>
        <v>0.51363748768332917</v>
      </c>
      <c r="M17" s="40">
        <f t="shared" si="6"/>
        <v>0.52291462054369919</v>
      </c>
      <c r="N17" s="40">
        <f t="shared" si="6"/>
        <v>0.53213386208568181</v>
      </c>
      <c r="O17" s="40">
        <f t="shared" si="6"/>
        <v>0.54129095172513919</v>
      </c>
      <c r="P17" s="40">
        <f t="shared" si="6"/>
        <v>0.55038178852570452</v>
      </c>
      <c r="Q17" s="40">
        <f t="shared" si="6"/>
        <v>0.55940243351603769</v>
      </c>
      <c r="R17" s="40">
        <f t="shared" si="6"/>
        <v>0.5683491115564967</v>
      </c>
      <c r="S17" s="40">
        <f t="shared" si="6"/>
        <v>0.57721821276937302</v>
      </c>
      <c r="T17" s="40">
        <f t="shared" si="6"/>
        <v>0.5860062935476652</v>
      </c>
      <c r="U17" s="40">
        <f t="shared" si="6"/>
        <v>0.59471007715803792</v>
      </c>
      <c r="V17" s="40">
        <f t="shared" si="6"/>
        <v>0.60332645395421736</v>
      </c>
      <c r="W17" s="40">
        <f t="shared" si="6"/>
        <v>0.61185248121754832</v>
      </c>
      <c r="X17" s="40">
        <f t="shared" si="6"/>
        <v>0.6202853826418494</v>
      </c>
      <c r="Y17" s="40">
        <f t="shared" si="6"/>
        <v>0.62862254747998558</v>
      </c>
      <c r="Z17" s="40">
        <f t="shared" si="6"/>
        <v>0.6368615293698161</v>
      </c>
      <c r="AA17" s="40">
        <f t="shared" si="6"/>
        <v>0.64500004485728457</v>
      </c>
      <c r="AB17" s="40">
        <f t="shared" si="6"/>
        <v>0.65303597163450477</v>
      </c>
      <c r="AC17" s="40">
        <f t="shared" si="6"/>
        <v>0.66096734651064937</v>
      </c>
    </row>
    <row r="18" spans="1:29" x14ac:dyDescent="0.25">
      <c r="A18" s="41" t="str">
        <f>IF(B3=1,"Call","Put")</f>
        <v>Call</v>
      </c>
      <c r="B18" s="40">
        <f>IF($B$3=1,B13*EXP(-$B$9*$B$10)*B16-$B$5*EXP(-$B$7*$B$10)*B17,-B13*EXP(-$B$9*$B$10)*B16+$B$5*EXP(-$B$7*$B$10)*B17)</f>
        <v>72.156865942731031</v>
      </c>
      <c r="C18" s="40">
        <f t="shared" ref="C18:AC18" si="7">IF($B$3=1,C13*EXP(-$B$9*$B$10)*C16-$B$5*EXP(-$B$7*$B$10)*C17,-C13*EXP(-$B$9*$B$10)*C16+$B$5*EXP(-$B$7*$B$10)*C17)</f>
        <v>74.695230237881788</v>
      </c>
      <c r="D18" s="40">
        <f t="shared" si="7"/>
        <v>77.28228929848683</v>
      </c>
      <c r="E18" s="40">
        <f t="shared" si="7"/>
        <v>79.917740697408988</v>
      </c>
      <c r="F18" s="40">
        <f t="shared" si="7"/>
        <v>82.601257112190979</v>
      </c>
      <c r="G18" s="40">
        <f t="shared" si="7"/>
        <v>85.332487271780963</v>
      </c>
      <c r="H18" s="40">
        <f t="shared" si="7"/>
        <v>88.111056919286057</v>
      </c>
      <c r="I18" s="40">
        <f t="shared" si="7"/>
        <v>90.936569787759197</v>
      </c>
      <c r="J18" s="45">
        <f t="shared" si="7"/>
        <v>93.808608586120386</v>
      </c>
      <c r="K18" s="43">
        <f t="shared" si="7"/>
        <v>96.726735992406304</v>
      </c>
      <c r="L18" s="40">
        <f t="shared" si="7"/>
        <v>99.690495651657557</v>
      </c>
      <c r="M18" s="40">
        <f t="shared" si="7"/>
        <v>102.69941317585642</v>
      </c>
      <c r="N18" s="40">
        <f t="shared" si="7"/>
        <v>105.75299714344317</v>
      </c>
      <c r="O18" s="40">
        <f t="shared" si="7"/>
        <v>108.85074009605432</v>
      </c>
      <c r="P18" s="40">
        <f t="shared" si="7"/>
        <v>111.99211953025008</v>
      </c>
      <c r="Q18" s="40">
        <f t="shared" si="7"/>
        <v>115.1765988821129</v>
      </c>
      <c r="R18" s="40">
        <f t="shared" si="7"/>
        <v>118.40362850272413</v>
      </c>
      <c r="S18" s="40">
        <f t="shared" si="7"/>
        <v>121.67264662264563</v>
      </c>
      <c r="T18" s="40">
        <f t="shared" si="7"/>
        <v>124.98308030366161</v>
      </c>
      <c r="U18" s="40">
        <f t="shared" si="7"/>
        <v>128.33434637614562</v>
      </c>
      <c r="V18" s="40">
        <f t="shared" si="7"/>
        <v>131.7258523605517</v>
      </c>
      <c r="W18" s="40">
        <f t="shared" si="7"/>
        <v>135.15699737163618</v>
      </c>
      <c r="X18" s="40">
        <f t="shared" si="7"/>
        <v>138.62717300414181</v>
      </c>
      <c r="Y18" s="40">
        <f t="shared" si="7"/>
        <v>142.13576419878632</v>
      </c>
      <c r="Z18" s="40">
        <f t="shared" si="7"/>
        <v>145.68215008750963</v>
      </c>
      <c r="AA18" s="40">
        <f t="shared" si="7"/>
        <v>149.265704817048</v>
      </c>
      <c r="AB18" s="40">
        <f t="shared" si="7"/>
        <v>152.88579835000291</v>
      </c>
      <c r="AC18" s="40">
        <f t="shared" si="7"/>
        <v>156.54179724268261</v>
      </c>
    </row>
    <row r="19" spans="1:29" x14ac:dyDescent="0.25">
      <c r="A19" s="41" t="s">
        <v>58</v>
      </c>
      <c r="B19" s="40">
        <f>IF($B$3=0,MAX($B$5-B13,0),MAX(B13-$B$5,0))</f>
        <v>0</v>
      </c>
      <c r="C19" s="40">
        <f t="shared" ref="C19:AC19" si="8">IF($B$3=0,MAX($B$5-C13,0),MAX(C13-$B$5,0))</f>
        <v>0</v>
      </c>
      <c r="D19" s="40">
        <f t="shared" si="8"/>
        <v>0</v>
      </c>
      <c r="E19" s="40">
        <f t="shared" si="8"/>
        <v>0</v>
      </c>
      <c r="F19" s="40">
        <f t="shared" si="8"/>
        <v>0</v>
      </c>
      <c r="G19" s="40">
        <f t="shared" si="8"/>
        <v>0</v>
      </c>
      <c r="H19" s="40">
        <f t="shared" si="8"/>
        <v>0</v>
      </c>
      <c r="I19" s="40">
        <f t="shared" si="8"/>
        <v>0</v>
      </c>
      <c r="J19" s="45">
        <f>IF($B$3=0,MAX($B$5-J13,0),MAX(J13-$B$5,0))</f>
        <v>0</v>
      </c>
      <c r="K19" s="40">
        <f t="shared" si="8"/>
        <v>5</v>
      </c>
      <c r="L19" s="40">
        <f t="shared" si="8"/>
        <v>10</v>
      </c>
      <c r="M19" s="40">
        <f t="shared" si="8"/>
        <v>15</v>
      </c>
      <c r="N19" s="40">
        <f t="shared" si="8"/>
        <v>20</v>
      </c>
      <c r="O19" s="40">
        <f t="shared" si="8"/>
        <v>25</v>
      </c>
      <c r="P19" s="40">
        <f t="shared" si="8"/>
        <v>30</v>
      </c>
      <c r="Q19" s="40">
        <f t="shared" si="8"/>
        <v>35</v>
      </c>
      <c r="R19" s="40">
        <f t="shared" si="8"/>
        <v>40</v>
      </c>
      <c r="S19" s="40">
        <f t="shared" si="8"/>
        <v>45</v>
      </c>
      <c r="T19" s="40">
        <f t="shared" si="8"/>
        <v>50</v>
      </c>
      <c r="U19" s="40">
        <f t="shared" si="8"/>
        <v>55</v>
      </c>
      <c r="V19" s="40">
        <f t="shared" si="8"/>
        <v>60</v>
      </c>
      <c r="W19" s="40">
        <f t="shared" si="8"/>
        <v>65</v>
      </c>
      <c r="X19" s="40">
        <f t="shared" si="8"/>
        <v>70</v>
      </c>
      <c r="Y19" s="40">
        <f t="shared" si="8"/>
        <v>75</v>
      </c>
      <c r="Z19" s="40">
        <f t="shared" si="8"/>
        <v>80</v>
      </c>
      <c r="AA19" s="40">
        <f t="shared" si="8"/>
        <v>85</v>
      </c>
      <c r="AB19" s="40">
        <f t="shared" si="8"/>
        <v>90</v>
      </c>
      <c r="AC19" s="40">
        <f t="shared" si="8"/>
        <v>95</v>
      </c>
    </row>
    <row r="20" spans="1:29" x14ac:dyDescent="0.25">
      <c r="J20" s="46"/>
    </row>
    <row r="21" spans="1:29" x14ac:dyDescent="0.25">
      <c r="A21" s="41" t="str">
        <f>CONCATENATE("Delta", " ",A18)</f>
        <v>Delta Call</v>
      </c>
      <c r="B21" s="43">
        <f>IF($B$3=1,EXP(-$B$9*$B$10)*NORMSDIST(B14),-EXP(-$B$9*$B$10)*NORMSDIST(-B14))</f>
        <v>0.50278450268857866</v>
      </c>
      <c r="C21" s="43">
        <f t="shared" ref="C21:AC21" si="9">IF($B$3=1,EXP(-$B$9*$B$10)*NORMSDIST(C14),-EXP(-$B$9*$B$10)*NORMSDIST(-C14))</f>
        <v>0.51255199221231473</v>
      </c>
      <c r="D21" s="43">
        <f>IF($B$3=1,EXP(-$B$9*$B$10)*NORMSDIST(D14),-EXP(-$B$9*$B$10)*NORMSDIST(-D14))</f>
        <v>0.52226154803153391</v>
      </c>
      <c r="E21" s="43">
        <f t="shared" si="9"/>
        <v>0.5319080976315167</v>
      </c>
      <c r="F21" s="43">
        <f t="shared" si="9"/>
        <v>0.54148675603564711</v>
      </c>
      <c r="G21" s="43">
        <f t="shared" si="9"/>
        <v>0.550992829316584</v>
      </c>
      <c r="H21" s="43">
        <f t="shared" si="9"/>
        <v>0.56042181749943343</v>
      </c>
      <c r="I21" s="43">
        <f t="shared" si="9"/>
        <v>0.56976941687507521</v>
      </c>
      <c r="J21" s="47">
        <f t="shared" si="9"/>
        <v>0.57903152174309969</v>
      </c>
      <c r="K21" s="43">
        <f t="shared" si="9"/>
        <v>0.58820422560494312</v>
      </c>
      <c r="L21" s="43">
        <f t="shared" si="9"/>
        <v>0.59728382182879036</v>
      </c>
      <c r="M21" s="43">
        <f t="shared" si="9"/>
        <v>0.60626680380862819</v>
      </c>
      <c r="N21" s="43">
        <f t="shared" si="9"/>
        <v>0.61514986464051702</v>
      </c>
      <c r="O21" s="43">
        <f t="shared" si="9"/>
        <v>0.62392989633966012</v>
      </c>
      <c r="P21" s="43">
        <f t="shared" si="9"/>
        <v>0.63260398862227263</v>
      </c>
      <c r="Q21" s="43">
        <f t="shared" si="9"/>
        <v>0.64116942727649229</v>
      </c>
      <c r="R21" s="43">
        <f t="shared" si="9"/>
        <v>0.64962369214675275</v>
      </c>
      <c r="S21" s="43">
        <f t="shared" si="9"/>
        <v>0.65796445475604792</v>
      </c>
      <c r="T21" s="43">
        <f t="shared" si="9"/>
        <v>0.6661895755904762</v>
      </c>
      <c r="U21" s="43">
        <f t="shared" si="9"/>
        <v>0.67429710107025964</v>
      </c>
      <c r="V21" s="43">
        <f t="shared" si="9"/>
        <v>0.68228526023120617</v>
      </c>
      <c r="W21" s="43">
        <f t="shared" si="9"/>
        <v>0.69015246114021644</v>
      </c>
      <c r="X21" s="43">
        <f t="shared" si="9"/>
        <v>0.69789728706805398</v>
      </c>
      <c r="Y21" s="43">
        <f t="shared" si="9"/>
        <v>0.70551849244208631</v>
      </c>
      <c r="Z21" s="43">
        <f t="shared" si="9"/>
        <v>0.71301499860119455</v>
      </c>
      <c r="AA21" s="43">
        <f t="shared" si="9"/>
        <v>0.72038588937442261</v>
      </c>
      <c r="AB21" s="43">
        <f t="shared" si="9"/>
        <v>0.72763040650432431</v>
      </c>
      <c r="AC21" s="43">
        <f t="shared" si="9"/>
        <v>0.7347479449352543</v>
      </c>
    </row>
    <row r="22" spans="1:29" x14ac:dyDescent="0.25">
      <c r="A22" s="41" t="s">
        <v>55</v>
      </c>
      <c r="B22" s="50">
        <f t="shared" ref="B22:I22" si="10">(EXP(-$B$9*$B$10)*_xlfn.NORM.S.DIST(B14,FALSE))/(B13*$B$8*SQRT($B$10))</f>
        <v>1.9589438918416573E-3</v>
      </c>
      <c r="C22" s="50">
        <f t="shared" si="10"/>
        <v>1.947876704508178E-3</v>
      </c>
      <c r="D22" s="50">
        <f t="shared" si="10"/>
        <v>1.9357765255764707E-3</v>
      </c>
      <c r="E22" s="50">
        <f t="shared" si="10"/>
        <v>1.9226804701668206E-3</v>
      </c>
      <c r="F22" s="50">
        <f t="shared" si="10"/>
        <v>1.9086264175720757E-3</v>
      </c>
      <c r="G22" s="50">
        <f t="shared" si="10"/>
        <v>1.8936528879377444E-3</v>
      </c>
      <c r="H22" s="50">
        <f t="shared" si="10"/>
        <v>1.8777989224313513E-3</v>
      </c>
      <c r="I22" s="50">
        <f t="shared" si="10"/>
        <v>1.8611039671782049E-3</v>
      </c>
      <c r="J22" s="1">
        <f>(EXP(-$B$9*$B$10)*_xlfn.NORM.S.DIST(J14,FALSE))/(J13*$B$8*SQRT($B$10))</f>
        <v>1.8436077612071459E-3</v>
      </c>
      <c r="K22" s="2">
        <f t="shared" ref="K22:AC22" si="11">(EXP(-$B$9*$B$10)*_xlfn.NORM.S.DIST(K14,FALSE))/(K13*$B$8*SQRT($B$10))</f>
        <v>1.8253502286172348E-3</v>
      </c>
      <c r="L22" s="2">
        <f t="shared" si="11"/>
        <v>1.8063713751448316E-3</v>
      </c>
      <c r="M22" s="2">
        <f t="shared" si="11"/>
        <v>1.7867111892802307E-3</v>
      </c>
      <c r="N22" s="2">
        <f t="shared" si="11"/>
        <v>1.7664095480540184E-3</v>
      </c>
      <c r="O22" s="2">
        <f t="shared" si="11"/>
        <v>1.7455061275857015E-3</v>
      </c>
      <c r="P22" s="2">
        <f t="shared" si="11"/>
        <v>1.7240403184609198E-3</v>
      </c>
      <c r="Q22" s="2">
        <f t="shared" si="11"/>
        <v>1.7020511459788525E-3</v>
      </c>
      <c r="R22" s="2">
        <f t="shared" si="11"/>
        <v>1.6795771952881398E-3</v>
      </c>
      <c r="S22" s="2">
        <f t="shared" si="11"/>
        <v>1.656656541407932E-3</v>
      </c>
      <c r="T22" s="2">
        <f t="shared" si="11"/>
        <v>1.6333266841104318E-3</v>
      </c>
      <c r="U22" s="2">
        <f t="shared" si="11"/>
        <v>1.6096244876226122E-3</v>
      </c>
      <c r="V22" s="2">
        <f t="shared" si="11"/>
        <v>1.5855861250875542E-3</v>
      </c>
      <c r="W22" s="2">
        <f t="shared" si="11"/>
        <v>1.5612470277101553E-3</v>
      </c>
      <c r="X22" s="2">
        <f t="shared" si="11"/>
        <v>1.5366418384976438E-3</v>
      </c>
      <c r="Y22" s="2">
        <f t="shared" si="11"/>
        <v>1.51180437049252E-3</v>
      </c>
      <c r="Z22" s="2">
        <f t="shared" si="11"/>
        <v>1.486767569384013E-3</v>
      </c>
      <c r="AA22" s="2">
        <f t="shared" si="11"/>
        <v>1.4615634803740417E-3</v>
      </c>
      <c r="AB22" s="2">
        <f t="shared" si="11"/>
        <v>1.4362232191647512E-3</v>
      </c>
      <c r="AC22" s="2">
        <f t="shared" si="11"/>
        <v>1.4107769469271076E-3</v>
      </c>
    </row>
    <row r="23" spans="1:29" x14ac:dyDescent="0.25">
      <c r="A23" s="41" t="s">
        <v>56</v>
      </c>
      <c r="B23" s="2">
        <f>B13*EXP(-$B$9*$B$10)*_xlfn.NORM.S.DIST(B14,FALSE)*SQRT($B$10)</f>
        <v>270.80440360819074</v>
      </c>
      <c r="C23" s="2">
        <f t="shared" ref="C23:AC23" si="12">C13*EXP(-$B$9*$B$10)*_xlfn.NORM.S.DIST(C14,FALSE)*SQRT($B$10)</f>
        <v>272.08672262334426</v>
      </c>
      <c r="D23" s="2">
        <f t="shared" si="12"/>
        <v>273.20581993723522</v>
      </c>
      <c r="E23" s="2">
        <f t="shared" si="12"/>
        <v>274.16221829285013</v>
      </c>
      <c r="F23" s="2">
        <f t="shared" si="12"/>
        <v>274.95672171543322</v>
      </c>
      <c r="G23" s="2">
        <f t="shared" si="12"/>
        <v>275.59040597990975</v>
      </c>
      <c r="H23" s="2">
        <f t="shared" si="12"/>
        <v>276.06460858124518</v>
      </c>
      <c r="I23" s="2">
        <f t="shared" si="12"/>
        <v>276.38091826584042</v>
      </c>
      <c r="J23" s="1">
        <f t="shared" si="12"/>
        <v>276.54116418107191</v>
      </c>
      <c r="K23" s="2">
        <f t="shared" si="12"/>
        <v>276.54740469886843</v>
      </c>
      <c r="L23" s="2">
        <f t="shared" si="12"/>
        <v>276.40191596778646</v>
      </c>
      <c r="M23" s="2">
        <f t="shared" si="12"/>
        <v>276.10718024643387</v>
      </c>
      <c r="N23" s="2">
        <f t="shared" si="12"/>
        <v>275.66587406931018</v>
      </c>
      <c r="O23" s="2">
        <f t="shared" si="12"/>
        <v>275.08085629420918</v>
      </c>
      <c r="P23" s="2">
        <f t="shared" si="12"/>
        <v>274.35515607827853</v>
      </c>
      <c r="Q23" s="2">
        <f t="shared" si="12"/>
        <v>273.49196082767952</v>
      </c>
      <c r="R23" s="2">
        <f t="shared" si="12"/>
        <v>272.49460416354782</v>
      </c>
      <c r="S23" s="2">
        <f t="shared" si="12"/>
        <v>271.36655394464958</v>
      </c>
      <c r="T23" s="2">
        <f t="shared" si="12"/>
        <v>270.1114003847627</v>
      </c>
      <c r="U23" s="2">
        <f t="shared" si="12"/>
        <v>268.73284430042372</v>
      </c>
      <c r="V23" s="2">
        <f t="shared" si="12"/>
        <v>267.23468552225643</v>
      </c>
      <c r="W23" s="2">
        <f t="shared" si="12"/>
        <v>265.62081150068269</v>
      </c>
      <c r="X23" s="2">
        <f t="shared" si="12"/>
        <v>263.89518613439287</v>
      </c>
      <c r="Y23" s="2">
        <f t="shared" si="12"/>
        <v>262.0618388475628</v>
      </c>
      <c r="Z23" s="2">
        <f t="shared" si="12"/>
        <v>260.12485393942694</v>
      </c>
      <c r="AA23" s="2">
        <f t="shared" si="12"/>
        <v>258.08836022749972</v>
      </c>
      <c r="AB23" s="2">
        <f t="shared" si="12"/>
        <v>255.95652100344617</v>
      </c>
      <c r="AC23" s="2">
        <f t="shared" si="12"/>
        <v>253.73352431839132</v>
      </c>
    </row>
    <row r="24" spans="1:29" x14ac:dyDescent="0.25">
      <c r="A24" s="41" t="s">
        <v>57</v>
      </c>
      <c r="B24" s="2">
        <f>IF(B3=1,$B$9*B13*EXP(-$B$9*$B$10)*NORMSDIST(B14)-$B$7*$B$5*EXP(-$B$7*$B$10)*B17-($B$5*EXP(-$B$7*$B$10)*_xlfn.NORM.S.DIST(B15,FALSE)*$B$8)/(2*SQRT($B$10)),$B$9*$B$13*EXP(-$B$9*$B$10)*NORMSDIST(B14)-$B$7*$B$5*EXP(-$B$7*$B$10)*B17-($B$5*EXP(-$B$7*$B$10)*_xlfn.NORM.S.DIST(B15,FALSE)*$B$8)/(2*SQRT($B$10))+$B$7*$B$5*EXP(-$B$7*$B$10)-$B$9*B13*EXP(-$B$9*$B$10))</f>
        <v>-97.49992194091962</v>
      </c>
      <c r="C24" s="2">
        <f t="shared" ref="C24:AC24" si="13">IF(C3=1,$B$9*C13*EXP(-$B$9*$B$10)*NORMSDIST(C14)-$B$7*$B$5*EXP(-$B$7*$B$10)*C17-($B$5*EXP(-$B$7*$B$10)*_xlfn.NORM.S.DIST(C15,FALSE)*$B$8)/(2*SQRT($B$10)),$B$9*$B$13*EXP(-$B$9*$B$10)*NORMSDIST(C14)-$B$7*$B$5*EXP(-$B$7*$B$10)*C17-($B$5*EXP(-$B$7*$B$10)*_xlfn.NORM.S.DIST(C15,FALSE)*$B$8)/(2*SQRT($B$10))+$B$7*$B$5*EXP(-$B$7*$B$10)-$B$9*C13*EXP(-$B$9*$B$10))</f>
        <v>-59.42827302206674</v>
      </c>
      <c r="D24" s="2">
        <f t="shared" si="13"/>
        <v>-60.136052791503182</v>
      </c>
      <c r="E24" s="2">
        <f t="shared" si="13"/>
        <v>-60.794518783959496</v>
      </c>
      <c r="F24" s="2">
        <f t="shared" si="13"/>
        <v>-61.403698138710247</v>
      </c>
      <c r="G24" s="2">
        <f t="shared" si="13"/>
        <v>-61.963704052066369</v>
      </c>
      <c r="H24" s="2">
        <f t="shared" si="13"/>
        <v>-62.474733033347995</v>
      </c>
      <c r="I24" s="2">
        <f t="shared" si="13"/>
        <v>-62.937062008856749</v>
      </c>
      <c r="J24" s="1">
        <f t="shared" si="13"/>
        <v>-63.351045291048614</v>
      </c>
      <c r="K24" s="2">
        <f t="shared" si="13"/>
        <v>-63.717111429814246</v>
      </c>
      <c r="L24" s="2">
        <f t="shared" si="13"/>
        <v>-64.035759962413067</v>
      </c>
      <c r="M24" s="2">
        <f t="shared" si="13"/>
        <v>-64.307558078185821</v>
      </c>
      <c r="N24" s="2">
        <f t="shared" si="13"/>
        <v>-64.533137213694488</v>
      </c>
      <c r="O24" s="2">
        <f t="shared" si="13"/>
        <v>-64.713189593414938</v>
      </c>
      <c r="P24" s="2">
        <f t="shared" si="13"/>
        <v>-64.848464730541593</v>
      </c>
      <c r="Q24" s="2">
        <f t="shared" si="13"/>
        <v>-64.939765901861335</v>
      </c>
      <c r="R24" s="2">
        <f t="shared" si="13"/>
        <v>-64.987946610022107</v>
      </c>
      <c r="S24" s="2">
        <f t="shared" si="13"/>
        <v>-64.99390704586375</v>
      </c>
      <c r="T24" s="2">
        <f t="shared" si="13"/>
        <v>-64.958590562802073</v>
      </c>
      <c r="U24" s="2">
        <f t="shared" si="13"/>
        <v>-64.882980174564722</v>
      </c>
      <c r="V24" s="2">
        <f t="shared" si="13"/>
        <v>-64.76809508687569</v>
      </c>
      <c r="W24" s="2">
        <f t="shared" si="13"/>
        <v>-64.614987272977686</v>
      </c>
      <c r="X24" s="2">
        <f t="shared" si="13"/>
        <v>-64.424738102170892</v>
      </c>
      <c r="Y24" s="2">
        <f t="shared" si="13"/>
        <v>-64.198455029840346</v>
      </c>
      <c r="Z24" s="2">
        <f t="shared" si="13"/>
        <v>-63.937268356741335</v>
      </c>
      <c r="AA24" s="2">
        <f t="shared" si="13"/>
        <v>-63.642328064619072</v>
      </c>
      <c r="AB24" s="2">
        <f t="shared" si="13"/>
        <v>-63.314800734557302</v>
      </c>
      <c r="AC24" s="2">
        <f t="shared" si="13"/>
        <v>-62.955866553783132</v>
      </c>
    </row>
    <row r="25" spans="1:29" x14ac:dyDescent="0.25">
      <c r="J25" s="46"/>
    </row>
    <row r="26" spans="1:29" x14ac:dyDescent="0.25">
      <c r="A26" s="37" t="s">
        <v>59</v>
      </c>
      <c r="B26" s="2">
        <f>$B$11*B21</f>
        <v>2.5139225134428935</v>
      </c>
      <c r="C26" s="2">
        <f t="shared" ref="C26:AC26" si="14">$B$11*C21</f>
        <v>2.5627599610615737</v>
      </c>
      <c r="D26" s="2">
        <f t="shared" si="14"/>
        <v>2.6113077401576694</v>
      </c>
      <c r="E26" s="2">
        <f t="shared" si="14"/>
        <v>2.6595404881575835</v>
      </c>
      <c r="F26" s="2">
        <f t="shared" si="14"/>
        <v>2.7074337801782358</v>
      </c>
      <c r="G26" s="2">
        <f t="shared" si="14"/>
        <v>2.7549641465829202</v>
      </c>
      <c r="H26" s="2">
        <f t="shared" si="14"/>
        <v>2.802109087497167</v>
      </c>
      <c r="I26" s="2">
        <f t="shared" si="14"/>
        <v>2.8488470843753761</v>
      </c>
      <c r="J26" s="1">
        <f>$B$11*J21</f>
        <v>2.8951576087154987</v>
      </c>
      <c r="K26" s="2">
        <f t="shared" si="14"/>
        <v>2.9410211280247154</v>
      </c>
      <c r="L26" s="2">
        <f t="shared" si="14"/>
        <v>2.9864191091439518</v>
      </c>
      <c r="M26" s="2">
        <f t="shared" si="14"/>
        <v>3.031334019043141</v>
      </c>
      <c r="N26" s="2">
        <f t="shared" si="14"/>
        <v>3.0757493232025852</v>
      </c>
      <c r="O26" s="2">
        <f t="shared" si="14"/>
        <v>3.1196494816983007</v>
      </c>
      <c r="P26" s="2">
        <f t="shared" si="14"/>
        <v>3.163019943111363</v>
      </c>
      <c r="Q26" s="2">
        <f t="shared" si="14"/>
        <v>3.2058471363824612</v>
      </c>
      <c r="R26" s="2">
        <f t="shared" si="14"/>
        <v>3.2481184607337639</v>
      </c>
      <c r="S26" s="2">
        <f t="shared" si="14"/>
        <v>3.2898222737802394</v>
      </c>
      <c r="T26" s="2">
        <f t="shared" si="14"/>
        <v>3.3309478779523811</v>
      </c>
      <c r="U26" s="2">
        <f t="shared" si="14"/>
        <v>3.3714855053512984</v>
      </c>
      <c r="V26" s="2">
        <f t="shared" si="14"/>
        <v>3.4114263011560308</v>
      </c>
      <c r="W26" s="2">
        <f t="shared" si="14"/>
        <v>3.4507623057010823</v>
      </c>
      <c r="X26" s="2">
        <f t="shared" si="14"/>
        <v>3.4894864353402699</v>
      </c>
      <c r="Y26" s="2">
        <f t="shared" si="14"/>
        <v>3.5275924622104315</v>
      </c>
      <c r="Z26" s="2">
        <f t="shared" si="14"/>
        <v>3.5650749930059726</v>
      </c>
      <c r="AA26" s="2">
        <f t="shared" si="14"/>
        <v>3.6019294468721128</v>
      </c>
      <c r="AB26" s="2">
        <f t="shared" si="14"/>
        <v>3.6381520325216217</v>
      </c>
      <c r="AC26" s="2">
        <f t="shared" si="14"/>
        <v>3.6737397246762713</v>
      </c>
    </row>
    <row r="27" spans="1:29" x14ac:dyDescent="0.25">
      <c r="A27" s="37" t="s">
        <v>88</v>
      </c>
      <c r="B27" s="51">
        <f t="shared" ref="B27:AB27" si="15">C18-B18</f>
        <v>2.5383642951507568</v>
      </c>
      <c r="C27" s="51">
        <f t="shared" si="15"/>
        <v>2.5870590606050428</v>
      </c>
      <c r="D27" s="51">
        <f t="shared" si="15"/>
        <v>2.6354513989221573</v>
      </c>
      <c r="E27" s="51">
        <f t="shared" si="15"/>
        <v>2.683516414781991</v>
      </c>
      <c r="F27" s="51">
        <f t="shared" si="15"/>
        <v>2.7312301595899839</v>
      </c>
      <c r="G27" s="51">
        <f t="shared" si="15"/>
        <v>2.7785696475050941</v>
      </c>
      <c r="H27" s="51">
        <f t="shared" si="15"/>
        <v>2.8255128684731403</v>
      </c>
      <c r="I27" s="51">
        <f t="shared" si="15"/>
        <v>2.8720387983611886</v>
      </c>
      <c r="J27" s="52">
        <f>K18-J18</f>
        <v>2.9181274062859188</v>
      </c>
      <c r="K27" s="51">
        <f t="shared" si="15"/>
        <v>2.9637596592512523</v>
      </c>
      <c r="L27" s="51">
        <f t="shared" si="15"/>
        <v>3.0089175241988642</v>
      </c>
      <c r="M27" s="51">
        <f t="shared" si="15"/>
        <v>3.0535839675867464</v>
      </c>
      <c r="N27" s="51">
        <f t="shared" si="15"/>
        <v>3.0977429526111564</v>
      </c>
      <c r="O27" s="51">
        <f t="shared" si="15"/>
        <v>3.1413794341957555</v>
      </c>
      <c r="P27" s="51">
        <f t="shared" si="15"/>
        <v>3.1844793518628194</v>
      </c>
      <c r="Q27" s="51">
        <f t="shared" si="15"/>
        <v>3.2270296206112334</v>
      </c>
      <c r="R27" s="51">
        <f t="shared" si="15"/>
        <v>3.2690181199214976</v>
      </c>
      <c r="S27" s="51">
        <f t="shared" si="15"/>
        <v>3.3104336810159793</v>
      </c>
      <c r="T27" s="51">
        <f t="shared" si="15"/>
        <v>3.3512660724840089</v>
      </c>
      <c r="U27" s="51">
        <f t="shared" si="15"/>
        <v>3.3915059844060806</v>
      </c>
      <c r="V27" s="51">
        <f t="shared" si="15"/>
        <v>3.4311450110844817</v>
      </c>
      <c r="W27" s="51">
        <f t="shared" si="15"/>
        <v>3.4701756325056294</v>
      </c>
      <c r="X27" s="51">
        <f t="shared" si="15"/>
        <v>3.5085911946445094</v>
      </c>
      <c r="Y27" s="51">
        <f t="shared" si="15"/>
        <v>3.5463858887233073</v>
      </c>
      <c r="Z27" s="51">
        <f t="shared" si="15"/>
        <v>3.5835547295383776</v>
      </c>
      <c r="AA27" s="51">
        <f t="shared" si="15"/>
        <v>3.6200935329549111</v>
      </c>
      <c r="AB27" s="51">
        <f t="shared" si="15"/>
        <v>3.6559988926796905</v>
      </c>
      <c r="AC27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B6" sqref="B6"/>
    </sheetView>
  </sheetViews>
  <sheetFormatPr baseColWidth="10" defaultRowHeight="15" x14ac:dyDescent="0.25"/>
  <cols>
    <col min="1" max="1" width="26.7109375" bestFit="1" customWidth="1"/>
  </cols>
  <sheetData>
    <row r="1" spans="1:9" ht="26.25" x14ac:dyDescent="0.25">
      <c r="A1" s="31" t="s">
        <v>89</v>
      </c>
    </row>
    <row r="2" spans="1:9" x14ac:dyDescent="0.25">
      <c r="A2" s="13" t="s">
        <v>28</v>
      </c>
      <c r="B2" s="21">
        <v>1</v>
      </c>
    </row>
    <row r="3" spans="1:9" x14ac:dyDescent="0.25">
      <c r="A3" s="13" t="s">
        <v>93</v>
      </c>
      <c r="B3" s="21">
        <v>0</v>
      </c>
    </row>
    <row r="4" spans="1:9" x14ac:dyDescent="0.25">
      <c r="A4" s="13"/>
      <c r="B4" s="21"/>
    </row>
    <row r="5" spans="1:9" x14ac:dyDescent="0.25">
      <c r="A5" s="41" t="s">
        <v>96</v>
      </c>
      <c r="B5" s="2">
        <v>100</v>
      </c>
    </row>
    <row r="6" spans="1:9" x14ac:dyDescent="0.25">
      <c r="A6" s="41" t="s">
        <v>29</v>
      </c>
      <c r="B6" s="2">
        <v>40</v>
      </c>
    </row>
    <row r="7" spans="1:9" x14ac:dyDescent="0.25">
      <c r="A7" s="41" t="s">
        <v>30</v>
      </c>
      <c r="B7" s="2">
        <v>40</v>
      </c>
    </row>
    <row r="8" spans="1:9" x14ac:dyDescent="0.25">
      <c r="A8" s="41" t="s">
        <v>31</v>
      </c>
      <c r="B8" s="19">
        <v>0.08</v>
      </c>
    </row>
    <row r="9" spans="1:9" x14ac:dyDescent="0.25">
      <c r="A9" s="42" t="s">
        <v>32</v>
      </c>
      <c r="B9" s="2">
        <v>0.3</v>
      </c>
    </row>
    <row r="10" spans="1:9" x14ac:dyDescent="0.25">
      <c r="A10" s="42" t="s">
        <v>50</v>
      </c>
      <c r="B10" s="2">
        <v>0</v>
      </c>
    </row>
    <row r="11" spans="1:9" x14ac:dyDescent="0.25">
      <c r="A11" s="41" t="s">
        <v>33</v>
      </c>
      <c r="B11" s="2">
        <f>D11/365</f>
        <v>0.24931506849315069</v>
      </c>
      <c r="C11" s="2" t="s">
        <v>100</v>
      </c>
      <c r="D11" s="2">
        <v>91</v>
      </c>
    </row>
    <row r="12" spans="1:9" x14ac:dyDescent="0.25">
      <c r="A12" s="41" t="s">
        <v>25</v>
      </c>
      <c r="B12" s="2">
        <v>1.25</v>
      </c>
    </row>
    <row r="13" spans="1:9" x14ac:dyDescent="0.25">
      <c r="B13" s="53"/>
    </row>
    <row r="14" spans="1:9" x14ac:dyDescent="0.25">
      <c r="A14" s="41" t="s">
        <v>33</v>
      </c>
      <c r="B14">
        <f>B11</f>
        <v>0.24931506849315069</v>
      </c>
      <c r="C14">
        <f>($D$11-C26)/365</f>
        <v>0.24657534246575341</v>
      </c>
      <c r="D14">
        <f t="shared" ref="D14:I14" si="0">($D$11-D26)/365</f>
        <v>0.24383561643835616</v>
      </c>
      <c r="E14">
        <f t="shared" si="0"/>
        <v>0.24109589041095891</v>
      </c>
      <c r="F14">
        <f t="shared" si="0"/>
        <v>0.23835616438356164</v>
      </c>
      <c r="G14">
        <f t="shared" si="0"/>
        <v>0.23561643835616439</v>
      </c>
      <c r="H14">
        <f t="shared" si="0"/>
        <v>0.23287671232876711</v>
      </c>
      <c r="I14">
        <f t="shared" si="0"/>
        <v>0.23013698630136986</v>
      </c>
    </row>
    <row r="15" spans="1:9" x14ac:dyDescent="0.25">
      <c r="A15" s="41" t="s">
        <v>30</v>
      </c>
      <c r="B15" s="2">
        <f>B7</f>
        <v>40</v>
      </c>
      <c r="C15" s="2">
        <v>40.5</v>
      </c>
      <c r="D15" s="19">
        <f>C15-$B$12</f>
        <v>39.25</v>
      </c>
      <c r="E15" s="19">
        <f t="shared" ref="E15:I15" si="1">D15-$B$12</f>
        <v>38</v>
      </c>
      <c r="F15" s="19">
        <f t="shared" si="1"/>
        <v>36.75</v>
      </c>
      <c r="G15" s="19">
        <f t="shared" si="1"/>
        <v>35.5</v>
      </c>
      <c r="H15" s="19">
        <f t="shared" si="1"/>
        <v>34.25</v>
      </c>
      <c r="I15" s="19">
        <f t="shared" si="1"/>
        <v>33</v>
      </c>
    </row>
    <row r="16" spans="1:9" x14ac:dyDescent="0.25">
      <c r="A16" s="41" t="s">
        <v>51</v>
      </c>
      <c r="B16" s="40">
        <f>(LN(B15/$B$6)+($B$8-$B$10+0.5*$B$9^2)*B14)/($B$9*B14^(1/2))</f>
        <v>0.20804774946593069</v>
      </c>
      <c r="C16" s="40">
        <f t="shared" ref="C16:I16" si="2">(LN(C15/$B$6)+($B$8-$B$10+0.5*$B$9^2)*C14)/($B$9*C14^(1/2))</f>
        <v>0.29029140562307176</v>
      </c>
      <c r="D16" s="40">
        <f t="shared" si="2"/>
        <v>7.7976974825396506E-2</v>
      </c>
      <c r="E16" s="40">
        <f t="shared" si="2"/>
        <v>-0.14362291075950065</v>
      </c>
      <c r="F16" s="40">
        <f t="shared" si="2"/>
        <v>-0.37515196734993506</v>
      </c>
      <c r="G16" s="40">
        <f t="shared" si="2"/>
        <v>-0.61731958137970866</v>
      </c>
      <c r="H16" s="40">
        <f t="shared" si="2"/>
        <v>-0.87091001165398818</v>
      </c>
      <c r="I16" s="40">
        <f t="shared" si="2"/>
        <v>-1.1367932715533948</v>
      </c>
    </row>
    <row r="17" spans="1:9" x14ac:dyDescent="0.25">
      <c r="A17" s="41" t="s">
        <v>52</v>
      </c>
      <c r="B17" s="40">
        <f>B16-$B$9*SQRT(B14)</f>
        <v>5.825336985046059E-2</v>
      </c>
      <c r="C17" s="40">
        <f t="shared" ref="C17:I17" si="3">C16-$B$9*SQRT(C14)</f>
        <v>0.14132234567464555</v>
      </c>
      <c r="D17" s="40">
        <f t="shared" si="3"/>
        <v>-7.0162167468097447E-2</v>
      </c>
      <c r="E17" s="40">
        <f t="shared" si="3"/>
        <v>-0.29092745969464484</v>
      </c>
      <c r="F17" s="40">
        <f t="shared" si="3"/>
        <v>-0.52161716729354124</v>
      </c>
      <c r="G17" s="40">
        <f t="shared" si="3"/>
        <v>-0.76294059446523421</v>
      </c>
      <c r="H17" s="40">
        <f t="shared" si="3"/>
        <v>-1.0156819153839214</v>
      </c>
      <c r="I17" s="40">
        <f t="shared" si="3"/>
        <v>-1.2807110563026165</v>
      </c>
    </row>
    <row r="18" spans="1:9" x14ac:dyDescent="0.25">
      <c r="A18" s="41" t="s">
        <v>53</v>
      </c>
      <c r="B18" s="40">
        <f>IF($B$2=1,NORMSDIST(B16),NORMSDIST(-B16))</f>
        <v>0.58240415786248256</v>
      </c>
      <c r="C18" s="40">
        <f t="shared" ref="C18:I18" si="4">IF($B$2=1,NORMSDIST(C16),NORMSDIST(-C16))</f>
        <v>0.61420334338432891</v>
      </c>
      <c r="D18" s="40">
        <f t="shared" si="4"/>
        <v>0.53107681567962783</v>
      </c>
      <c r="E18" s="40">
        <f t="shared" si="4"/>
        <v>0.44289912402718129</v>
      </c>
      <c r="F18" s="40">
        <f t="shared" si="4"/>
        <v>0.35377372510447214</v>
      </c>
      <c r="G18" s="40">
        <f t="shared" si="4"/>
        <v>0.26851197680693062</v>
      </c>
      <c r="H18" s="40">
        <f t="shared" si="4"/>
        <v>0.19190164492712927</v>
      </c>
      <c r="I18" s="40">
        <f t="shared" si="4"/>
        <v>0.12781235838927851</v>
      </c>
    </row>
    <row r="19" spans="1:9" x14ac:dyDescent="0.25">
      <c r="A19" s="41" t="s">
        <v>54</v>
      </c>
      <c r="B19" s="40">
        <f>IF($B$2=1,NORMSDIST(B17),NORMSDIST(-B17))</f>
        <v>0.52322659506566516</v>
      </c>
      <c r="C19" s="40">
        <f t="shared" ref="C19:I19" si="5">IF($B$2=1,NORMSDIST(C17),NORMSDIST(-C17))</f>
        <v>0.55619235126235189</v>
      </c>
      <c r="D19" s="40">
        <f t="shared" si="5"/>
        <v>0.47203229303640165</v>
      </c>
      <c r="E19" s="40">
        <f t="shared" si="5"/>
        <v>0.38555339971042468</v>
      </c>
      <c r="F19" s="40">
        <f t="shared" si="5"/>
        <v>0.30096845399327388</v>
      </c>
      <c r="G19" s="40">
        <f t="shared" si="5"/>
        <v>0.22274941249242611</v>
      </c>
      <c r="H19" s="40">
        <f t="shared" si="5"/>
        <v>0.15489044130766075</v>
      </c>
      <c r="I19" s="40">
        <f t="shared" si="5"/>
        <v>0.10014758742563502</v>
      </c>
    </row>
    <row r="20" spans="1:9" x14ac:dyDescent="0.25">
      <c r="A20" s="41" t="str">
        <f>IF(B2=1,"Call","Put")</f>
        <v>Call</v>
      </c>
      <c r="B20" s="40">
        <f>IF($B$2=1,B15*EXP(-$B$10*B14)*B18-$B$6*EXP(-$B$8*B14)*B19,-B15*EXP(-$B$10*B14)*B18+$B$6*EXP(-$B$8*B14)*B19)</f>
        <v>2.7804016209203191</v>
      </c>
      <c r="C20" s="40">
        <f t="shared" ref="C20:I20" si="6">IF($B$2=1,C15*EXP(-$B$10*C14)*C18-$B$6*EXP(-$B$8*C14)*C19,-C15*EXP(-$B$10*C14)*C18+$B$6*EXP(-$B$8*C14)*C19)</f>
        <v>3.0620998316919206</v>
      </c>
      <c r="D20" s="40">
        <f t="shared" si="6"/>
        <v>2.3282187234696039</v>
      </c>
      <c r="E20" s="40">
        <f t="shared" si="6"/>
        <v>1.7026375404609198</v>
      </c>
      <c r="F20" s="40">
        <f t="shared" si="6"/>
        <v>1.1898319922624907</v>
      </c>
      <c r="G20" s="40">
        <f t="shared" si="6"/>
        <v>0.78857268719356277</v>
      </c>
      <c r="H20" s="40">
        <f t="shared" si="6"/>
        <v>0.49137034434827243</v>
      </c>
      <c r="I20" s="40">
        <f t="shared" si="6"/>
        <v>0.28498207458870173</v>
      </c>
    </row>
    <row r="21" spans="1:9" x14ac:dyDescent="0.25">
      <c r="A21" s="41" t="s">
        <v>58</v>
      </c>
      <c r="B21" s="40">
        <f>IF($B$2=0,MAX($B$6-B15,0),MAX(B15-$B$6,0))</f>
        <v>0</v>
      </c>
      <c r="C21" s="40">
        <f t="shared" ref="C21:I21" si="7">IF($B$2=0,MAX($B$6-C15,0),MAX(C15-$B$6,0))</f>
        <v>0.5</v>
      </c>
      <c r="D21" s="40">
        <f t="shared" si="7"/>
        <v>0</v>
      </c>
      <c r="E21" s="40">
        <f t="shared" si="7"/>
        <v>0</v>
      </c>
      <c r="F21" s="40">
        <f t="shared" si="7"/>
        <v>0</v>
      </c>
      <c r="G21" s="40">
        <f t="shared" si="7"/>
        <v>0</v>
      </c>
      <c r="H21" s="40">
        <f t="shared" si="7"/>
        <v>0</v>
      </c>
      <c r="I21" s="40">
        <f t="shared" si="7"/>
        <v>0</v>
      </c>
    </row>
    <row r="23" spans="1:9" x14ac:dyDescent="0.25">
      <c r="A23" s="41" t="str">
        <f>CONCATENATE("Delta", " ",A20)</f>
        <v>Delta Call</v>
      </c>
      <c r="B23" s="19">
        <f t="shared" ref="B23:I23" si="8">IF($B$2=1,EXP(-$B$10*$B$11)*NORMSDIST(B16),-EXP(-$B$10*$B$11)*NORMSDIST(-B16))</f>
        <v>0.58240415786248256</v>
      </c>
      <c r="C23" s="19">
        <f t="shared" si="8"/>
        <v>0.61420334338432891</v>
      </c>
      <c r="D23" s="19">
        <f t="shared" si="8"/>
        <v>0.53107681567962783</v>
      </c>
      <c r="E23" s="19">
        <f t="shared" si="8"/>
        <v>0.44289912402718129</v>
      </c>
      <c r="F23" s="19">
        <f t="shared" si="8"/>
        <v>0.35377372510447214</v>
      </c>
      <c r="G23" s="19">
        <f t="shared" si="8"/>
        <v>0.26851197680693062</v>
      </c>
      <c r="H23" s="19">
        <f t="shared" si="8"/>
        <v>0.19190164492712927</v>
      </c>
      <c r="I23" s="19">
        <f t="shared" si="8"/>
        <v>0.12781235838927851</v>
      </c>
    </row>
    <row r="24" spans="1:9" x14ac:dyDescent="0.25">
      <c r="A24" s="41" t="s">
        <v>55</v>
      </c>
      <c r="B24" s="54">
        <f>(EXP(-$B$10*$B$11)*_xlfn.NORM.S.DIST(B16,FALSE))/(B15*$B$9*SQRT($B$11))</f>
        <v>6.5156175400058219E-2</v>
      </c>
      <c r="C24" s="54">
        <f t="shared" ref="C24:I24" si="9">(EXP(-$B$10*$B$11)*_xlfn.NORM.S.DIST(C16,FALSE))/(C15*$B$9*SQRT($B$11))</f>
        <v>6.3046462176090862E-2</v>
      </c>
      <c r="D24" s="54">
        <f t="shared" si="9"/>
        <v>6.7647934710144103E-2</v>
      </c>
      <c r="E24" s="54">
        <f t="shared" si="9"/>
        <v>6.9366812262655425E-2</v>
      </c>
      <c r="F24" s="54">
        <f t="shared" si="9"/>
        <v>6.7545452975341785E-2</v>
      </c>
      <c r="G24" s="54">
        <f t="shared" si="9"/>
        <v>6.2006179186507381E-2</v>
      </c>
      <c r="H24" s="54">
        <f t="shared" si="9"/>
        <v>5.3217100609680698E-2</v>
      </c>
      <c r="I24" s="54">
        <f t="shared" si="9"/>
        <v>4.2294262605336044E-2</v>
      </c>
    </row>
    <row r="26" spans="1:9" x14ac:dyDescent="0.25">
      <c r="A26" s="41" t="s">
        <v>94</v>
      </c>
      <c r="B26" s="2">
        <v>0</v>
      </c>
      <c r="C26" s="2">
        <v>1</v>
      </c>
      <c r="D26" s="2">
        <v>2</v>
      </c>
      <c r="E26" s="2">
        <v>3</v>
      </c>
      <c r="F26" s="2">
        <v>4</v>
      </c>
      <c r="G26" s="2">
        <v>5</v>
      </c>
      <c r="H26" s="2">
        <v>6</v>
      </c>
      <c r="I26" s="2">
        <v>7</v>
      </c>
    </row>
    <row r="27" spans="1:9" x14ac:dyDescent="0.25">
      <c r="A27" s="41" t="s">
        <v>95</v>
      </c>
      <c r="B27" s="2">
        <f>B5</f>
        <v>100</v>
      </c>
      <c r="C27" s="2">
        <f>B27</f>
        <v>100</v>
      </c>
      <c r="D27" s="2">
        <f t="shared" ref="D27:I27" si="10">C27</f>
        <v>100</v>
      </c>
      <c r="E27" s="2">
        <f t="shared" si="10"/>
        <v>100</v>
      </c>
      <c r="F27" s="2">
        <f t="shared" si="10"/>
        <v>100</v>
      </c>
      <c r="G27" s="2">
        <f t="shared" si="10"/>
        <v>100</v>
      </c>
      <c r="H27" s="2">
        <f t="shared" si="10"/>
        <v>100</v>
      </c>
      <c r="I27" s="2">
        <f t="shared" si="10"/>
        <v>100</v>
      </c>
    </row>
    <row r="28" spans="1:9" x14ac:dyDescent="0.25">
      <c r="A28" s="41" t="str">
        <f>IF(B2=1,"Call","Put") &amp; "*N"</f>
        <v>Call*N</v>
      </c>
      <c r="B28" s="19">
        <f>B27*B20</f>
        <v>278.04016209203189</v>
      </c>
      <c r="C28" s="19">
        <f t="shared" ref="C28:I28" si="11">C27*C20</f>
        <v>306.20998316919207</v>
      </c>
      <c r="D28" s="19">
        <f t="shared" si="11"/>
        <v>232.82187234696039</v>
      </c>
      <c r="E28" s="19">
        <f t="shared" si="11"/>
        <v>170.26375404609198</v>
      </c>
      <c r="F28" s="19">
        <f t="shared" si="11"/>
        <v>118.98319922624907</v>
      </c>
      <c r="G28" s="19">
        <f t="shared" si="11"/>
        <v>78.857268719356284</v>
      </c>
      <c r="H28" s="19">
        <f t="shared" si="11"/>
        <v>49.137034434827243</v>
      </c>
      <c r="I28" s="19">
        <f t="shared" si="11"/>
        <v>28.498207458870173</v>
      </c>
    </row>
    <row r="29" spans="1:9" x14ac:dyDescent="0.25">
      <c r="A29" s="41" t="s">
        <v>98</v>
      </c>
      <c r="B29" s="19">
        <f>B27*B23</f>
        <v>58.240415786248256</v>
      </c>
      <c r="C29" s="19">
        <f t="shared" ref="C29:I29" si="12">C27*C23</f>
        <v>61.420334338432895</v>
      </c>
      <c r="D29" s="19">
        <f t="shared" si="12"/>
        <v>53.107681567962786</v>
      </c>
      <c r="E29" s="19">
        <f t="shared" si="12"/>
        <v>44.28991240271813</v>
      </c>
      <c r="F29" s="19">
        <f t="shared" si="12"/>
        <v>35.377372510447216</v>
      </c>
      <c r="G29" s="19">
        <f t="shared" si="12"/>
        <v>26.851197680693062</v>
      </c>
      <c r="H29" s="19">
        <f t="shared" si="12"/>
        <v>19.190164492712928</v>
      </c>
      <c r="I29" s="19">
        <f t="shared" si="12"/>
        <v>12.781235838927852</v>
      </c>
    </row>
    <row r="30" spans="1:9" x14ac:dyDescent="0.25">
      <c r="A30" s="41" t="s">
        <v>97</v>
      </c>
      <c r="B30" s="19">
        <f>B29*B15-B28</f>
        <v>2051.5764693578981</v>
      </c>
      <c r="C30" s="19">
        <f t="shared" ref="C30:I30" si="13">C29*C15-C28</f>
        <v>2181.3135575373399</v>
      </c>
      <c r="D30" s="19">
        <f t="shared" si="13"/>
        <v>1851.6546291955788</v>
      </c>
      <c r="E30" s="19">
        <f t="shared" si="13"/>
        <v>1512.7529172571972</v>
      </c>
      <c r="F30" s="19">
        <f t="shared" si="13"/>
        <v>1181.1352405326861</v>
      </c>
      <c r="G30" s="19">
        <f t="shared" si="13"/>
        <v>874.36024894524746</v>
      </c>
      <c r="H30" s="19">
        <f t="shared" si="13"/>
        <v>608.12609944059056</v>
      </c>
      <c r="I30" s="19">
        <f t="shared" si="13"/>
        <v>393.28257522574893</v>
      </c>
    </row>
    <row r="31" spans="1:9" x14ac:dyDescent="0.25">
      <c r="A31" s="41" t="s">
        <v>90</v>
      </c>
      <c r="B31" s="19">
        <f>B30*(EXP($B$8/365)-1)</f>
        <v>0.4497098774976282</v>
      </c>
      <c r="C31" s="19">
        <f t="shared" ref="C31:I31" si="14">C30*(EXP($B$8/365)-1)</f>
        <v>0.47814852012367481</v>
      </c>
      <c r="D31" s="19">
        <f t="shared" si="14"/>
        <v>0.40588658960593382</v>
      </c>
      <c r="E31" s="19">
        <f t="shared" si="14"/>
        <v>0.33159862148196406</v>
      </c>
      <c r="F31" s="19">
        <f t="shared" si="14"/>
        <v>0.25890732919857029</v>
      </c>
      <c r="G31" s="19">
        <f t="shared" si="14"/>
        <v>0.19166160575288194</v>
      </c>
      <c r="H31" s="19">
        <f t="shared" si="14"/>
        <v>0.13330252016788449</v>
      </c>
      <c r="I31" s="19">
        <f t="shared" si="14"/>
        <v>8.6208367744672887E-2</v>
      </c>
    </row>
    <row r="32" spans="1:9" x14ac:dyDescent="0.25">
      <c r="A32" s="41" t="s">
        <v>91</v>
      </c>
      <c r="B32" s="19"/>
      <c r="C32" s="19">
        <f>C34+C35</f>
        <v>0.95038681596394881</v>
      </c>
      <c r="D32" s="19">
        <f t="shared" ref="D32:I32" si="15">D34+D35</f>
        <v>-3.3873071008094371</v>
      </c>
      <c r="E32" s="19">
        <f t="shared" si="15"/>
        <v>-3.8264836590850706</v>
      </c>
      <c r="F32" s="19">
        <f t="shared" si="15"/>
        <v>-4.0818356835547576</v>
      </c>
      <c r="G32" s="19">
        <f t="shared" si="15"/>
        <v>-4.0957851311662381</v>
      </c>
      <c r="H32" s="19">
        <f t="shared" si="15"/>
        <v>-3.8437628163372892</v>
      </c>
      <c r="I32" s="19">
        <f t="shared" si="15"/>
        <v>-3.3488786399340889</v>
      </c>
    </row>
    <row r="33" spans="1:9" x14ac:dyDescent="0.25">
      <c r="A33" s="41"/>
      <c r="B33" s="19"/>
      <c r="C33" s="19"/>
      <c r="D33" s="19"/>
      <c r="E33" s="19"/>
      <c r="F33" s="19"/>
      <c r="G33" s="19"/>
      <c r="H33" s="19"/>
      <c r="I33" s="19"/>
    </row>
    <row r="34" spans="1:9" x14ac:dyDescent="0.25">
      <c r="A34" s="41" t="s">
        <v>99</v>
      </c>
      <c r="B34" s="19"/>
      <c r="C34" s="19">
        <f>B29*(C15-B15)</f>
        <v>29.120207893124128</v>
      </c>
      <c r="D34" s="19">
        <f t="shared" ref="D34:I34" si="16">C29*(D15-C15)</f>
        <v>-76.775417923041118</v>
      </c>
      <c r="E34" s="19">
        <f t="shared" si="16"/>
        <v>-66.384601959953486</v>
      </c>
      <c r="F34" s="19">
        <f t="shared" si="16"/>
        <v>-55.362390503397663</v>
      </c>
      <c r="G34" s="19">
        <f t="shared" si="16"/>
        <v>-44.221715638059024</v>
      </c>
      <c r="H34" s="19">
        <f t="shared" si="16"/>
        <v>-33.563997100866331</v>
      </c>
      <c r="I34" s="19">
        <f t="shared" si="16"/>
        <v>-23.987705615891159</v>
      </c>
    </row>
    <row r="35" spans="1:9" ht="15.75" customHeight="1" x14ac:dyDescent="0.25">
      <c r="A35" s="41" t="str">
        <f>"Gain on " &amp;IF(B3=0,"Written ","Purchased ")&amp; A20</f>
        <v>Gain on Written Call</v>
      </c>
      <c r="B35" s="19"/>
      <c r="C35" s="19">
        <f>B28-C28</f>
        <v>-28.169821077160179</v>
      </c>
      <c r="D35" s="19">
        <f t="shared" ref="D35:I35" si="17">C28-D28</f>
        <v>73.388110822231681</v>
      </c>
      <c r="E35" s="19">
        <f t="shared" si="17"/>
        <v>62.558118300868415</v>
      </c>
      <c r="F35" s="19">
        <f t="shared" si="17"/>
        <v>51.280554819842905</v>
      </c>
      <c r="G35" s="19">
        <f t="shared" si="17"/>
        <v>40.125930506892786</v>
      </c>
      <c r="H35" s="19">
        <f t="shared" si="17"/>
        <v>29.720234284529042</v>
      </c>
      <c r="I35" s="19">
        <f t="shared" si="17"/>
        <v>20.63882697595707</v>
      </c>
    </row>
    <row r="36" spans="1:9" x14ac:dyDescent="0.25">
      <c r="A36" s="41" t="s">
        <v>92</v>
      </c>
      <c r="B36" s="19"/>
      <c r="C36" s="19">
        <f>C34+C35-B31</f>
        <v>0.50067693846632055</v>
      </c>
      <c r="D36" s="19">
        <f>-C31+D34+D35</f>
        <v>-3.865455620933119</v>
      </c>
      <c r="E36" s="19">
        <f t="shared" ref="E36:I36" si="18">-D31+E34+E35</f>
        <v>-4.232370248690998</v>
      </c>
      <c r="F36" s="19">
        <f t="shared" si="18"/>
        <v>-4.4134343050367235</v>
      </c>
      <c r="G36" s="19">
        <f t="shared" si="18"/>
        <v>-4.3546924603648094</v>
      </c>
      <c r="H36" s="19">
        <f t="shared" si="18"/>
        <v>-4.0354244220901734</v>
      </c>
      <c r="I36" s="19">
        <f t="shared" si="18"/>
        <v>-3.4821811601019732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zoomScaleNormal="100" workbookViewId="0">
      <selection activeCell="R36" sqref="R36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3" width="3" bestFit="1" customWidth="1"/>
    <col min="4" max="4" width="5.140625" bestFit="1" customWidth="1"/>
    <col min="5" max="5" width="8.85546875" bestFit="1" customWidth="1"/>
    <col min="6" max="7" width="3" bestFit="1" customWidth="1"/>
    <col min="8" max="8" width="8.85546875" bestFit="1" customWidth="1"/>
    <col min="9" max="10" width="3" bestFit="1" customWidth="1"/>
    <col min="11" max="11" width="9.42578125" bestFit="1" customWidth="1"/>
    <col min="12" max="12" width="3" bestFit="1" customWidth="1"/>
    <col min="13" max="13" width="5.140625" bestFit="1" customWidth="1"/>
    <col min="14" max="14" width="2" bestFit="1" customWidth="1"/>
    <col min="15" max="15" width="2.85546875" bestFit="1" customWidth="1"/>
    <col min="16" max="16" width="3" bestFit="1" customWidth="1"/>
    <col min="17" max="17" width="2" bestFit="1" customWidth="1"/>
    <col min="18" max="18" width="2.85546875" bestFit="1" customWidth="1"/>
    <col min="19" max="19" width="3" bestFit="1" customWidth="1"/>
    <col min="20" max="20" width="6.28515625" bestFit="1" customWidth="1"/>
    <col min="21" max="21" width="6.5703125" bestFit="1" customWidth="1"/>
    <col min="22" max="22" width="4.5703125" customWidth="1"/>
    <col min="23" max="23" width="11" bestFit="1" customWidth="1"/>
    <col min="24" max="24" width="8.5703125" bestFit="1" customWidth="1"/>
    <col min="25" max="25" width="9.140625" bestFit="1" customWidth="1"/>
    <col min="26" max="26" width="9.42578125" customWidth="1"/>
    <col min="27" max="27" width="9.42578125" bestFit="1" customWidth="1"/>
    <col min="28" max="28" width="8.85546875" bestFit="1" customWidth="1"/>
    <col min="29" max="29" width="9.85546875" customWidth="1"/>
    <col min="31" max="31" width="11.5703125" bestFit="1" customWidth="1"/>
    <col min="32" max="32" width="9.42578125" bestFit="1" customWidth="1"/>
    <col min="33" max="33" width="9.85546875" customWidth="1"/>
    <col min="34" max="34" width="11" bestFit="1" customWidth="1"/>
    <col min="35" max="35" width="3.5703125" bestFit="1" customWidth="1"/>
    <col min="36" max="51" width="9.85546875" customWidth="1"/>
    <col min="52" max="52" width="2" style="11" bestFit="1" customWidth="1"/>
    <col min="53" max="53" width="8.28515625" style="11" bestFit="1" customWidth="1"/>
    <col min="54" max="54" width="2" style="11" bestFit="1" customWidth="1"/>
    <col min="55" max="55" width="5.7109375" style="11" bestFit="1" customWidth="1"/>
  </cols>
  <sheetData>
    <row r="1" spans="1:55" x14ac:dyDescent="0.25">
      <c r="B1" s="11">
        <f>IF(X4=$BA$3,$AZ$3,IF(X4=$BA$4,$AZ$4,IF(X4=$BA$5,$AZ$5,IF(X4=$BA$6,$AZ$6,5))))</f>
        <v>2</v>
      </c>
      <c r="C1" s="11"/>
      <c r="D1" s="11"/>
      <c r="E1" s="11">
        <f>IF(Y4=$BA$3,$AZ$3,IF(Y4=$BA$4,$AZ$4,IF(Y4=$BA$5,$AZ$5,IF(Y4=$BA$6,$AZ$6,5))))</f>
        <v>2</v>
      </c>
      <c r="F1" s="11"/>
      <c r="G1" s="11"/>
      <c r="H1" s="11">
        <f>IF(Z4=$BA$3,$AZ$3,IF(Z4=$BA$4,$AZ$4,IF(Z4=$BA$5,$AZ$5,IF(Z4=$BA$6,$AZ$6,5))))</f>
        <v>2</v>
      </c>
      <c r="I1" s="11"/>
      <c r="J1" s="11"/>
      <c r="K1" s="11">
        <f>IF(AA4=$BA$3,$AZ$3,IF(AA4=$BA$4,$AZ$4,IF(AA4=$BA$5,$AZ$5,IF(AA4=$BA$6,$AZ$6,5))))</f>
        <v>2</v>
      </c>
      <c r="L1" s="11"/>
      <c r="M1" s="11"/>
      <c r="N1" s="11">
        <f>IF(AB4=$BA$3,$AZ$3,IF(AB4=$BA$4,$AZ$4,IF(AB4=$BA$5,$AZ$5,IF(AB4=$BA$6,$AZ$6,5))))</f>
        <v>5</v>
      </c>
      <c r="O1" s="11"/>
      <c r="P1" s="11"/>
      <c r="Q1" s="11">
        <f>IF(AC4=$BA$3,$AZ$3,IF(AC4=$BA$4,$AZ$4,IF(AC4=$BA$5,$AZ$5,IF(AC4=$BA$6,$AZ$6,0))))</f>
        <v>0</v>
      </c>
      <c r="R1" s="11"/>
      <c r="S1" s="11"/>
      <c r="T1" s="11"/>
      <c r="U1" s="11"/>
    </row>
    <row r="2" spans="1:55" ht="15.75" thickBot="1" x14ac:dyDescent="0.3">
      <c r="B2" s="11">
        <f>IF(X5="Long",1,IF(X5="Short",2,3))</f>
        <v>2</v>
      </c>
      <c r="C2" s="11"/>
      <c r="D2" s="11"/>
      <c r="E2" s="11">
        <f>IF(Y5="Long",1,IF(Y5="Short",2,3))</f>
        <v>1</v>
      </c>
      <c r="F2" s="11"/>
      <c r="G2" s="11"/>
      <c r="H2" s="11">
        <f>IF(Z5="Long",1,IF(Z5="Short",2,3))</f>
        <v>1</v>
      </c>
      <c r="I2" s="11"/>
      <c r="J2" s="11"/>
      <c r="K2" s="11">
        <f>IF(AA5="Long",1,IF(AA5="Short",2,3))</f>
        <v>2</v>
      </c>
      <c r="L2" s="11"/>
      <c r="M2" s="11"/>
      <c r="N2" s="11">
        <f>IF(AB5="Long",1,IF(AB5="Short",2,3))</f>
        <v>3</v>
      </c>
      <c r="O2" s="11"/>
      <c r="P2" s="11"/>
      <c r="Q2" s="11">
        <f>IF(AC5="Long",1,IF(AC5="Short",2,3))</f>
        <v>3</v>
      </c>
      <c r="R2" s="11"/>
      <c r="S2" s="11"/>
      <c r="T2" s="11"/>
      <c r="U2" s="11"/>
    </row>
    <row r="3" spans="1:55" x14ac:dyDescent="0.25">
      <c r="A3" s="4" t="s">
        <v>6</v>
      </c>
      <c r="B3" s="12" t="str">
        <f>X9</f>
        <v>Short Call</v>
      </c>
      <c r="C3" s="8" t="s">
        <v>8</v>
      </c>
      <c r="D3" s="9" t="s">
        <v>10</v>
      </c>
      <c r="E3" s="12" t="str">
        <f>Y9</f>
        <v>Long Call</v>
      </c>
      <c r="F3" s="8" t="s">
        <v>8</v>
      </c>
      <c r="G3" s="9" t="s">
        <v>9</v>
      </c>
      <c r="H3" s="12" t="str">
        <f>Z9</f>
        <v>Long Call</v>
      </c>
      <c r="I3" s="8" t="s">
        <v>8</v>
      </c>
      <c r="J3" s="9" t="s">
        <v>9</v>
      </c>
      <c r="K3" s="12" t="str">
        <f>AA9</f>
        <v>Short Call</v>
      </c>
      <c r="L3" s="8" t="s">
        <v>8</v>
      </c>
      <c r="M3" s="9" t="s">
        <v>10</v>
      </c>
      <c r="N3" s="12" t="str">
        <f>AB9</f>
        <v xml:space="preserve"> </v>
      </c>
      <c r="O3" s="8" t="s">
        <v>8</v>
      </c>
      <c r="P3" s="9" t="s">
        <v>9</v>
      </c>
      <c r="Q3" s="12" t="str">
        <f>AC9</f>
        <v xml:space="preserve"> </v>
      </c>
      <c r="R3" s="8" t="s">
        <v>8</v>
      </c>
      <c r="S3" s="9" t="s">
        <v>9</v>
      </c>
      <c r="T3" s="10" t="s">
        <v>19</v>
      </c>
      <c r="U3" s="9" t="s">
        <v>18</v>
      </c>
      <c r="W3" t="s">
        <v>63</v>
      </c>
      <c r="X3">
        <v>1</v>
      </c>
      <c r="Y3">
        <v>2</v>
      </c>
      <c r="AZ3" s="11">
        <v>1</v>
      </c>
      <c r="BA3" s="11" t="s">
        <v>0</v>
      </c>
      <c r="BB3" s="11">
        <v>1</v>
      </c>
      <c r="BC3" s="11" t="s">
        <v>4</v>
      </c>
    </row>
    <row r="4" spans="1:55" x14ac:dyDescent="0.25">
      <c r="A4" s="5">
        <v>1</v>
      </c>
      <c r="B4" s="2">
        <f t="shared" ref="B4:B24" si="0">IFERROR(CHOOSE(B$1,CHOOSE(B$2,D4-C4,C4-D4),CHOOSE(B$2,MAX(0,D4-C4)-$X$10*(1+$AI$5),-MAX(0,D4-C4)+$X$10*(1+$AI$5)),CHOOSE(B$2,MAX(0,-D4+C4)-$X$10*(1+$AI$5),-MAX(0,-D4+C4)+$X$10*(1+$AI$5),CHOOSE(B$2,D4-$X$10*(1+$AI$5),-D4+$X$10*(1+$AI$5)))),0)</f>
        <v>3</v>
      </c>
      <c r="C4" s="2">
        <f t="shared" ref="C4:C24" si="1">$X$7</f>
        <v>30</v>
      </c>
      <c r="D4" s="2">
        <f>IF(D5-$X$8&lt;0,0,D5-$X$8)</f>
        <v>0</v>
      </c>
      <c r="E4" s="2">
        <f t="shared" ref="E4:E24" si="2">IFERROR(CHOOSE(E$1,CHOOSE(E$2,G4-F4,F4-G4),CHOOSE(E$2,MAX(0,G4-F4)-$Y$10*(1+$AI$5),-MAX(0,G4-F4)+$Y$10*(1+$AI$5)),CHOOSE(E$2,MAX(0,-G4+F4)-$Y$10*(1+$AI$5),-MAX(0,-G4+F4)+$Y$10*(1+$AI$5)),CHOOSE(E$2,G4-$Y$10*(1+$AI$5),-G4+$Y$10*(1+$AI$5))),0)</f>
        <v>-1.5</v>
      </c>
      <c r="F4" s="2">
        <f t="shared" ref="F4:F24" si="3">$Y$7</f>
        <v>35</v>
      </c>
      <c r="G4" s="2">
        <f t="shared" ref="G4:G13" si="4">IF(G5-$Y$8&lt;0,0,G5-$Y$8)</f>
        <v>0</v>
      </c>
      <c r="H4" s="2">
        <f t="shared" ref="H4:H24" si="5">IFERROR(CHOOSE(H$1,CHOOSE(H$2,J4-I4,I4-J4),CHOOSE(H$2,MAX(0,J4-I4)-$Z$10*(1+$AI$5),-MAX(0,J4-I4)+$Z$10*(1+$AI$5)),CHOOSE(H$2,MAX(0,-J4+I4)-$Z$10*(1+$AI$5),-MAX(0,-J4+I4)+$Z$10*(1+$AI$5)),CHOOSE(H$2,J4-$Z$10,-J4+$Z$10)),0)</f>
        <v>-1.5</v>
      </c>
      <c r="I4" s="2">
        <f t="shared" ref="I4:I24" si="6">$Z$7</f>
        <v>40</v>
      </c>
      <c r="J4" s="2">
        <f t="shared" ref="J4:J13" si="7">IF(J5-$Z$8&lt;0,0,J5-$Z$8)</f>
        <v>0</v>
      </c>
      <c r="K4" s="2">
        <f t="shared" ref="K4:K24" si="8">IFERROR(CHOOSE(K$1,CHOOSE(K$2,M4-L4,L4-M4),CHOOSE(K$2,MAX(0,M4-L4)-$AA$10*(1+$AI$5),-MAX(0,M4-L4)+$AA$10*(1+$AI$5)),CHOOSE(K$2,MAX(0,-M4+L4)-$AA$10*(1+$AI$5),-MAX(0,-M4+L4)+$AA$10*(1+$AI$5)),CHOOSE(K$2,M4-$AA$10,-M4+$AA$10)),0)</f>
        <v>3</v>
      </c>
      <c r="L4" s="2">
        <f t="shared" ref="L4:L24" si="9">$AA$7</f>
        <v>45</v>
      </c>
      <c r="M4" s="2">
        <f t="shared" ref="M4:M13" si="10">IF(M5-$AA$8&lt;0,0,M5-$AA$8)</f>
        <v>0</v>
      </c>
      <c r="N4" s="2">
        <f t="shared" ref="N4:N24" si="11">IFERROR(CHOOSE(N$1,CHOOSE(N$2,P4-O4,O4-P4),CHOOSE(N$2,MAX(0,P4-O4)-$AB$10*(1+$AI$5),-MAX(0,P4-O4)+$AB$10*(1+$AI$5)),CHOOSE(N$2,MAX(0,-P4+O4)-$AB$10*(1+$AI$5),-MAX(0,-P4+O4)+$AB$10*(1+$AI$5)),CHOOSE(N$2,P4-$AB$10,-P4+$AB$10)),0)</f>
        <v>0</v>
      </c>
      <c r="O4" s="2">
        <f t="shared" ref="O4:O24" si="12">$AB$7</f>
        <v>0</v>
      </c>
      <c r="P4" s="2">
        <f t="shared" ref="P4:P13" si="13">IF(P5-$AB$8&lt;0,0,P5-$AB$8)</f>
        <v>0</v>
      </c>
      <c r="Q4" s="2">
        <f t="shared" ref="Q4:Q24" si="14">IFERROR(CHOOSE(Q$1,CHOOSE(Q$2,S4-R4,R4-S4),CHOOSE(Q$2,MAX(0,S4-R4)-$AC$10*(1+$AI$5),-MAX(0,S4-R4)+$AC$10*(1+$AI$5)),CHOOSE(Q$2,MAX(0,-S4+R4)-$AC$10*(1+$AI$5),-MAX(0,-S4+R4)+$AC$10*(1+$AI$5)),CHOOSE(Q$2,S4-$AC$10,-S4+$AC$10)),0)</f>
        <v>0</v>
      </c>
      <c r="R4" s="2">
        <f t="shared" ref="R4:R24" si="15">$AC$7</f>
        <v>0</v>
      </c>
      <c r="S4" s="2">
        <f t="shared" ref="S4:S13" si="16">IF(S5-$AC$8&lt;0,0,S5-$AC$8)</f>
        <v>0</v>
      </c>
      <c r="T4" s="2">
        <f t="shared" ref="T4:T13" si="17">$AI$4</f>
        <v>0</v>
      </c>
      <c r="U4" s="19">
        <f t="shared" ref="U4:U10" si="18">SUM(B4+E4+H4+K4+N4+Q4+T4)</f>
        <v>3</v>
      </c>
      <c r="W4" t="s">
        <v>64</v>
      </c>
      <c r="X4" s="1" t="s">
        <v>3</v>
      </c>
      <c r="Y4" s="1" t="s">
        <v>3</v>
      </c>
      <c r="Z4" s="1" t="s">
        <v>3</v>
      </c>
      <c r="AA4" s="1" t="s">
        <v>3</v>
      </c>
      <c r="AB4" s="1"/>
      <c r="AC4" s="1"/>
      <c r="AE4" t="s">
        <v>12</v>
      </c>
      <c r="AF4" s="1" t="str">
        <f>X9</f>
        <v>Short Call</v>
      </c>
      <c r="AH4" t="s">
        <v>20</v>
      </c>
      <c r="AI4" s="1">
        <f>AI6*(1+AI5)</f>
        <v>0</v>
      </c>
      <c r="AZ4" s="11">
        <v>2</v>
      </c>
      <c r="BA4" s="11" t="s">
        <v>3</v>
      </c>
      <c r="BB4" s="11">
        <v>2</v>
      </c>
      <c r="BC4" s="11" t="s">
        <v>5</v>
      </c>
    </row>
    <row r="5" spans="1:55" x14ac:dyDescent="0.25">
      <c r="A5" s="5">
        <v>2</v>
      </c>
      <c r="B5" s="2">
        <f t="shared" si="0"/>
        <v>3</v>
      </c>
      <c r="C5" s="2">
        <f t="shared" si="1"/>
        <v>30</v>
      </c>
      <c r="D5" s="2">
        <f t="shared" ref="D5:D13" si="19">IF(D6-$X$8&lt;0,0,D6-$X$8)</f>
        <v>0</v>
      </c>
      <c r="E5" s="2">
        <f t="shared" si="2"/>
        <v>-1.5</v>
      </c>
      <c r="F5" s="2">
        <f t="shared" si="3"/>
        <v>35</v>
      </c>
      <c r="G5" s="2">
        <f t="shared" si="4"/>
        <v>0</v>
      </c>
      <c r="H5" s="2">
        <f t="shared" si="5"/>
        <v>-1.5</v>
      </c>
      <c r="I5" s="2">
        <f t="shared" si="6"/>
        <v>40</v>
      </c>
      <c r="J5" s="2">
        <f t="shared" si="7"/>
        <v>0</v>
      </c>
      <c r="K5" s="2">
        <f t="shared" si="8"/>
        <v>3</v>
      </c>
      <c r="L5" s="2">
        <f t="shared" si="9"/>
        <v>45</v>
      </c>
      <c r="M5" s="2">
        <f t="shared" si="10"/>
        <v>0</v>
      </c>
      <c r="N5" s="2">
        <f t="shared" si="11"/>
        <v>0</v>
      </c>
      <c r="O5" s="2">
        <f t="shared" si="12"/>
        <v>0</v>
      </c>
      <c r="P5" s="2">
        <f t="shared" si="13"/>
        <v>0</v>
      </c>
      <c r="Q5" s="2">
        <f t="shared" si="14"/>
        <v>0</v>
      </c>
      <c r="R5" s="2">
        <f t="shared" si="15"/>
        <v>0</v>
      </c>
      <c r="S5" s="2">
        <f t="shared" si="16"/>
        <v>0</v>
      </c>
      <c r="T5" s="2">
        <f t="shared" si="17"/>
        <v>0</v>
      </c>
      <c r="U5" s="19">
        <f t="shared" si="18"/>
        <v>3</v>
      </c>
      <c r="W5" t="s">
        <v>1</v>
      </c>
      <c r="X5" s="1" t="s">
        <v>5</v>
      </c>
      <c r="Y5" s="1" t="s">
        <v>4</v>
      </c>
      <c r="Z5" s="1" t="s">
        <v>4</v>
      </c>
      <c r="AA5" s="1" t="s">
        <v>5</v>
      </c>
      <c r="AB5" s="1"/>
      <c r="AC5" s="1"/>
      <c r="AE5" t="s">
        <v>13</v>
      </c>
      <c r="AF5" s="1" t="str">
        <f>Y9</f>
        <v>Long Call</v>
      </c>
      <c r="AH5" t="s">
        <v>21</v>
      </c>
      <c r="AI5" s="3">
        <v>0</v>
      </c>
      <c r="AZ5" s="11">
        <v>3</v>
      </c>
      <c r="BA5" s="11" t="s">
        <v>2</v>
      </c>
    </row>
    <row r="6" spans="1:55" x14ac:dyDescent="0.25">
      <c r="A6" s="5">
        <v>3</v>
      </c>
      <c r="B6" s="2">
        <f t="shared" si="0"/>
        <v>3</v>
      </c>
      <c r="C6" s="2">
        <f t="shared" si="1"/>
        <v>30</v>
      </c>
      <c r="D6" s="2">
        <f t="shared" si="19"/>
        <v>0</v>
      </c>
      <c r="E6" s="2">
        <f t="shared" si="2"/>
        <v>-1.5</v>
      </c>
      <c r="F6" s="2">
        <f t="shared" si="3"/>
        <v>35</v>
      </c>
      <c r="G6" s="2">
        <f t="shared" si="4"/>
        <v>0</v>
      </c>
      <c r="H6" s="2">
        <f t="shared" si="5"/>
        <v>-1.5</v>
      </c>
      <c r="I6" s="2">
        <f t="shared" si="6"/>
        <v>40</v>
      </c>
      <c r="J6" s="2">
        <f t="shared" si="7"/>
        <v>0</v>
      </c>
      <c r="K6" s="2">
        <f t="shared" si="8"/>
        <v>3</v>
      </c>
      <c r="L6" s="2">
        <f t="shared" si="9"/>
        <v>45</v>
      </c>
      <c r="M6" s="2">
        <f t="shared" si="10"/>
        <v>0</v>
      </c>
      <c r="N6" s="2">
        <f t="shared" si="11"/>
        <v>0</v>
      </c>
      <c r="O6" s="2">
        <f t="shared" si="12"/>
        <v>0</v>
      </c>
      <c r="P6" s="2">
        <f t="shared" si="13"/>
        <v>0</v>
      </c>
      <c r="Q6" s="2">
        <f t="shared" si="14"/>
        <v>0</v>
      </c>
      <c r="R6" s="2">
        <f t="shared" si="15"/>
        <v>0</v>
      </c>
      <c r="S6" s="2">
        <f t="shared" si="16"/>
        <v>0</v>
      </c>
      <c r="T6" s="2">
        <f t="shared" si="17"/>
        <v>0</v>
      </c>
      <c r="U6" s="19">
        <f t="shared" si="18"/>
        <v>3</v>
      </c>
      <c r="W6" t="s">
        <v>7</v>
      </c>
      <c r="X6" s="1">
        <v>35</v>
      </c>
      <c r="Y6" s="1">
        <v>35</v>
      </c>
      <c r="Z6" s="1">
        <v>35</v>
      </c>
      <c r="AA6" s="1">
        <v>35</v>
      </c>
      <c r="AB6" s="1"/>
      <c r="AC6" s="1"/>
      <c r="AE6" t="s">
        <v>14</v>
      </c>
      <c r="AF6" s="1" t="str">
        <f>Z9</f>
        <v>Long Call</v>
      </c>
      <c r="AH6" t="s">
        <v>22</v>
      </c>
      <c r="AI6" s="1">
        <v>0</v>
      </c>
      <c r="AZ6" s="11">
        <v>4</v>
      </c>
      <c r="BA6" s="11" t="s">
        <v>26</v>
      </c>
    </row>
    <row r="7" spans="1:55" x14ac:dyDescent="0.25">
      <c r="A7" s="5">
        <v>4</v>
      </c>
      <c r="B7" s="2">
        <f t="shared" si="0"/>
        <v>3</v>
      </c>
      <c r="C7" s="2">
        <f t="shared" si="1"/>
        <v>30</v>
      </c>
      <c r="D7" s="2">
        <f t="shared" si="19"/>
        <v>0</v>
      </c>
      <c r="E7" s="2">
        <f t="shared" si="2"/>
        <v>-1.5</v>
      </c>
      <c r="F7" s="2">
        <f t="shared" si="3"/>
        <v>35</v>
      </c>
      <c r="G7" s="2">
        <f t="shared" si="4"/>
        <v>0</v>
      </c>
      <c r="H7" s="2">
        <f t="shared" si="5"/>
        <v>-1.5</v>
      </c>
      <c r="I7" s="2">
        <f t="shared" si="6"/>
        <v>40</v>
      </c>
      <c r="J7" s="2">
        <f t="shared" si="7"/>
        <v>0</v>
      </c>
      <c r="K7" s="2">
        <f t="shared" si="8"/>
        <v>3</v>
      </c>
      <c r="L7" s="2">
        <f t="shared" si="9"/>
        <v>45</v>
      </c>
      <c r="M7" s="2">
        <f t="shared" si="10"/>
        <v>0</v>
      </c>
      <c r="N7" s="2">
        <f t="shared" si="11"/>
        <v>0</v>
      </c>
      <c r="O7" s="2">
        <f t="shared" si="12"/>
        <v>0</v>
      </c>
      <c r="P7" s="2">
        <f t="shared" si="13"/>
        <v>0</v>
      </c>
      <c r="Q7" s="2">
        <f t="shared" si="14"/>
        <v>0</v>
      </c>
      <c r="R7" s="2">
        <f t="shared" si="15"/>
        <v>0</v>
      </c>
      <c r="S7" s="2">
        <f t="shared" si="16"/>
        <v>0</v>
      </c>
      <c r="T7" s="2">
        <f t="shared" si="17"/>
        <v>0</v>
      </c>
      <c r="U7" s="19">
        <f t="shared" si="18"/>
        <v>3</v>
      </c>
      <c r="W7" t="s">
        <v>23</v>
      </c>
      <c r="X7" s="1">
        <v>30</v>
      </c>
      <c r="Y7" s="1">
        <v>35</v>
      </c>
      <c r="Z7" s="1">
        <v>40</v>
      </c>
      <c r="AA7" s="1">
        <v>45</v>
      </c>
      <c r="AB7" s="1"/>
      <c r="AC7" s="1"/>
      <c r="AE7" t="s">
        <v>15</v>
      </c>
      <c r="AF7" s="1" t="str">
        <f>AA9</f>
        <v>Short Call</v>
      </c>
      <c r="AH7" t="s">
        <v>25</v>
      </c>
      <c r="AI7" s="1">
        <v>5</v>
      </c>
      <c r="AZ7" s="11">
        <v>5</v>
      </c>
    </row>
    <row r="8" spans="1:55" x14ac:dyDescent="0.25">
      <c r="A8" s="5">
        <v>5</v>
      </c>
      <c r="B8" s="2">
        <f t="shared" si="0"/>
        <v>3</v>
      </c>
      <c r="C8" s="2">
        <f t="shared" si="1"/>
        <v>30</v>
      </c>
      <c r="D8" s="2">
        <f t="shared" si="19"/>
        <v>5</v>
      </c>
      <c r="E8" s="2">
        <f t="shared" si="2"/>
        <v>-1.5</v>
      </c>
      <c r="F8" s="2">
        <f t="shared" si="3"/>
        <v>35</v>
      </c>
      <c r="G8" s="2">
        <f t="shared" si="4"/>
        <v>5</v>
      </c>
      <c r="H8" s="2">
        <f t="shared" si="5"/>
        <v>-1.5</v>
      </c>
      <c r="I8" s="2">
        <f t="shared" si="6"/>
        <v>40</v>
      </c>
      <c r="J8" s="2">
        <f t="shared" si="7"/>
        <v>5</v>
      </c>
      <c r="K8" s="2">
        <f t="shared" si="8"/>
        <v>3</v>
      </c>
      <c r="L8" s="2">
        <f t="shared" si="9"/>
        <v>45</v>
      </c>
      <c r="M8" s="2">
        <f t="shared" si="10"/>
        <v>5</v>
      </c>
      <c r="N8" s="2">
        <f t="shared" si="11"/>
        <v>0</v>
      </c>
      <c r="O8" s="2">
        <f t="shared" si="12"/>
        <v>0</v>
      </c>
      <c r="P8" s="2">
        <f t="shared" si="13"/>
        <v>0</v>
      </c>
      <c r="Q8" s="2">
        <f t="shared" si="14"/>
        <v>0</v>
      </c>
      <c r="R8" s="2">
        <f t="shared" si="15"/>
        <v>0</v>
      </c>
      <c r="S8" s="2">
        <f t="shared" si="16"/>
        <v>0</v>
      </c>
      <c r="T8" s="2">
        <f t="shared" si="17"/>
        <v>0</v>
      </c>
      <c r="U8" s="19">
        <f t="shared" si="18"/>
        <v>3</v>
      </c>
      <c r="W8" t="s">
        <v>25</v>
      </c>
      <c r="X8" s="1">
        <f>IF(X4="",0,AI7)</f>
        <v>5</v>
      </c>
      <c r="Y8" s="1">
        <f>IF(Y4="",0,AI7)</f>
        <v>5</v>
      </c>
      <c r="Z8" s="1">
        <f>IF(Z4="",0,$AI$7)</f>
        <v>5</v>
      </c>
      <c r="AA8" s="1">
        <f>IF(AA4="",0,$AI$7)</f>
        <v>5</v>
      </c>
      <c r="AB8" s="1">
        <f>IF(AB4="",0,$AI$7)</f>
        <v>0</v>
      </c>
      <c r="AC8" s="1">
        <f>IF(AC4="",0,$AI$7)</f>
        <v>0</v>
      </c>
      <c r="AE8" t="s">
        <v>16</v>
      </c>
      <c r="AF8" s="1" t="str">
        <f>AB9</f>
        <v xml:space="preserve"> </v>
      </c>
    </row>
    <row r="9" spans="1:55" x14ac:dyDescent="0.25">
      <c r="A9" s="5">
        <v>6</v>
      </c>
      <c r="B9" s="2">
        <f t="shared" si="0"/>
        <v>3</v>
      </c>
      <c r="C9" s="2">
        <f t="shared" si="1"/>
        <v>30</v>
      </c>
      <c r="D9" s="2">
        <f t="shared" si="19"/>
        <v>10</v>
      </c>
      <c r="E9" s="2">
        <f t="shared" si="2"/>
        <v>-1.5</v>
      </c>
      <c r="F9" s="2">
        <f t="shared" si="3"/>
        <v>35</v>
      </c>
      <c r="G9" s="2">
        <f t="shared" si="4"/>
        <v>10</v>
      </c>
      <c r="H9" s="2">
        <f t="shared" si="5"/>
        <v>-1.5</v>
      </c>
      <c r="I9" s="2">
        <f t="shared" si="6"/>
        <v>40</v>
      </c>
      <c r="J9" s="2">
        <f t="shared" si="7"/>
        <v>10</v>
      </c>
      <c r="K9" s="2">
        <f t="shared" si="8"/>
        <v>3</v>
      </c>
      <c r="L9" s="2">
        <f t="shared" si="9"/>
        <v>45</v>
      </c>
      <c r="M9" s="2">
        <f t="shared" si="10"/>
        <v>10</v>
      </c>
      <c r="N9" s="2">
        <f t="shared" si="11"/>
        <v>0</v>
      </c>
      <c r="O9" s="2">
        <f t="shared" si="12"/>
        <v>0</v>
      </c>
      <c r="P9" s="2">
        <f t="shared" si="13"/>
        <v>0</v>
      </c>
      <c r="Q9" s="2">
        <f t="shared" si="14"/>
        <v>0</v>
      </c>
      <c r="R9" s="2">
        <f t="shared" si="15"/>
        <v>0</v>
      </c>
      <c r="S9" s="2">
        <f t="shared" si="16"/>
        <v>0</v>
      </c>
      <c r="T9" s="2">
        <f t="shared" si="17"/>
        <v>0</v>
      </c>
      <c r="U9" s="19">
        <f t="shared" si="18"/>
        <v>3</v>
      </c>
      <c r="W9" t="s">
        <v>11</v>
      </c>
      <c r="X9" s="1" t="str">
        <f t="shared" ref="X9:AC9" si="20">CONCATENATE(X5," ",X4)</f>
        <v>Short Call</v>
      </c>
      <c r="Y9" s="1" t="str">
        <f t="shared" si="20"/>
        <v>Long Call</v>
      </c>
      <c r="Z9" s="1" t="str">
        <f t="shared" si="20"/>
        <v>Long Call</v>
      </c>
      <c r="AA9" s="1" t="str">
        <f t="shared" si="20"/>
        <v>Short Call</v>
      </c>
      <c r="AB9" s="1" t="str">
        <f t="shared" si="20"/>
        <v xml:space="preserve"> </v>
      </c>
      <c r="AC9" s="1" t="str">
        <f t="shared" si="20"/>
        <v xml:space="preserve"> </v>
      </c>
      <c r="AE9" t="s">
        <v>17</v>
      </c>
      <c r="AF9" s="1" t="str">
        <f>AC9</f>
        <v xml:space="preserve"> </v>
      </c>
    </row>
    <row r="10" spans="1:55" x14ac:dyDescent="0.25">
      <c r="A10" s="5">
        <v>7</v>
      </c>
      <c r="B10" s="2">
        <f t="shared" si="0"/>
        <v>3</v>
      </c>
      <c r="C10" s="2">
        <f t="shared" si="1"/>
        <v>30</v>
      </c>
      <c r="D10" s="2">
        <f t="shared" si="19"/>
        <v>15</v>
      </c>
      <c r="E10" s="2">
        <f t="shared" si="2"/>
        <v>-1.5</v>
      </c>
      <c r="F10" s="2">
        <f t="shared" si="3"/>
        <v>35</v>
      </c>
      <c r="G10" s="2">
        <f t="shared" si="4"/>
        <v>15</v>
      </c>
      <c r="H10" s="2">
        <f t="shared" si="5"/>
        <v>-1.5</v>
      </c>
      <c r="I10" s="2">
        <f t="shared" si="6"/>
        <v>40</v>
      </c>
      <c r="J10" s="2">
        <f t="shared" si="7"/>
        <v>15</v>
      </c>
      <c r="K10" s="2">
        <f t="shared" si="8"/>
        <v>3</v>
      </c>
      <c r="L10" s="2">
        <f t="shared" si="9"/>
        <v>45</v>
      </c>
      <c r="M10" s="2">
        <f t="shared" si="10"/>
        <v>15</v>
      </c>
      <c r="N10" s="2">
        <f t="shared" si="11"/>
        <v>0</v>
      </c>
      <c r="O10" s="2">
        <f t="shared" si="12"/>
        <v>0</v>
      </c>
      <c r="P10" s="2">
        <f t="shared" si="13"/>
        <v>0</v>
      </c>
      <c r="Q10" s="2">
        <f t="shared" si="14"/>
        <v>0</v>
      </c>
      <c r="R10" s="2">
        <f t="shared" si="15"/>
        <v>0</v>
      </c>
      <c r="S10" s="2">
        <f t="shared" si="16"/>
        <v>0</v>
      </c>
      <c r="T10" s="2">
        <f t="shared" si="17"/>
        <v>0</v>
      </c>
      <c r="U10" s="19">
        <f t="shared" si="18"/>
        <v>3</v>
      </c>
      <c r="W10" t="s">
        <v>24</v>
      </c>
      <c r="X10" s="1">
        <v>3</v>
      </c>
      <c r="Y10" s="1">
        <v>1.5</v>
      </c>
      <c r="Z10" s="1">
        <v>1.5</v>
      </c>
      <c r="AA10" s="1">
        <v>3</v>
      </c>
      <c r="AB10" s="1"/>
      <c r="AC10" s="1"/>
    </row>
    <row r="11" spans="1:55" x14ac:dyDescent="0.25">
      <c r="A11" s="5">
        <v>8</v>
      </c>
      <c r="B11" s="2">
        <f t="shared" si="0"/>
        <v>3</v>
      </c>
      <c r="C11" s="2">
        <f t="shared" si="1"/>
        <v>30</v>
      </c>
      <c r="D11" s="2">
        <f t="shared" si="19"/>
        <v>20</v>
      </c>
      <c r="E11" s="2">
        <f t="shared" si="2"/>
        <v>-1.5</v>
      </c>
      <c r="F11" s="2">
        <f t="shared" si="3"/>
        <v>35</v>
      </c>
      <c r="G11" s="2">
        <f t="shared" si="4"/>
        <v>20</v>
      </c>
      <c r="H11" s="2">
        <f t="shared" si="5"/>
        <v>-1.5</v>
      </c>
      <c r="I11" s="2">
        <f t="shared" si="6"/>
        <v>40</v>
      </c>
      <c r="J11" s="2">
        <f t="shared" si="7"/>
        <v>20</v>
      </c>
      <c r="K11" s="2">
        <f t="shared" si="8"/>
        <v>3</v>
      </c>
      <c r="L11" s="2">
        <f t="shared" si="9"/>
        <v>45</v>
      </c>
      <c r="M11" s="2">
        <f t="shared" si="10"/>
        <v>20</v>
      </c>
      <c r="N11" s="2">
        <f t="shared" si="11"/>
        <v>0</v>
      </c>
      <c r="O11" s="2">
        <f t="shared" si="12"/>
        <v>0</v>
      </c>
      <c r="P11" s="2">
        <f t="shared" si="13"/>
        <v>0</v>
      </c>
      <c r="Q11" s="2">
        <f t="shared" si="14"/>
        <v>0</v>
      </c>
      <c r="R11" s="2">
        <f t="shared" si="15"/>
        <v>0</v>
      </c>
      <c r="S11" s="2">
        <f t="shared" si="16"/>
        <v>0</v>
      </c>
      <c r="T11" s="2">
        <f t="shared" si="17"/>
        <v>0</v>
      </c>
      <c r="U11" s="19">
        <f t="shared" ref="U11:U24" si="21">SUM(B11+E11+H11+K11+N11+Q11+T11)</f>
        <v>3</v>
      </c>
    </row>
    <row r="12" spans="1:55" x14ac:dyDescent="0.25">
      <c r="A12" s="5">
        <v>9</v>
      </c>
      <c r="B12" s="2">
        <f t="shared" si="0"/>
        <v>3</v>
      </c>
      <c r="C12" s="2">
        <f t="shared" si="1"/>
        <v>30</v>
      </c>
      <c r="D12" s="2">
        <f t="shared" si="19"/>
        <v>25</v>
      </c>
      <c r="E12" s="2">
        <f t="shared" si="2"/>
        <v>-1.5</v>
      </c>
      <c r="F12" s="2">
        <f t="shared" si="3"/>
        <v>35</v>
      </c>
      <c r="G12" s="2">
        <f t="shared" si="4"/>
        <v>25</v>
      </c>
      <c r="H12" s="2">
        <f t="shared" si="5"/>
        <v>-1.5</v>
      </c>
      <c r="I12" s="2">
        <f t="shared" si="6"/>
        <v>40</v>
      </c>
      <c r="J12" s="2">
        <f t="shared" si="7"/>
        <v>25</v>
      </c>
      <c r="K12" s="2">
        <f t="shared" si="8"/>
        <v>3</v>
      </c>
      <c r="L12" s="2">
        <f t="shared" si="9"/>
        <v>45</v>
      </c>
      <c r="M12" s="2">
        <f t="shared" si="10"/>
        <v>25</v>
      </c>
      <c r="N12" s="2">
        <f t="shared" si="11"/>
        <v>0</v>
      </c>
      <c r="O12" s="2">
        <f t="shared" si="12"/>
        <v>0</v>
      </c>
      <c r="P12" s="2">
        <f t="shared" si="13"/>
        <v>0</v>
      </c>
      <c r="Q12" s="2">
        <f t="shared" si="14"/>
        <v>0</v>
      </c>
      <c r="R12" s="2">
        <f t="shared" si="15"/>
        <v>0</v>
      </c>
      <c r="S12" s="2">
        <f t="shared" si="16"/>
        <v>0</v>
      </c>
      <c r="T12" s="2">
        <f t="shared" si="17"/>
        <v>0</v>
      </c>
      <c r="U12" s="19">
        <f t="shared" si="21"/>
        <v>3</v>
      </c>
    </row>
    <row r="13" spans="1:55" x14ac:dyDescent="0.25">
      <c r="A13" s="5">
        <v>10</v>
      </c>
      <c r="B13" s="2">
        <f t="shared" si="0"/>
        <v>3</v>
      </c>
      <c r="C13" s="2">
        <f t="shared" si="1"/>
        <v>30</v>
      </c>
      <c r="D13" s="2">
        <f t="shared" si="19"/>
        <v>30</v>
      </c>
      <c r="E13" s="2">
        <f t="shared" si="2"/>
        <v>-1.5</v>
      </c>
      <c r="F13" s="2">
        <f t="shared" si="3"/>
        <v>35</v>
      </c>
      <c r="G13" s="2">
        <f t="shared" si="4"/>
        <v>30</v>
      </c>
      <c r="H13" s="2">
        <f t="shared" si="5"/>
        <v>-1.5</v>
      </c>
      <c r="I13" s="2">
        <f t="shared" si="6"/>
        <v>40</v>
      </c>
      <c r="J13" s="2">
        <f t="shared" si="7"/>
        <v>30</v>
      </c>
      <c r="K13" s="2">
        <f t="shared" si="8"/>
        <v>3</v>
      </c>
      <c r="L13" s="2">
        <f t="shared" si="9"/>
        <v>45</v>
      </c>
      <c r="M13" s="2">
        <f t="shared" si="10"/>
        <v>30</v>
      </c>
      <c r="N13" s="2">
        <f t="shared" si="11"/>
        <v>0</v>
      </c>
      <c r="O13" s="2">
        <f t="shared" si="12"/>
        <v>0</v>
      </c>
      <c r="P13" s="2">
        <f t="shared" si="13"/>
        <v>0</v>
      </c>
      <c r="Q13" s="2">
        <f t="shared" si="14"/>
        <v>0</v>
      </c>
      <c r="R13" s="2">
        <f t="shared" si="15"/>
        <v>0</v>
      </c>
      <c r="S13" s="2">
        <f t="shared" si="16"/>
        <v>0</v>
      </c>
      <c r="T13" s="2">
        <f t="shared" si="17"/>
        <v>0</v>
      </c>
      <c r="U13" s="19">
        <f t="shared" si="21"/>
        <v>3</v>
      </c>
    </row>
    <row r="14" spans="1:55" x14ac:dyDescent="0.25">
      <c r="A14" s="6">
        <v>11</v>
      </c>
      <c r="B14" s="1">
        <f t="shared" si="0"/>
        <v>-2</v>
      </c>
      <c r="C14" s="1">
        <f>$X$7</f>
        <v>30</v>
      </c>
      <c r="D14" s="1">
        <f>IF($B$1=4,$X$7,$X$6)</f>
        <v>35</v>
      </c>
      <c r="E14" s="1">
        <f t="shared" si="2"/>
        <v>-1.5</v>
      </c>
      <c r="F14" s="1">
        <f t="shared" si="3"/>
        <v>35</v>
      </c>
      <c r="G14" s="1">
        <f>IF(Y4="Hold",$Y$7,$Y$6)</f>
        <v>35</v>
      </c>
      <c r="H14" s="1">
        <f t="shared" si="5"/>
        <v>-1.5</v>
      </c>
      <c r="I14" s="1">
        <f t="shared" si="6"/>
        <v>40</v>
      </c>
      <c r="J14" s="1">
        <f>IF(H1=4,$Z$7,$Z$6)</f>
        <v>35</v>
      </c>
      <c r="K14" s="1">
        <f t="shared" si="8"/>
        <v>3</v>
      </c>
      <c r="L14" s="1">
        <f t="shared" si="9"/>
        <v>45</v>
      </c>
      <c r="M14" s="1">
        <f>$AA$6</f>
        <v>35</v>
      </c>
      <c r="N14" s="1">
        <f t="shared" si="11"/>
        <v>0</v>
      </c>
      <c r="O14" s="1">
        <f t="shared" si="12"/>
        <v>0</v>
      </c>
      <c r="P14" s="1">
        <f>$AB$6</f>
        <v>0</v>
      </c>
      <c r="Q14" s="1">
        <f t="shared" si="14"/>
        <v>0</v>
      </c>
      <c r="R14" s="1">
        <f t="shared" si="15"/>
        <v>0</v>
      </c>
      <c r="S14" s="1">
        <f>$AC$6</f>
        <v>0</v>
      </c>
      <c r="T14" s="1">
        <f>AI4</f>
        <v>0</v>
      </c>
      <c r="U14" s="20">
        <f t="shared" si="21"/>
        <v>-2</v>
      </c>
    </row>
    <row r="15" spans="1:55" x14ac:dyDescent="0.25">
      <c r="A15" s="5">
        <v>12</v>
      </c>
      <c r="B15" s="2">
        <f t="shared" si="0"/>
        <v>-7</v>
      </c>
      <c r="C15" s="2">
        <f t="shared" si="1"/>
        <v>30</v>
      </c>
      <c r="D15" s="2">
        <f>IF(D14+$X$8&lt;0,0,D14+$X$8)</f>
        <v>40</v>
      </c>
      <c r="E15" s="2">
        <f t="shared" si="2"/>
        <v>3.5</v>
      </c>
      <c r="F15" s="2">
        <f t="shared" si="3"/>
        <v>35</v>
      </c>
      <c r="G15" s="2">
        <f t="shared" ref="G15:G24" si="22">IF(G14+$Y$8&lt;0,0,G14+$Y$8)</f>
        <v>40</v>
      </c>
      <c r="H15" s="2">
        <f t="shared" si="5"/>
        <v>-1.5</v>
      </c>
      <c r="I15" s="2">
        <f t="shared" si="6"/>
        <v>40</v>
      </c>
      <c r="J15" s="2">
        <f t="shared" ref="J15:J24" si="23">IF(J14+$Z$8&lt;0,0,J14+$Z$8)</f>
        <v>40</v>
      </c>
      <c r="K15" s="2">
        <f t="shared" si="8"/>
        <v>3</v>
      </c>
      <c r="L15" s="2">
        <f t="shared" si="9"/>
        <v>45</v>
      </c>
      <c r="M15" s="2">
        <f t="shared" ref="M15:M24" si="24">IF(M14+$AA$8&lt;0,0,M14+$AA$8)</f>
        <v>40</v>
      </c>
      <c r="N15" s="2">
        <f t="shared" si="11"/>
        <v>0</v>
      </c>
      <c r="O15" s="2">
        <f t="shared" si="12"/>
        <v>0</v>
      </c>
      <c r="P15" s="2">
        <f t="shared" ref="P15:P24" si="25">IF(P14+$AB$8&lt;0,0,P14+$AB$8)</f>
        <v>0</v>
      </c>
      <c r="Q15" s="2">
        <f t="shared" si="14"/>
        <v>0</v>
      </c>
      <c r="R15" s="2">
        <f t="shared" si="15"/>
        <v>0</v>
      </c>
      <c r="S15" s="2">
        <f t="shared" ref="S15:S24" si="26">IF(S14+$AC$8&lt;0,0,S14+$AC$8)</f>
        <v>0</v>
      </c>
      <c r="T15" s="2">
        <f>T14</f>
        <v>0</v>
      </c>
      <c r="U15" s="19">
        <f t="shared" si="21"/>
        <v>-2</v>
      </c>
    </row>
    <row r="16" spans="1:55" x14ac:dyDescent="0.25">
      <c r="A16" s="5">
        <v>13</v>
      </c>
      <c r="B16" s="2">
        <f t="shared" si="0"/>
        <v>-12</v>
      </c>
      <c r="C16" s="2">
        <f t="shared" si="1"/>
        <v>30</v>
      </c>
      <c r="D16" s="2">
        <f t="shared" ref="D16:D24" si="27">IF(D15+$X$8&lt;0,0,D15+$X$8)</f>
        <v>45</v>
      </c>
      <c r="E16" s="2">
        <f t="shared" si="2"/>
        <v>8.5</v>
      </c>
      <c r="F16" s="2">
        <f t="shared" si="3"/>
        <v>35</v>
      </c>
      <c r="G16" s="2">
        <f t="shared" si="22"/>
        <v>45</v>
      </c>
      <c r="H16" s="2">
        <f t="shared" si="5"/>
        <v>3.5</v>
      </c>
      <c r="I16" s="2">
        <f t="shared" si="6"/>
        <v>40</v>
      </c>
      <c r="J16" s="2">
        <f t="shared" si="23"/>
        <v>45</v>
      </c>
      <c r="K16" s="2">
        <f t="shared" si="8"/>
        <v>3</v>
      </c>
      <c r="L16" s="2">
        <f t="shared" si="9"/>
        <v>45</v>
      </c>
      <c r="M16" s="2">
        <f t="shared" si="24"/>
        <v>45</v>
      </c>
      <c r="N16" s="2">
        <f t="shared" si="11"/>
        <v>0</v>
      </c>
      <c r="O16" s="2">
        <f t="shared" si="12"/>
        <v>0</v>
      </c>
      <c r="P16" s="2">
        <f t="shared" si="25"/>
        <v>0</v>
      </c>
      <c r="Q16" s="2">
        <f t="shared" si="14"/>
        <v>0</v>
      </c>
      <c r="R16" s="2">
        <f t="shared" si="15"/>
        <v>0</v>
      </c>
      <c r="S16" s="2">
        <f t="shared" si="26"/>
        <v>0</v>
      </c>
      <c r="T16" s="2">
        <f t="shared" ref="T16:T24" si="28">T15</f>
        <v>0</v>
      </c>
      <c r="U16" s="19">
        <f t="shared" si="21"/>
        <v>3</v>
      </c>
    </row>
    <row r="17" spans="1:21" x14ac:dyDescent="0.25">
      <c r="A17" s="5">
        <v>14</v>
      </c>
      <c r="B17" s="2">
        <f t="shared" si="0"/>
        <v>-17</v>
      </c>
      <c r="C17" s="2">
        <f t="shared" si="1"/>
        <v>30</v>
      </c>
      <c r="D17" s="2">
        <f t="shared" si="27"/>
        <v>50</v>
      </c>
      <c r="E17" s="2">
        <f t="shared" si="2"/>
        <v>13.5</v>
      </c>
      <c r="F17" s="2">
        <f t="shared" si="3"/>
        <v>35</v>
      </c>
      <c r="G17" s="2">
        <f t="shared" si="22"/>
        <v>50</v>
      </c>
      <c r="H17" s="2">
        <f t="shared" si="5"/>
        <v>8.5</v>
      </c>
      <c r="I17" s="2">
        <f t="shared" si="6"/>
        <v>40</v>
      </c>
      <c r="J17" s="2">
        <f t="shared" si="23"/>
        <v>50</v>
      </c>
      <c r="K17" s="2">
        <f t="shared" si="8"/>
        <v>-2</v>
      </c>
      <c r="L17" s="2">
        <f t="shared" si="9"/>
        <v>45</v>
      </c>
      <c r="M17" s="2">
        <f t="shared" si="24"/>
        <v>50</v>
      </c>
      <c r="N17" s="2">
        <f t="shared" si="11"/>
        <v>0</v>
      </c>
      <c r="O17" s="2">
        <f t="shared" si="12"/>
        <v>0</v>
      </c>
      <c r="P17" s="2">
        <f t="shared" si="25"/>
        <v>0</v>
      </c>
      <c r="Q17" s="2">
        <f t="shared" si="14"/>
        <v>0</v>
      </c>
      <c r="R17" s="2">
        <f t="shared" si="15"/>
        <v>0</v>
      </c>
      <c r="S17" s="2">
        <f t="shared" si="26"/>
        <v>0</v>
      </c>
      <c r="T17" s="2">
        <f t="shared" si="28"/>
        <v>0</v>
      </c>
      <c r="U17" s="19">
        <f t="shared" si="21"/>
        <v>3</v>
      </c>
    </row>
    <row r="18" spans="1:21" x14ac:dyDescent="0.25">
      <c r="A18" s="5">
        <v>15</v>
      </c>
      <c r="B18" s="2">
        <f t="shared" si="0"/>
        <v>-22</v>
      </c>
      <c r="C18" s="2">
        <f t="shared" si="1"/>
        <v>30</v>
      </c>
      <c r="D18" s="2">
        <f t="shared" si="27"/>
        <v>55</v>
      </c>
      <c r="E18" s="2">
        <f t="shared" si="2"/>
        <v>18.5</v>
      </c>
      <c r="F18" s="2">
        <f t="shared" si="3"/>
        <v>35</v>
      </c>
      <c r="G18" s="2">
        <f t="shared" si="22"/>
        <v>55</v>
      </c>
      <c r="H18" s="2">
        <f t="shared" si="5"/>
        <v>13.5</v>
      </c>
      <c r="I18" s="2">
        <f t="shared" si="6"/>
        <v>40</v>
      </c>
      <c r="J18" s="2">
        <f t="shared" si="23"/>
        <v>55</v>
      </c>
      <c r="K18" s="2">
        <f t="shared" si="8"/>
        <v>-7</v>
      </c>
      <c r="L18" s="2">
        <f t="shared" si="9"/>
        <v>45</v>
      </c>
      <c r="M18" s="2">
        <f t="shared" si="24"/>
        <v>55</v>
      </c>
      <c r="N18" s="2">
        <f t="shared" si="11"/>
        <v>0</v>
      </c>
      <c r="O18" s="2">
        <f t="shared" si="12"/>
        <v>0</v>
      </c>
      <c r="P18" s="2">
        <f t="shared" si="25"/>
        <v>0</v>
      </c>
      <c r="Q18" s="2">
        <f t="shared" si="14"/>
        <v>0</v>
      </c>
      <c r="R18" s="2">
        <f t="shared" si="15"/>
        <v>0</v>
      </c>
      <c r="S18" s="2">
        <f t="shared" si="26"/>
        <v>0</v>
      </c>
      <c r="T18" s="2">
        <f t="shared" si="28"/>
        <v>0</v>
      </c>
      <c r="U18" s="19">
        <f t="shared" si="21"/>
        <v>3</v>
      </c>
    </row>
    <row r="19" spans="1:21" x14ac:dyDescent="0.25">
      <c r="A19" s="5">
        <v>16</v>
      </c>
      <c r="B19" s="2">
        <f t="shared" si="0"/>
        <v>-27</v>
      </c>
      <c r="C19" s="2">
        <f t="shared" si="1"/>
        <v>30</v>
      </c>
      <c r="D19" s="2">
        <f t="shared" si="27"/>
        <v>60</v>
      </c>
      <c r="E19" s="2">
        <f t="shared" si="2"/>
        <v>23.5</v>
      </c>
      <c r="F19" s="2">
        <f t="shared" si="3"/>
        <v>35</v>
      </c>
      <c r="G19" s="2">
        <f t="shared" si="22"/>
        <v>60</v>
      </c>
      <c r="H19" s="2">
        <f t="shared" si="5"/>
        <v>18.5</v>
      </c>
      <c r="I19" s="2">
        <f t="shared" si="6"/>
        <v>40</v>
      </c>
      <c r="J19" s="2">
        <f t="shared" si="23"/>
        <v>60</v>
      </c>
      <c r="K19" s="2">
        <f t="shared" si="8"/>
        <v>-12</v>
      </c>
      <c r="L19" s="2">
        <f t="shared" si="9"/>
        <v>45</v>
      </c>
      <c r="M19" s="2">
        <f t="shared" si="24"/>
        <v>60</v>
      </c>
      <c r="N19" s="2">
        <f t="shared" si="11"/>
        <v>0</v>
      </c>
      <c r="O19" s="2">
        <f t="shared" si="12"/>
        <v>0</v>
      </c>
      <c r="P19" s="2">
        <f t="shared" si="25"/>
        <v>0</v>
      </c>
      <c r="Q19" s="2">
        <f t="shared" si="14"/>
        <v>0</v>
      </c>
      <c r="R19" s="2">
        <f t="shared" si="15"/>
        <v>0</v>
      </c>
      <c r="S19" s="2">
        <f t="shared" si="26"/>
        <v>0</v>
      </c>
      <c r="T19" s="2">
        <f t="shared" si="28"/>
        <v>0</v>
      </c>
      <c r="U19" s="19">
        <f t="shared" si="21"/>
        <v>3</v>
      </c>
    </row>
    <row r="20" spans="1:21" x14ac:dyDescent="0.25">
      <c r="A20" s="5">
        <v>17</v>
      </c>
      <c r="B20" s="2">
        <f t="shared" si="0"/>
        <v>-32</v>
      </c>
      <c r="C20" s="2">
        <f t="shared" si="1"/>
        <v>30</v>
      </c>
      <c r="D20" s="2">
        <f t="shared" si="27"/>
        <v>65</v>
      </c>
      <c r="E20" s="2">
        <f t="shared" si="2"/>
        <v>28.5</v>
      </c>
      <c r="F20" s="2">
        <f t="shared" si="3"/>
        <v>35</v>
      </c>
      <c r="G20" s="2">
        <f t="shared" si="22"/>
        <v>65</v>
      </c>
      <c r="H20" s="2">
        <f t="shared" si="5"/>
        <v>23.5</v>
      </c>
      <c r="I20" s="2">
        <f t="shared" si="6"/>
        <v>40</v>
      </c>
      <c r="J20" s="2">
        <f t="shared" si="23"/>
        <v>65</v>
      </c>
      <c r="K20" s="2">
        <f t="shared" si="8"/>
        <v>-17</v>
      </c>
      <c r="L20" s="2">
        <f t="shared" si="9"/>
        <v>45</v>
      </c>
      <c r="M20" s="2">
        <f t="shared" si="24"/>
        <v>65</v>
      </c>
      <c r="N20" s="2">
        <f t="shared" si="11"/>
        <v>0</v>
      </c>
      <c r="O20" s="2">
        <f t="shared" si="12"/>
        <v>0</v>
      </c>
      <c r="P20" s="2">
        <f t="shared" si="25"/>
        <v>0</v>
      </c>
      <c r="Q20" s="2">
        <f t="shared" si="14"/>
        <v>0</v>
      </c>
      <c r="R20" s="2">
        <f t="shared" si="15"/>
        <v>0</v>
      </c>
      <c r="S20" s="2">
        <f t="shared" si="26"/>
        <v>0</v>
      </c>
      <c r="T20" s="2">
        <f t="shared" si="28"/>
        <v>0</v>
      </c>
      <c r="U20" s="19">
        <f t="shared" si="21"/>
        <v>3</v>
      </c>
    </row>
    <row r="21" spans="1:21" x14ac:dyDescent="0.25">
      <c r="A21" s="5">
        <v>18</v>
      </c>
      <c r="B21" s="2">
        <f t="shared" si="0"/>
        <v>-37</v>
      </c>
      <c r="C21" s="2">
        <f t="shared" si="1"/>
        <v>30</v>
      </c>
      <c r="D21" s="2">
        <f t="shared" si="27"/>
        <v>70</v>
      </c>
      <c r="E21" s="2">
        <f t="shared" si="2"/>
        <v>33.5</v>
      </c>
      <c r="F21" s="2">
        <f t="shared" si="3"/>
        <v>35</v>
      </c>
      <c r="G21" s="2">
        <f t="shared" si="22"/>
        <v>70</v>
      </c>
      <c r="H21" s="2">
        <f t="shared" si="5"/>
        <v>28.5</v>
      </c>
      <c r="I21" s="2">
        <f t="shared" si="6"/>
        <v>40</v>
      </c>
      <c r="J21" s="2">
        <f t="shared" si="23"/>
        <v>70</v>
      </c>
      <c r="K21" s="2">
        <f t="shared" si="8"/>
        <v>-22</v>
      </c>
      <c r="L21" s="2">
        <f t="shared" si="9"/>
        <v>45</v>
      </c>
      <c r="M21" s="2">
        <f t="shared" si="24"/>
        <v>70</v>
      </c>
      <c r="N21" s="2">
        <f t="shared" si="11"/>
        <v>0</v>
      </c>
      <c r="O21" s="2">
        <f t="shared" si="12"/>
        <v>0</v>
      </c>
      <c r="P21" s="2">
        <f t="shared" si="25"/>
        <v>0</v>
      </c>
      <c r="Q21" s="2">
        <f t="shared" si="14"/>
        <v>0</v>
      </c>
      <c r="R21" s="2">
        <f t="shared" si="15"/>
        <v>0</v>
      </c>
      <c r="S21" s="2">
        <f t="shared" si="26"/>
        <v>0</v>
      </c>
      <c r="T21" s="2">
        <f t="shared" si="28"/>
        <v>0</v>
      </c>
      <c r="U21" s="19">
        <f t="shared" si="21"/>
        <v>3</v>
      </c>
    </row>
    <row r="22" spans="1:21" x14ac:dyDescent="0.25">
      <c r="A22" s="5">
        <v>19</v>
      </c>
      <c r="B22" s="2">
        <f t="shared" si="0"/>
        <v>-42</v>
      </c>
      <c r="C22" s="2">
        <f t="shared" si="1"/>
        <v>30</v>
      </c>
      <c r="D22" s="2">
        <f t="shared" si="27"/>
        <v>75</v>
      </c>
      <c r="E22" s="2">
        <f t="shared" si="2"/>
        <v>38.5</v>
      </c>
      <c r="F22" s="2">
        <f t="shared" si="3"/>
        <v>35</v>
      </c>
      <c r="G22" s="2">
        <f t="shared" si="22"/>
        <v>75</v>
      </c>
      <c r="H22" s="2">
        <f t="shared" si="5"/>
        <v>33.5</v>
      </c>
      <c r="I22" s="2">
        <f t="shared" si="6"/>
        <v>40</v>
      </c>
      <c r="J22" s="2">
        <f t="shared" si="23"/>
        <v>75</v>
      </c>
      <c r="K22" s="2">
        <f t="shared" si="8"/>
        <v>-27</v>
      </c>
      <c r="L22" s="2">
        <f t="shared" si="9"/>
        <v>45</v>
      </c>
      <c r="M22" s="2">
        <f t="shared" si="24"/>
        <v>75</v>
      </c>
      <c r="N22" s="2">
        <f t="shared" si="11"/>
        <v>0</v>
      </c>
      <c r="O22" s="2">
        <f t="shared" si="12"/>
        <v>0</v>
      </c>
      <c r="P22" s="2">
        <f t="shared" si="25"/>
        <v>0</v>
      </c>
      <c r="Q22" s="2">
        <f t="shared" si="14"/>
        <v>0</v>
      </c>
      <c r="R22" s="2">
        <f t="shared" si="15"/>
        <v>0</v>
      </c>
      <c r="S22" s="2">
        <f t="shared" si="26"/>
        <v>0</v>
      </c>
      <c r="T22" s="2">
        <f t="shared" si="28"/>
        <v>0</v>
      </c>
      <c r="U22" s="19">
        <f t="shared" si="21"/>
        <v>3</v>
      </c>
    </row>
    <row r="23" spans="1:21" x14ac:dyDescent="0.25">
      <c r="A23" s="5">
        <v>20</v>
      </c>
      <c r="B23" s="2">
        <f t="shared" si="0"/>
        <v>-47</v>
      </c>
      <c r="C23" s="2">
        <f t="shared" si="1"/>
        <v>30</v>
      </c>
      <c r="D23" s="2">
        <f t="shared" si="27"/>
        <v>80</v>
      </c>
      <c r="E23" s="2">
        <f t="shared" si="2"/>
        <v>43.5</v>
      </c>
      <c r="F23" s="2">
        <f t="shared" si="3"/>
        <v>35</v>
      </c>
      <c r="G23" s="2">
        <f t="shared" si="22"/>
        <v>80</v>
      </c>
      <c r="H23" s="2">
        <f t="shared" si="5"/>
        <v>38.5</v>
      </c>
      <c r="I23" s="2">
        <f t="shared" si="6"/>
        <v>40</v>
      </c>
      <c r="J23" s="2">
        <f t="shared" si="23"/>
        <v>80</v>
      </c>
      <c r="K23" s="2">
        <f t="shared" si="8"/>
        <v>-32</v>
      </c>
      <c r="L23" s="2">
        <f t="shared" si="9"/>
        <v>45</v>
      </c>
      <c r="M23" s="2">
        <f t="shared" si="24"/>
        <v>80</v>
      </c>
      <c r="N23" s="2">
        <f t="shared" si="11"/>
        <v>0</v>
      </c>
      <c r="O23" s="2">
        <f t="shared" si="12"/>
        <v>0</v>
      </c>
      <c r="P23" s="2">
        <f t="shared" si="25"/>
        <v>0</v>
      </c>
      <c r="Q23" s="2">
        <f t="shared" si="14"/>
        <v>0</v>
      </c>
      <c r="R23" s="2">
        <f t="shared" si="15"/>
        <v>0</v>
      </c>
      <c r="S23" s="2">
        <f t="shared" si="26"/>
        <v>0</v>
      </c>
      <c r="T23" s="2">
        <f t="shared" si="28"/>
        <v>0</v>
      </c>
      <c r="U23" s="19">
        <f>SUM(B23+E23+H23+K23+N23+Q23+T23)</f>
        <v>3</v>
      </c>
    </row>
    <row r="24" spans="1:21" ht="15.75" thickBot="1" x14ac:dyDescent="0.3">
      <c r="A24" s="7">
        <v>21</v>
      </c>
      <c r="B24" s="2">
        <f t="shared" si="0"/>
        <v>-52</v>
      </c>
      <c r="C24" s="2">
        <f t="shared" si="1"/>
        <v>30</v>
      </c>
      <c r="D24" s="2">
        <f t="shared" si="27"/>
        <v>85</v>
      </c>
      <c r="E24" s="2">
        <f t="shared" si="2"/>
        <v>48.5</v>
      </c>
      <c r="F24" s="2">
        <f t="shared" si="3"/>
        <v>35</v>
      </c>
      <c r="G24" s="2">
        <f t="shared" si="22"/>
        <v>85</v>
      </c>
      <c r="H24" s="2">
        <f t="shared" si="5"/>
        <v>43.5</v>
      </c>
      <c r="I24" s="2">
        <f t="shared" si="6"/>
        <v>40</v>
      </c>
      <c r="J24" s="2">
        <f t="shared" si="23"/>
        <v>85</v>
      </c>
      <c r="K24" s="2">
        <f t="shared" si="8"/>
        <v>-37</v>
      </c>
      <c r="L24" s="2">
        <f t="shared" si="9"/>
        <v>45</v>
      </c>
      <c r="M24" s="2">
        <f t="shared" si="24"/>
        <v>85</v>
      </c>
      <c r="N24" s="2">
        <f t="shared" si="11"/>
        <v>0</v>
      </c>
      <c r="O24" s="2">
        <f t="shared" si="12"/>
        <v>0</v>
      </c>
      <c r="P24" s="2">
        <f t="shared" si="25"/>
        <v>0</v>
      </c>
      <c r="Q24" s="2">
        <f t="shared" si="14"/>
        <v>0</v>
      </c>
      <c r="R24" s="2">
        <f t="shared" si="15"/>
        <v>0</v>
      </c>
      <c r="S24" s="2">
        <f t="shared" si="26"/>
        <v>0</v>
      </c>
      <c r="T24" s="2">
        <f t="shared" si="28"/>
        <v>0</v>
      </c>
      <c r="U24" s="19">
        <f t="shared" si="21"/>
        <v>3</v>
      </c>
    </row>
  </sheetData>
  <dataValidations count="2">
    <dataValidation type="list" allowBlank="1" showInputMessage="1" showErrorMessage="1" sqref="X4:AC4">
      <formula1>$BA$3:$BA$7</formula1>
    </dataValidation>
    <dataValidation type="list" allowBlank="1" showInputMessage="1" showErrorMessage="1" sqref="X5:AC5">
      <formula1>$BC$3:$BC$5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4"/>
  <sheetViews>
    <sheetView zoomScaleNormal="100" workbookViewId="0">
      <selection activeCell="U36" sqref="U36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3" width="3" bestFit="1" customWidth="1"/>
    <col min="4" max="4" width="5.140625" bestFit="1" customWidth="1"/>
    <col min="5" max="5" width="8.85546875" bestFit="1" customWidth="1"/>
    <col min="6" max="7" width="3" bestFit="1" customWidth="1"/>
    <col min="8" max="8" width="8.85546875" bestFit="1" customWidth="1"/>
    <col min="9" max="10" width="3" bestFit="1" customWidth="1"/>
    <col min="11" max="11" width="9.42578125" bestFit="1" customWidth="1"/>
    <col min="12" max="12" width="3" bestFit="1" customWidth="1"/>
    <col min="13" max="13" width="5.140625" bestFit="1" customWidth="1"/>
    <col min="14" max="14" width="2" bestFit="1" customWidth="1"/>
    <col min="15" max="15" width="2.85546875" bestFit="1" customWidth="1"/>
    <col min="16" max="16" width="3" bestFit="1" customWidth="1"/>
    <col min="17" max="17" width="2" bestFit="1" customWidth="1"/>
    <col min="18" max="18" width="2.85546875" bestFit="1" customWidth="1"/>
    <col min="19" max="19" width="3" bestFit="1" customWidth="1"/>
    <col min="20" max="20" width="6.28515625" bestFit="1" customWidth="1"/>
    <col min="21" max="21" width="6.5703125" bestFit="1" customWidth="1"/>
    <col min="22" max="22" width="4.5703125" customWidth="1"/>
    <col min="23" max="23" width="11" bestFit="1" customWidth="1"/>
    <col min="24" max="24" width="8.5703125" bestFit="1" customWidth="1"/>
    <col min="25" max="25" width="9.140625" bestFit="1" customWidth="1"/>
    <col min="26" max="26" width="9.42578125" customWidth="1"/>
    <col min="27" max="27" width="9.42578125" bestFit="1" customWidth="1"/>
    <col min="28" max="28" width="8.85546875" bestFit="1" customWidth="1"/>
    <col min="29" max="29" width="9.85546875" customWidth="1"/>
    <col min="31" max="31" width="11.5703125" bestFit="1" customWidth="1"/>
    <col min="32" max="32" width="9.42578125" bestFit="1" customWidth="1"/>
    <col min="33" max="33" width="9.85546875" customWidth="1"/>
    <col min="34" max="34" width="11" bestFit="1" customWidth="1"/>
    <col min="35" max="35" width="3.5703125" bestFit="1" customWidth="1"/>
    <col min="36" max="51" width="9.85546875" customWidth="1"/>
    <col min="52" max="52" width="2" style="11" bestFit="1" customWidth="1"/>
    <col min="53" max="53" width="8.28515625" style="11" bestFit="1" customWidth="1"/>
    <col min="54" max="54" width="2" style="11" bestFit="1" customWidth="1"/>
    <col min="55" max="55" width="5.7109375" style="11" bestFit="1" customWidth="1"/>
  </cols>
  <sheetData>
    <row r="1" spans="1:55" x14ac:dyDescent="0.25">
      <c r="B1" s="11">
        <f>IF(X4=$BA$3,$AZ$3,IF(X4=$BA$4,$AZ$4,IF(X4=$BA$5,$AZ$5,IF(X4=$BA$6,$AZ$6,5))))</f>
        <v>3</v>
      </c>
      <c r="C1" s="11"/>
      <c r="D1" s="11"/>
      <c r="E1" s="11">
        <f>IF(Y4=$BA$3,$AZ$3,IF(Y4=$BA$4,$AZ$4,IF(Y4=$BA$5,$AZ$5,IF(Y4=$BA$6,$AZ$6,5))))</f>
        <v>2</v>
      </c>
      <c r="F1" s="11"/>
      <c r="G1" s="11"/>
      <c r="H1" s="11">
        <f>IF(Z4=$BA$3,$AZ$3,IF(Z4=$BA$4,$AZ$4,IF(Z4=$BA$5,$AZ$5,IF(Z4=$BA$6,$AZ$6,5))))</f>
        <v>5</v>
      </c>
      <c r="I1" s="11"/>
      <c r="J1" s="11"/>
      <c r="K1" s="11">
        <f>IF(AA4=$BA$3,$AZ$3,IF(AA4=$BA$4,$AZ$4,IF(AA4=$BA$5,$AZ$5,IF(AA4=$BA$6,$AZ$6,5))))</f>
        <v>5</v>
      </c>
      <c r="L1" s="11"/>
      <c r="M1" s="11"/>
      <c r="N1" s="11">
        <f>IF(AB4=$BA$3,$AZ$3,IF(AB4=$BA$4,$AZ$4,IF(AB4=$BA$5,$AZ$5,IF(AB4=$BA$6,$AZ$6,5))))</f>
        <v>5</v>
      </c>
      <c r="O1" s="11"/>
      <c r="P1" s="11"/>
      <c r="Q1" s="11">
        <f>IF(AC4=$BA$3,$AZ$3,IF(AC4=$BA$4,$AZ$4,IF(AC4=$BA$5,$AZ$5,IF(AC4=$BA$6,$AZ$6,0))))</f>
        <v>0</v>
      </c>
      <c r="R1" s="11"/>
      <c r="S1" s="11"/>
      <c r="T1" s="11"/>
      <c r="U1" s="11"/>
    </row>
    <row r="2" spans="1:55" ht="15.75" thickBot="1" x14ac:dyDescent="0.3">
      <c r="B2" s="11">
        <f>IF(X5="Long",1,IF(X5="Short",2,3))</f>
        <v>1</v>
      </c>
      <c r="C2" s="11"/>
      <c r="D2" s="11"/>
      <c r="E2" s="11">
        <f>IF(Y5="Long",1,IF(Y5="Short",2,3))</f>
        <v>1</v>
      </c>
      <c r="F2" s="11"/>
      <c r="G2" s="11"/>
      <c r="H2" s="11">
        <f>IF(Z5="Long",1,IF(Z5="Short",2,3))</f>
        <v>1</v>
      </c>
      <c r="I2" s="11"/>
      <c r="J2" s="11"/>
      <c r="K2" s="11">
        <f>IF(AA5="Long",1,IF(AA5="Short",2,3))</f>
        <v>2</v>
      </c>
      <c r="L2" s="11"/>
      <c r="M2" s="11"/>
      <c r="N2" s="11">
        <f>IF(AB5="Long",1,IF(AB5="Short",2,3))</f>
        <v>3</v>
      </c>
      <c r="O2" s="11"/>
      <c r="P2" s="11"/>
      <c r="Q2" s="11">
        <f>IF(AC5="Long",1,IF(AC5="Short",2,3))</f>
        <v>3</v>
      </c>
      <c r="R2" s="11"/>
      <c r="S2" s="11"/>
      <c r="T2" s="11"/>
      <c r="U2" s="11"/>
    </row>
    <row r="3" spans="1:55" x14ac:dyDescent="0.25">
      <c r="A3" s="4" t="s">
        <v>6</v>
      </c>
      <c r="B3" s="12" t="str">
        <f>X9</f>
        <v>Long Put</v>
      </c>
      <c r="C3" s="8" t="s">
        <v>8</v>
      </c>
      <c r="D3" s="9" t="s">
        <v>10</v>
      </c>
      <c r="E3" s="12" t="str">
        <f>Y9</f>
        <v>Long Call</v>
      </c>
      <c r="F3" s="8" t="s">
        <v>8</v>
      </c>
      <c r="G3" s="9" t="s">
        <v>9</v>
      </c>
      <c r="H3" s="12" t="str">
        <f>Z9</f>
        <v xml:space="preserve">Long </v>
      </c>
      <c r="I3" s="8" t="s">
        <v>8</v>
      </c>
      <c r="J3" s="9" t="s">
        <v>9</v>
      </c>
      <c r="K3" s="12" t="str">
        <f>AA9</f>
        <v xml:space="preserve">Short </v>
      </c>
      <c r="L3" s="8" t="s">
        <v>8</v>
      </c>
      <c r="M3" s="9" t="s">
        <v>10</v>
      </c>
      <c r="N3" s="12" t="str">
        <f>AB9</f>
        <v xml:space="preserve"> </v>
      </c>
      <c r="O3" s="8" t="s">
        <v>8</v>
      </c>
      <c r="P3" s="9" t="s">
        <v>9</v>
      </c>
      <c r="Q3" s="12" t="str">
        <f>AC9</f>
        <v xml:space="preserve"> </v>
      </c>
      <c r="R3" s="8" t="s">
        <v>8</v>
      </c>
      <c r="S3" s="9" t="s">
        <v>9</v>
      </c>
      <c r="T3" s="10" t="s">
        <v>19</v>
      </c>
      <c r="U3" s="9" t="s">
        <v>18</v>
      </c>
      <c r="W3" t="s">
        <v>63</v>
      </c>
      <c r="X3">
        <v>1</v>
      </c>
      <c r="Y3">
        <v>2</v>
      </c>
      <c r="AZ3" s="11">
        <v>1</v>
      </c>
      <c r="BA3" s="11" t="s">
        <v>0</v>
      </c>
      <c r="BB3" s="11">
        <v>1</v>
      </c>
      <c r="BC3" s="11" t="s">
        <v>4</v>
      </c>
    </row>
    <row r="4" spans="1:55" x14ac:dyDescent="0.25">
      <c r="A4" s="5">
        <v>1</v>
      </c>
      <c r="B4" s="2">
        <f t="shared" ref="B4:B24" si="0">IFERROR(CHOOSE(B$1,CHOOSE(B$2,D4-C4,C4-D4),CHOOSE(B$2,MAX(0,D4-C4)-$X$10*(1+$AI$5),-MAX(0,D4-C4)+$X$10*(1+$AI$5)),CHOOSE(B$2,MAX(0,-D4+C4)-$X$10*(1+$AI$5),-MAX(0,-D4+C4)+$X$10*(1+$AI$5),CHOOSE(B$2,D4-$X$10*(1+$AI$5),-D4+$X$10*(1+$AI$5)))),0)</f>
        <v>35</v>
      </c>
      <c r="C4" s="2">
        <f t="shared" ref="C4:C24" si="1">$X$7</f>
        <v>35</v>
      </c>
      <c r="D4" s="2">
        <f>IF(D5-$X$8&lt;0,0,D5-$X$8)</f>
        <v>0</v>
      </c>
      <c r="E4" s="2">
        <f t="shared" ref="E4:E24" si="2">IFERROR(CHOOSE(E$1,CHOOSE(E$2,G4-F4,F4-G4),CHOOSE(E$2,MAX(0,G4-F4)-$Y$10*(1+$AI$5),-MAX(0,G4-F4)+$Y$10*(1+$AI$5)),CHOOSE(E$2,MAX(0,-G4+F4)-$Y$10*(1+$AI$5),-MAX(0,-G4+F4)+$Y$10*(1+$AI$5)),CHOOSE(E$2,G4-$Y$10*(1+$AI$5),-G4+$Y$10*(1+$AI$5))),0)</f>
        <v>0</v>
      </c>
      <c r="F4" s="2">
        <f t="shared" ref="F4:F24" si="3">$Y$7</f>
        <v>35</v>
      </c>
      <c r="G4" s="2">
        <f t="shared" ref="G4:G13" si="4">IF(G5-$Y$8&lt;0,0,G5-$Y$8)</f>
        <v>0</v>
      </c>
      <c r="H4" s="2">
        <f t="shared" ref="H4:H24" si="5">IFERROR(CHOOSE(H$1,CHOOSE(H$2,J4-I4,I4-J4),CHOOSE(H$2,MAX(0,J4-I4)-$Z$10*(1+$AI$5),-MAX(0,J4-I4)+$Z$10*(1+$AI$5)),CHOOSE(H$2,MAX(0,-J4+I4)-$Z$10*(1+$AI$5),-MAX(0,-J4+I4)+$Z$10*(1+$AI$5)),CHOOSE(H$2,J4-$Z$10,-J4+$Z$10)),0)</f>
        <v>0</v>
      </c>
      <c r="I4" s="2">
        <f t="shared" ref="I4:I24" si="6">$Z$7</f>
        <v>40</v>
      </c>
      <c r="J4" s="2">
        <f t="shared" ref="J4:J13" si="7">IF(J5-$Z$8&lt;0,0,J5-$Z$8)</f>
        <v>35</v>
      </c>
      <c r="K4" s="2">
        <f t="shared" ref="K4:K24" si="8">IFERROR(CHOOSE(K$1,CHOOSE(K$2,M4-L4,L4-M4),CHOOSE(K$2,MAX(0,M4-L4)-$AA$10*(1+$AI$5),-MAX(0,M4-L4)+$AA$10*(1+$AI$5)),CHOOSE(K$2,MAX(0,-M4+L4)-$AA$10*(1+$AI$5),-MAX(0,-M4+L4)+$AA$10*(1+$AI$5)),CHOOSE(K$2,M4-$AA$10,-M4+$AA$10)),0)</f>
        <v>0</v>
      </c>
      <c r="L4" s="2">
        <f t="shared" ref="L4:L24" si="9">$AA$7</f>
        <v>45</v>
      </c>
      <c r="M4" s="2">
        <f t="shared" ref="M4:M13" si="10">IF(M5-$AA$8&lt;0,0,M5-$AA$8)</f>
        <v>35</v>
      </c>
      <c r="N4" s="2">
        <f t="shared" ref="N4:N24" si="11">IFERROR(CHOOSE(N$1,CHOOSE(N$2,P4-O4,O4-P4),CHOOSE(N$2,MAX(0,P4-O4)-$AB$10*(1+$AI$5),-MAX(0,P4-O4)+$AB$10*(1+$AI$5)),CHOOSE(N$2,MAX(0,-P4+O4)-$AB$10*(1+$AI$5),-MAX(0,-P4+O4)+$AB$10*(1+$AI$5)),CHOOSE(N$2,P4-$AB$10,-P4+$AB$10)),0)</f>
        <v>0</v>
      </c>
      <c r="O4" s="2">
        <f t="shared" ref="O4:O24" si="12">$AB$7</f>
        <v>0</v>
      </c>
      <c r="P4" s="2">
        <f t="shared" ref="P4:P13" si="13">IF(P5-$AB$8&lt;0,0,P5-$AB$8)</f>
        <v>0</v>
      </c>
      <c r="Q4" s="2">
        <f t="shared" ref="Q4:Q24" si="14">IFERROR(CHOOSE(Q$1,CHOOSE(Q$2,S4-R4,R4-S4),CHOOSE(Q$2,MAX(0,S4-R4)-$AC$10*(1+$AI$5),-MAX(0,S4-R4)+$AC$10*(1+$AI$5)),CHOOSE(Q$2,MAX(0,-S4+R4)-$AC$10*(1+$AI$5),-MAX(0,-S4+R4)+$AC$10*(1+$AI$5)),CHOOSE(Q$2,S4-$AC$10,-S4+$AC$10)),0)</f>
        <v>0</v>
      </c>
      <c r="R4" s="2">
        <f t="shared" ref="R4:R24" si="15">$AC$7</f>
        <v>0</v>
      </c>
      <c r="S4" s="2">
        <f t="shared" ref="S4:S13" si="16">IF(S5-$AC$8&lt;0,0,S5-$AC$8)</f>
        <v>0</v>
      </c>
      <c r="T4" s="2">
        <f t="shared" ref="T4:T13" si="17">$AI$4</f>
        <v>0</v>
      </c>
      <c r="U4" s="19">
        <f t="shared" ref="U4:U10" si="18">SUM(B4+E4+H4+K4+N4+Q4+T4)</f>
        <v>35</v>
      </c>
      <c r="W4" t="s">
        <v>64</v>
      </c>
      <c r="X4" s="1" t="s">
        <v>2</v>
      </c>
      <c r="Y4" s="1" t="s">
        <v>3</v>
      </c>
      <c r="Z4" s="1"/>
      <c r="AA4" s="1"/>
      <c r="AB4" s="1"/>
      <c r="AC4" s="1"/>
      <c r="AE4" t="s">
        <v>12</v>
      </c>
      <c r="AF4" s="1" t="str">
        <f>X9</f>
        <v>Long Put</v>
      </c>
      <c r="AH4" t="s">
        <v>20</v>
      </c>
      <c r="AI4" s="1">
        <f>AI6*(1+AI5)</f>
        <v>0</v>
      </c>
      <c r="AZ4" s="11">
        <v>2</v>
      </c>
      <c r="BA4" s="11" t="s">
        <v>3</v>
      </c>
      <c r="BB4" s="11">
        <v>2</v>
      </c>
      <c r="BC4" s="11" t="s">
        <v>5</v>
      </c>
    </row>
    <row r="5" spans="1:55" x14ac:dyDescent="0.25">
      <c r="A5" s="5">
        <v>2</v>
      </c>
      <c r="B5" s="2">
        <f t="shared" si="0"/>
        <v>35</v>
      </c>
      <c r="C5" s="2">
        <f t="shared" si="1"/>
        <v>35</v>
      </c>
      <c r="D5" s="2">
        <f t="shared" ref="D5:D13" si="19">IF(D6-$X$8&lt;0,0,D6-$X$8)</f>
        <v>0</v>
      </c>
      <c r="E5" s="2">
        <f t="shared" si="2"/>
        <v>0</v>
      </c>
      <c r="F5" s="2">
        <f t="shared" si="3"/>
        <v>35</v>
      </c>
      <c r="G5" s="2">
        <f t="shared" si="4"/>
        <v>0</v>
      </c>
      <c r="H5" s="2">
        <f t="shared" si="5"/>
        <v>0</v>
      </c>
      <c r="I5" s="2">
        <f t="shared" si="6"/>
        <v>40</v>
      </c>
      <c r="J5" s="2">
        <f t="shared" si="7"/>
        <v>35</v>
      </c>
      <c r="K5" s="2">
        <f t="shared" si="8"/>
        <v>0</v>
      </c>
      <c r="L5" s="2">
        <f t="shared" si="9"/>
        <v>45</v>
      </c>
      <c r="M5" s="2">
        <f t="shared" si="10"/>
        <v>35</v>
      </c>
      <c r="N5" s="2">
        <f t="shared" si="11"/>
        <v>0</v>
      </c>
      <c r="O5" s="2">
        <f t="shared" si="12"/>
        <v>0</v>
      </c>
      <c r="P5" s="2">
        <f t="shared" si="13"/>
        <v>0</v>
      </c>
      <c r="Q5" s="2">
        <f t="shared" si="14"/>
        <v>0</v>
      </c>
      <c r="R5" s="2">
        <f t="shared" si="15"/>
        <v>0</v>
      </c>
      <c r="S5" s="2">
        <f t="shared" si="16"/>
        <v>0</v>
      </c>
      <c r="T5" s="2">
        <f t="shared" si="17"/>
        <v>0</v>
      </c>
      <c r="U5" s="19">
        <f t="shared" si="18"/>
        <v>35</v>
      </c>
      <c r="W5" t="s">
        <v>1</v>
      </c>
      <c r="X5" s="1" t="s">
        <v>4</v>
      </c>
      <c r="Y5" s="1" t="s">
        <v>4</v>
      </c>
      <c r="Z5" s="1" t="s">
        <v>4</v>
      </c>
      <c r="AA5" s="1" t="s">
        <v>5</v>
      </c>
      <c r="AB5" s="1"/>
      <c r="AC5" s="1"/>
      <c r="AE5" t="s">
        <v>13</v>
      </c>
      <c r="AF5" s="1" t="str">
        <f>Y9</f>
        <v>Long Call</v>
      </c>
      <c r="AH5" t="s">
        <v>21</v>
      </c>
      <c r="AI5" s="3">
        <v>0</v>
      </c>
      <c r="AZ5" s="11">
        <v>3</v>
      </c>
      <c r="BA5" s="11" t="s">
        <v>2</v>
      </c>
    </row>
    <row r="6" spans="1:55" x14ac:dyDescent="0.25">
      <c r="A6" s="5">
        <v>3</v>
      </c>
      <c r="B6" s="2">
        <f t="shared" si="0"/>
        <v>35</v>
      </c>
      <c r="C6" s="2">
        <f t="shared" si="1"/>
        <v>35</v>
      </c>
      <c r="D6" s="2">
        <f t="shared" si="19"/>
        <v>0</v>
      </c>
      <c r="E6" s="2">
        <f t="shared" si="2"/>
        <v>0</v>
      </c>
      <c r="F6" s="2">
        <f t="shared" si="3"/>
        <v>35</v>
      </c>
      <c r="G6" s="2">
        <f t="shared" si="4"/>
        <v>0</v>
      </c>
      <c r="H6" s="2">
        <f t="shared" si="5"/>
        <v>0</v>
      </c>
      <c r="I6" s="2">
        <f t="shared" si="6"/>
        <v>40</v>
      </c>
      <c r="J6" s="2">
        <f t="shared" si="7"/>
        <v>35</v>
      </c>
      <c r="K6" s="2">
        <f t="shared" si="8"/>
        <v>0</v>
      </c>
      <c r="L6" s="2">
        <f t="shared" si="9"/>
        <v>45</v>
      </c>
      <c r="M6" s="2">
        <f t="shared" si="10"/>
        <v>35</v>
      </c>
      <c r="N6" s="2">
        <f t="shared" si="11"/>
        <v>0</v>
      </c>
      <c r="O6" s="2">
        <f t="shared" si="12"/>
        <v>0</v>
      </c>
      <c r="P6" s="2">
        <f t="shared" si="13"/>
        <v>0</v>
      </c>
      <c r="Q6" s="2">
        <f t="shared" si="14"/>
        <v>0</v>
      </c>
      <c r="R6" s="2">
        <f t="shared" si="15"/>
        <v>0</v>
      </c>
      <c r="S6" s="2">
        <f t="shared" si="16"/>
        <v>0</v>
      </c>
      <c r="T6" s="2">
        <f t="shared" si="17"/>
        <v>0</v>
      </c>
      <c r="U6" s="19">
        <f t="shared" si="18"/>
        <v>35</v>
      </c>
      <c r="W6" t="s">
        <v>7</v>
      </c>
      <c r="X6" s="1">
        <v>35</v>
      </c>
      <c r="Y6" s="1">
        <v>35</v>
      </c>
      <c r="Z6" s="1">
        <v>35</v>
      </c>
      <c r="AA6" s="1">
        <v>35</v>
      </c>
      <c r="AB6" s="1"/>
      <c r="AC6" s="1"/>
      <c r="AE6" t="s">
        <v>14</v>
      </c>
      <c r="AF6" s="1" t="str">
        <f>Z9</f>
        <v xml:space="preserve">Long </v>
      </c>
      <c r="AH6" t="s">
        <v>22</v>
      </c>
      <c r="AI6" s="1">
        <v>0</v>
      </c>
      <c r="AZ6" s="11">
        <v>4</v>
      </c>
      <c r="BA6" s="11" t="s">
        <v>26</v>
      </c>
    </row>
    <row r="7" spans="1:55" x14ac:dyDescent="0.25">
      <c r="A7" s="5">
        <v>4</v>
      </c>
      <c r="B7" s="2">
        <f t="shared" si="0"/>
        <v>35</v>
      </c>
      <c r="C7" s="2">
        <f t="shared" si="1"/>
        <v>35</v>
      </c>
      <c r="D7" s="2">
        <f t="shared" si="19"/>
        <v>0</v>
      </c>
      <c r="E7" s="2">
        <f t="shared" si="2"/>
        <v>0</v>
      </c>
      <c r="F7" s="2">
        <f t="shared" si="3"/>
        <v>35</v>
      </c>
      <c r="G7" s="2">
        <f t="shared" si="4"/>
        <v>0</v>
      </c>
      <c r="H7" s="2">
        <f t="shared" si="5"/>
        <v>0</v>
      </c>
      <c r="I7" s="2">
        <f t="shared" si="6"/>
        <v>40</v>
      </c>
      <c r="J7" s="2">
        <f t="shared" si="7"/>
        <v>35</v>
      </c>
      <c r="K7" s="2">
        <f t="shared" si="8"/>
        <v>0</v>
      </c>
      <c r="L7" s="2">
        <f t="shared" si="9"/>
        <v>45</v>
      </c>
      <c r="M7" s="2">
        <f t="shared" si="10"/>
        <v>35</v>
      </c>
      <c r="N7" s="2">
        <f t="shared" si="11"/>
        <v>0</v>
      </c>
      <c r="O7" s="2">
        <f t="shared" si="12"/>
        <v>0</v>
      </c>
      <c r="P7" s="2">
        <f t="shared" si="13"/>
        <v>0</v>
      </c>
      <c r="Q7" s="2">
        <f t="shared" si="14"/>
        <v>0</v>
      </c>
      <c r="R7" s="2">
        <f t="shared" si="15"/>
        <v>0</v>
      </c>
      <c r="S7" s="2">
        <f t="shared" si="16"/>
        <v>0</v>
      </c>
      <c r="T7" s="2">
        <f t="shared" si="17"/>
        <v>0</v>
      </c>
      <c r="U7" s="19">
        <f t="shared" si="18"/>
        <v>35</v>
      </c>
      <c r="W7" t="s">
        <v>23</v>
      </c>
      <c r="X7" s="1">
        <v>35</v>
      </c>
      <c r="Y7" s="1">
        <v>35</v>
      </c>
      <c r="Z7" s="1">
        <v>40</v>
      </c>
      <c r="AA7" s="1">
        <v>45</v>
      </c>
      <c r="AB7" s="1"/>
      <c r="AC7" s="1"/>
      <c r="AE7" t="s">
        <v>15</v>
      </c>
      <c r="AF7" s="1" t="str">
        <f>AA9</f>
        <v xml:space="preserve">Short </v>
      </c>
      <c r="AH7" t="s">
        <v>25</v>
      </c>
      <c r="AI7" s="1">
        <v>5</v>
      </c>
      <c r="AZ7" s="11">
        <v>5</v>
      </c>
    </row>
    <row r="8" spans="1:55" x14ac:dyDescent="0.25">
      <c r="A8" s="5">
        <v>5</v>
      </c>
      <c r="B8" s="2">
        <f t="shared" si="0"/>
        <v>30</v>
      </c>
      <c r="C8" s="2">
        <f t="shared" si="1"/>
        <v>35</v>
      </c>
      <c r="D8" s="2">
        <f t="shared" si="19"/>
        <v>5</v>
      </c>
      <c r="E8" s="2">
        <f t="shared" si="2"/>
        <v>0</v>
      </c>
      <c r="F8" s="2">
        <f t="shared" si="3"/>
        <v>35</v>
      </c>
      <c r="G8" s="2">
        <f t="shared" si="4"/>
        <v>5</v>
      </c>
      <c r="H8" s="2">
        <f t="shared" si="5"/>
        <v>0</v>
      </c>
      <c r="I8" s="2">
        <f t="shared" si="6"/>
        <v>40</v>
      </c>
      <c r="J8" s="2">
        <f t="shared" si="7"/>
        <v>35</v>
      </c>
      <c r="K8" s="2">
        <f t="shared" si="8"/>
        <v>0</v>
      </c>
      <c r="L8" s="2">
        <f t="shared" si="9"/>
        <v>45</v>
      </c>
      <c r="M8" s="2">
        <f t="shared" si="10"/>
        <v>35</v>
      </c>
      <c r="N8" s="2">
        <f t="shared" si="11"/>
        <v>0</v>
      </c>
      <c r="O8" s="2">
        <f t="shared" si="12"/>
        <v>0</v>
      </c>
      <c r="P8" s="2">
        <f t="shared" si="13"/>
        <v>0</v>
      </c>
      <c r="Q8" s="2">
        <f t="shared" si="14"/>
        <v>0</v>
      </c>
      <c r="R8" s="2">
        <f t="shared" si="15"/>
        <v>0</v>
      </c>
      <c r="S8" s="2">
        <f t="shared" si="16"/>
        <v>0</v>
      </c>
      <c r="T8" s="2">
        <f t="shared" si="17"/>
        <v>0</v>
      </c>
      <c r="U8" s="19">
        <f t="shared" si="18"/>
        <v>30</v>
      </c>
      <c r="W8" t="s">
        <v>25</v>
      </c>
      <c r="X8" s="1">
        <f>IF(X4="",0,AI7)</f>
        <v>5</v>
      </c>
      <c r="Y8" s="1">
        <f>IF(Y4="",0,AI7)</f>
        <v>5</v>
      </c>
      <c r="Z8" s="1">
        <f>IF(Z4="",0,$AI$7)</f>
        <v>0</v>
      </c>
      <c r="AA8" s="1">
        <f>IF(AA4="",0,$AI$7)</f>
        <v>0</v>
      </c>
      <c r="AB8" s="1">
        <f>IF(AB4="",0,$AI$7)</f>
        <v>0</v>
      </c>
      <c r="AC8" s="1">
        <f>IF(AC4="",0,$AI$7)</f>
        <v>0</v>
      </c>
      <c r="AE8" t="s">
        <v>16</v>
      </c>
      <c r="AF8" s="1" t="str">
        <f>AB9</f>
        <v xml:space="preserve"> </v>
      </c>
    </row>
    <row r="9" spans="1:55" x14ac:dyDescent="0.25">
      <c r="A9" s="5">
        <v>6</v>
      </c>
      <c r="B9" s="2">
        <f t="shared" si="0"/>
        <v>25</v>
      </c>
      <c r="C9" s="2">
        <f t="shared" si="1"/>
        <v>35</v>
      </c>
      <c r="D9" s="2">
        <f t="shared" si="19"/>
        <v>10</v>
      </c>
      <c r="E9" s="2">
        <f t="shared" si="2"/>
        <v>0</v>
      </c>
      <c r="F9" s="2">
        <f t="shared" si="3"/>
        <v>35</v>
      </c>
      <c r="G9" s="2">
        <f t="shared" si="4"/>
        <v>10</v>
      </c>
      <c r="H9" s="2">
        <f t="shared" si="5"/>
        <v>0</v>
      </c>
      <c r="I9" s="2">
        <f t="shared" si="6"/>
        <v>40</v>
      </c>
      <c r="J9" s="2">
        <f t="shared" si="7"/>
        <v>35</v>
      </c>
      <c r="K9" s="2">
        <f t="shared" si="8"/>
        <v>0</v>
      </c>
      <c r="L9" s="2">
        <f t="shared" si="9"/>
        <v>45</v>
      </c>
      <c r="M9" s="2">
        <f t="shared" si="10"/>
        <v>35</v>
      </c>
      <c r="N9" s="2">
        <f t="shared" si="11"/>
        <v>0</v>
      </c>
      <c r="O9" s="2">
        <f t="shared" si="12"/>
        <v>0</v>
      </c>
      <c r="P9" s="2">
        <f t="shared" si="13"/>
        <v>0</v>
      </c>
      <c r="Q9" s="2">
        <f t="shared" si="14"/>
        <v>0</v>
      </c>
      <c r="R9" s="2">
        <f t="shared" si="15"/>
        <v>0</v>
      </c>
      <c r="S9" s="2">
        <f t="shared" si="16"/>
        <v>0</v>
      </c>
      <c r="T9" s="2">
        <f t="shared" si="17"/>
        <v>0</v>
      </c>
      <c r="U9" s="19">
        <f t="shared" si="18"/>
        <v>25</v>
      </c>
      <c r="W9" t="s">
        <v>11</v>
      </c>
      <c r="X9" s="1" t="str">
        <f t="shared" ref="X9:AC9" si="20">CONCATENATE(X5," ",X4)</f>
        <v>Long Put</v>
      </c>
      <c r="Y9" s="1" t="str">
        <f t="shared" si="20"/>
        <v>Long Call</v>
      </c>
      <c r="Z9" s="1" t="str">
        <f t="shared" si="20"/>
        <v xml:space="preserve">Long </v>
      </c>
      <c r="AA9" s="1" t="str">
        <f t="shared" si="20"/>
        <v xml:space="preserve">Short </v>
      </c>
      <c r="AB9" s="1" t="str">
        <f t="shared" si="20"/>
        <v xml:space="preserve"> </v>
      </c>
      <c r="AC9" s="1" t="str">
        <f t="shared" si="20"/>
        <v xml:space="preserve"> </v>
      </c>
      <c r="AE9" t="s">
        <v>17</v>
      </c>
      <c r="AF9" s="1" t="str">
        <f>AC9</f>
        <v xml:space="preserve"> </v>
      </c>
    </row>
    <row r="10" spans="1:55" x14ac:dyDescent="0.25">
      <c r="A10" s="5">
        <v>7</v>
      </c>
      <c r="B10" s="2">
        <f t="shared" si="0"/>
        <v>20</v>
      </c>
      <c r="C10" s="2">
        <f t="shared" si="1"/>
        <v>35</v>
      </c>
      <c r="D10" s="2">
        <f t="shared" si="19"/>
        <v>15</v>
      </c>
      <c r="E10" s="2">
        <f t="shared" si="2"/>
        <v>0</v>
      </c>
      <c r="F10" s="2">
        <f t="shared" si="3"/>
        <v>35</v>
      </c>
      <c r="G10" s="2">
        <f t="shared" si="4"/>
        <v>15</v>
      </c>
      <c r="H10" s="2">
        <f t="shared" si="5"/>
        <v>0</v>
      </c>
      <c r="I10" s="2">
        <f t="shared" si="6"/>
        <v>40</v>
      </c>
      <c r="J10" s="2">
        <f t="shared" si="7"/>
        <v>35</v>
      </c>
      <c r="K10" s="2">
        <f t="shared" si="8"/>
        <v>0</v>
      </c>
      <c r="L10" s="2">
        <f t="shared" si="9"/>
        <v>45</v>
      </c>
      <c r="M10" s="2">
        <f t="shared" si="10"/>
        <v>35</v>
      </c>
      <c r="N10" s="2">
        <f t="shared" si="11"/>
        <v>0</v>
      </c>
      <c r="O10" s="2">
        <f t="shared" si="12"/>
        <v>0</v>
      </c>
      <c r="P10" s="2">
        <f t="shared" si="13"/>
        <v>0</v>
      </c>
      <c r="Q10" s="2">
        <f t="shared" si="14"/>
        <v>0</v>
      </c>
      <c r="R10" s="2">
        <f t="shared" si="15"/>
        <v>0</v>
      </c>
      <c r="S10" s="2">
        <f t="shared" si="16"/>
        <v>0</v>
      </c>
      <c r="T10" s="2">
        <f t="shared" si="17"/>
        <v>0</v>
      </c>
      <c r="U10" s="19">
        <f t="shared" si="18"/>
        <v>20</v>
      </c>
      <c r="W10" t="s">
        <v>24</v>
      </c>
      <c r="X10" s="1"/>
      <c r="Y10" s="1"/>
      <c r="Z10" s="1"/>
      <c r="AA10" s="1"/>
      <c r="AB10" s="1"/>
      <c r="AC10" s="1"/>
    </row>
    <row r="11" spans="1:55" x14ac:dyDescent="0.25">
      <c r="A11" s="5">
        <v>8</v>
      </c>
      <c r="B11" s="2">
        <f t="shared" si="0"/>
        <v>15</v>
      </c>
      <c r="C11" s="2">
        <f t="shared" si="1"/>
        <v>35</v>
      </c>
      <c r="D11" s="2">
        <f t="shared" si="19"/>
        <v>20</v>
      </c>
      <c r="E11" s="2">
        <f t="shared" si="2"/>
        <v>0</v>
      </c>
      <c r="F11" s="2">
        <f t="shared" si="3"/>
        <v>35</v>
      </c>
      <c r="G11" s="2">
        <f t="shared" si="4"/>
        <v>20</v>
      </c>
      <c r="H11" s="2">
        <f t="shared" si="5"/>
        <v>0</v>
      </c>
      <c r="I11" s="2">
        <f t="shared" si="6"/>
        <v>40</v>
      </c>
      <c r="J11" s="2">
        <f t="shared" si="7"/>
        <v>35</v>
      </c>
      <c r="K11" s="2">
        <f t="shared" si="8"/>
        <v>0</v>
      </c>
      <c r="L11" s="2">
        <f t="shared" si="9"/>
        <v>45</v>
      </c>
      <c r="M11" s="2">
        <f t="shared" si="10"/>
        <v>35</v>
      </c>
      <c r="N11" s="2">
        <f t="shared" si="11"/>
        <v>0</v>
      </c>
      <c r="O11" s="2">
        <f t="shared" si="12"/>
        <v>0</v>
      </c>
      <c r="P11" s="2">
        <f t="shared" si="13"/>
        <v>0</v>
      </c>
      <c r="Q11" s="2">
        <f t="shared" si="14"/>
        <v>0</v>
      </c>
      <c r="R11" s="2">
        <f t="shared" si="15"/>
        <v>0</v>
      </c>
      <c r="S11" s="2">
        <f t="shared" si="16"/>
        <v>0</v>
      </c>
      <c r="T11" s="2">
        <f t="shared" si="17"/>
        <v>0</v>
      </c>
      <c r="U11" s="19">
        <f t="shared" ref="U11:U24" si="21">SUM(B11+E11+H11+K11+N11+Q11+T11)</f>
        <v>15</v>
      </c>
    </row>
    <row r="12" spans="1:55" x14ac:dyDescent="0.25">
      <c r="A12" s="5">
        <v>9</v>
      </c>
      <c r="B12" s="2">
        <f t="shared" si="0"/>
        <v>10</v>
      </c>
      <c r="C12" s="2">
        <f t="shared" si="1"/>
        <v>35</v>
      </c>
      <c r="D12" s="2">
        <f t="shared" si="19"/>
        <v>25</v>
      </c>
      <c r="E12" s="2">
        <f t="shared" si="2"/>
        <v>0</v>
      </c>
      <c r="F12" s="2">
        <f t="shared" si="3"/>
        <v>35</v>
      </c>
      <c r="G12" s="2">
        <f t="shared" si="4"/>
        <v>25</v>
      </c>
      <c r="H12" s="2">
        <f t="shared" si="5"/>
        <v>0</v>
      </c>
      <c r="I12" s="2">
        <f t="shared" si="6"/>
        <v>40</v>
      </c>
      <c r="J12" s="2">
        <f t="shared" si="7"/>
        <v>35</v>
      </c>
      <c r="K12" s="2">
        <f t="shared" si="8"/>
        <v>0</v>
      </c>
      <c r="L12" s="2">
        <f t="shared" si="9"/>
        <v>45</v>
      </c>
      <c r="M12" s="2">
        <f t="shared" si="10"/>
        <v>35</v>
      </c>
      <c r="N12" s="2">
        <f t="shared" si="11"/>
        <v>0</v>
      </c>
      <c r="O12" s="2">
        <f t="shared" si="12"/>
        <v>0</v>
      </c>
      <c r="P12" s="2">
        <f t="shared" si="13"/>
        <v>0</v>
      </c>
      <c r="Q12" s="2">
        <f t="shared" si="14"/>
        <v>0</v>
      </c>
      <c r="R12" s="2">
        <f t="shared" si="15"/>
        <v>0</v>
      </c>
      <c r="S12" s="2">
        <f t="shared" si="16"/>
        <v>0</v>
      </c>
      <c r="T12" s="2">
        <f t="shared" si="17"/>
        <v>0</v>
      </c>
      <c r="U12" s="19">
        <f t="shared" si="21"/>
        <v>10</v>
      </c>
    </row>
    <row r="13" spans="1:55" x14ac:dyDescent="0.25">
      <c r="A13" s="5">
        <v>10</v>
      </c>
      <c r="B13" s="2">
        <f t="shared" si="0"/>
        <v>5</v>
      </c>
      <c r="C13" s="2">
        <f t="shared" si="1"/>
        <v>35</v>
      </c>
      <c r="D13" s="2">
        <f t="shared" si="19"/>
        <v>30</v>
      </c>
      <c r="E13" s="2">
        <f t="shared" si="2"/>
        <v>0</v>
      </c>
      <c r="F13" s="2">
        <f t="shared" si="3"/>
        <v>35</v>
      </c>
      <c r="G13" s="2">
        <f t="shared" si="4"/>
        <v>30</v>
      </c>
      <c r="H13" s="2">
        <f t="shared" si="5"/>
        <v>0</v>
      </c>
      <c r="I13" s="2">
        <f t="shared" si="6"/>
        <v>40</v>
      </c>
      <c r="J13" s="2">
        <f t="shared" si="7"/>
        <v>35</v>
      </c>
      <c r="K13" s="2">
        <f t="shared" si="8"/>
        <v>0</v>
      </c>
      <c r="L13" s="2">
        <f t="shared" si="9"/>
        <v>45</v>
      </c>
      <c r="M13" s="2">
        <f t="shared" si="10"/>
        <v>35</v>
      </c>
      <c r="N13" s="2">
        <f t="shared" si="11"/>
        <v>0</v>
      </c>
      <c r="O13" s="2">
        <f t="shared" si="12"/>
        <v>0</v>
      </c>
      <c r="P13" s="2">
        <f t="shared" si="13"/>
        <v>0</v>
      </c>
      <c r="Q13" s="2">
        <f t="shared" si="14"/>
        <v>0</v>
      </c>
      <c r="R13" s="2">
        <f t="shared" si="15"/>
        <v>0</v>
      </c>
      <c r="S13" s="2">
        <f t="shared" si="16"/>
        <v>0</v>
      </c>
      <c r="T13" s="2">
        <f t="shared" si="17"/>
        <v>0</v>
      </c>
      <c r="U13" s="19">
        <f t="shared" si="21"/>
        <v>5</v>
      </c>
    </row>
    <row r="14" spans="1:55" x14ac:dyDescent="0.25">
      <c r="A14" s="6">
        <v>11</v>
      </c>
      <c r="B14" s="1">
        <f t="shared" si="0"/>
        <v>0</v>
      </c>
      <c r="C14" s="1">
        <f>$X$7</f>
        <v>35</v>
      </c>
      <c r="D14" s="1">
        <f>IF($B$1=4,$X$7,$X$6)</f>
        <v>35</v>
      </c>
      <c r="E14" s="1">
        <f t="shared" si="2"/>
        <v>0</v>
      </c>
      <c r="F14" s="1">
        <f t="shared" si="3"/>
        <v>35</v>
      </c>
      <c r="G14" s="1">
        <f>IF(Y4="Hold",$Y$7,$Y$6)</f>
        <v>35</v>
      </c>
      <c r="H14" s="1">
        <f t="shared" si="5"/>
        <v>0</v>
      </c>
      <c r="I14" s="1">
        <f t="shared" si="6"/>
        <v>40</v>
      </c>
      <c r="J14" s="1">
        <f>IF(H1=4,$Z$7,$Z$6)</f>
        <v>35</v>
      </c>
      <c r="K14" s="1">
        <f t="shared" si="8"/>
        <v>0</v>
      </c>
      <c r="L14" s="1">
        <f t="shared" si="9"/>
        <v>45</v>
      </c>
      <c r="M14" s="1">
        <f>$AA$6</f>
        <v>35</v>
      </c>
      <c r="N14" s="1">
        <f t="shared" si="11"/>
        <v>0</v>
      </c>
      <c r="O14" s="1">
        <f t="shared" si="12"/>
        <v>0</v>
      </c>
      <c r="P14" s="1">
        <f>$AB$6</f>
        <v>0</v>
      </c>
      <c r="Q14" s="1">
        <f t="shared" si="14"/>
        <v>0</v>
      </c>
      <c r="R14" s="1">
        <f t="shared" si="15"/>
        <v>0</v>
      </c>
      <c r="S14" s="1">
        <f>$AC$6</f>
        <v>0</v>
      </c>
      <c r="T14" s="1">
        <f>AI4</f>
        <v>0</v>
      </c>
      <c r="U14" s="20">
        <f t="shared" si="21"/>
        <v>0</v>
      </c>
    </row>
    <row r="15" spans="1:55" x14ac:dyDescent="0.25">
      <c r="A15" s="5">
        <v>12</v>
      </c>
      <c r="B15" s="2">
        <f t="shared" si="0"/>
        <v>0</v>
      </c>
      <c r="C15" s="2">
        <f t="shared" si="1"/>
        <v>35</v>
      </c>
      <c r="D15" s="2">
        <f>IF(D14+$X$8&lt;0,0,D14+$X$8)</f>
        <v>40</v>
      </c>
      <c r="E15" s="2">
        <f t="shared" si="2"/>
        <v>5</v>
      </c>
      <c r="F15" s="2">
        <f t="shared" si="3"/>
        <v>35</v>
      </c>
      <c r="G15" s="2">
        <f t="shared" ref="G15:G24" si="22">IF(G14+$Y$8&lt;0,0,G14+$Y$8)</f>
        <v>40</v>
      </c>
      <c r="H15" s="2">
        <f t="shared" si="5"/>
        <v>0</v>
      </c>
      <c r="I15" s="2">
        <f t="shared" si="6"/>
        <v>40</v>
      </c>
      <c r="J15" s="2">
        <f t="shared" ref="J15:J24" si="23">IF(J14+$Z$8&lt;0,0,J14+$Z$8)</f>
        <v>35</v>
      </c>
      <c r="K15" s="2">
        <f t="shared" si="8"/>
        <v>0</v>
      </c>
      <c r="L15" s="2">
        <f t="shared" si="9"/>
        <v>45</v>
      </c>
      <c r="M15" s="2">
        <f t="shared" ref="M15:M24" si="24">IF(M14+$AA$8&lt;0,0,M14+$AA$8)</f>
        <v>35</v>
      </c>
      <c r="N15" s="2">
        <f t="shared" si="11"/>
        <v>0</v>
      </c>
      <c r="O15" s="2">
        <f t="shared" si="12"/>
        <v>0</v>
      </c>
      <c r="P15" s="2">
        <f t="shared" ref="P15:P24" si="25">IF(P14+$AB$8&lt;0,0,P14+$AB$8)</f>
        <v>0</v>
      </c>
      <c r="Q15" s="2">
        <f t="shared" si="14"/>
        <v>0</v>
      </c>
      <c r="R15" s="2">
        <f t="shared" si="15"/>
        <v>0</v>
      </c>
      <c r="S15" s="2">
        <f t="shared" ref="S15:S24" si="26">IF(S14+$AC$8&lt;0,0,S14+$AC$8)</f>
        <v>0</v>
      </c>
      <c r="T15" s="2">
        <f>T14</f>
        <v>0</v>
      </c>
      <c r="U15" s="19">
        <f t="shared" si="21"/>
        <v>5</v>
      </c>
    </row>
    <row r="16" spans="1:55" x14ac:dyDescent="0.25">
      <c r="A16" s="5">
        <v>13</v>
      </c>
      <c r="B16" s="2">
        <f t="shared" si="0"/>
        <v>0</v>
      </c>
      <c r="C16" s="2">
        <f t="shared" si="1"/>
        <v>35</v>
      </c>
      <c r="D16" s="2">
        <f t="shared" ref="D16:D24" si="27">IF(D15+$X$8&lt;0,0,D15+$X$8)</f>
        <v>45</v>
      </c>
      <c r="E16" s="2">
        <f t="shared" si="2"/>
        <v>10</v>
      </c>
      <c r="F16" s="2">
        <f t="shared" si="3"/>
        <v>35</v>
      </c>
      <c r="G16" s="2">
        <f t="shared" si="22"/>
        <v>45</v>
      </c>
      <c r="H16" s="2">
        <f t="shared" si="5"/>
        <v>0</v>
      </c>
      <c r="I16" s="2">
        <f t="shared" si="6"/>
        <v>40</v>
      </c>
      <c r="J16" s="2">
        <f t="shared" si="23"/>
        <v>35</v>
      </c>
      <c r="K16" s="2">
        <f t="shared" si="8"/>
        <v>0</v>
      </c>
      <c r="L16" s="2">
        <f t="shared" si="9"/>
        <v>45</v>
      </c>
      <c r="M16" s="2">
        <f t="shared" si="24"/>
        <v>35</v>
      </c>
      <c r="N16" s="2">
        <f t="shared" si="11"/>
        <v>0</v>
      </c>
      <c r="O16" s="2">
        <f t="shared" si="12"/>
        <v>0</v>
      </c>
      <c r="P16" s="2">
        <f t="shared" si="25"/>
        <v>0</v>
      </c>
      <c r="Q16" s="2">
        <f t="shared" si="14"/>
        <v>0</v>
      </c>
      <c r="R16" s="2">
        <f t="shared" si="15"/>
        <v>0</v>
      </c>
      <c r="S16" s="2">
        <f t="shared" si="26"/>
        <v>0</v>
      </c>
      <c r="T16" s="2">
        <f t="shared" ref="T16:T24" si="28">T15</f>
        <v>0</v>
      </c>
      <c r="U16" s="19">
        <f t="shared" si="21"/>
        <v>10</v>
      </c>
    </row>
    <row r="17" spans="1:21" x14ac:dyDescent="0.25">
      <c r="A17" s="5">
        <v>14</v>
      </c>
      <c r="B17" s="2">
        <f t="shared" si="0"/>
        <v>0</v>
      </c>
      <c r="C17" s="2">
        <f t="shared" si="1"/>
        <v>35</v>
      </c>
      <c r="D17" s="2">
        <f t="shared" si="27"/>
        <v>50</v>
      </c>
      <c r="E17" s="2">
        <f t="shared" si="2"/>
        <v>15</v>
      </c>
      <c r="F17" s="2">
        <f t="shared" si="3"/>
        <v>35</v>
      </c>
      <c r="G17" s="2">
        <f t="shared" si="22"/>
        <v>50</v>
      </c>
      <c r="H17" s="2">
        <f t="shared" si="5"/>
        <v>0</v>
      </c>
      <c r="I17" s="2">
        <f t="shared" si="6"/>
        <v>40</v>
      </c>
      <c r="J17" s="2">
        <f t="shared" si="23"/>
        <v>35</v>
      </c>
      <c r="K17" s="2">
        <f t="shared" si="8"/>
        <v>0</v>
      </c>
      <c r="L17" s="2">
        <f t="shared" si="9"/>
        <v>45</v>
      </c>
      <c r="M17" s="2">
        <f t="shared" si="24"/>
        <v>35</v>
      </c>
      <c r="N17" s="2">
        <f t="shared" si="11"/>
        <v>0</v>
      </c>
      <c r="O17" s="2">
        <f t="shared" si="12"/>
        <v>0</v>
      </c>
      <c r="P17" s="2">
        <f t="shared" si="25"/>
        <v>0</v>
      </c>
      <c r="Q17" s="2">
        <f t="shared" si="14"/>
        <v>0</v>
      </c>
      <c r="R17" s="2">
        <f t="shared" si="15"/>
        <v>0</v>
      </c>
      <c r="S17" s="2">
        <f t="shared" si="26"/>
        <v>0</v>
      </c>
      <c r="T17" s="2">
        <f t="shared" si="28"/>
        <v>0</v>
      </c>
      <c r="U17" s="19">
        <f t="shared" si="21"/>
        <v>15</v>
      </c>
    </row>
    <row r="18" spans="1:21" x14ac:dyDescent="0.25">
      <c r="A18" s="5">
        <v>15</v>
      </c>
      <c r="B18" s="2">
        <f t="shared" si="0"/>
        <v>0</v>
      </c>
      <c r="C18" s="2">
        <f t="shared" si="1"/>
        <v>35</v>
      </c>
      <c r="D18" s="2">
        <f t="shared" si="27"/>
        <v>55</v>
      </c>
      <c r="E18" s="2">
        <f t="shared" si="2"/>
        <v>20</v>
      </c>
      <c r="F18" s="2">
        <f t="shared" si="3"/>
        <v>35</v>
      </c>
      <c r="G18" s="2">
        <f t="shared" si="22"/>
        <v>55</v>
      </c>
      <c r="H18" s="2">
        <f t="shared" si="5"/>
        <v>0</v>
      </c>
      <c r="I18" s="2">
        <f t="shared" si="6"/>
        <v>40</v>
      </c>
      <c r="J18" s="2">
        <f t="shared" si="23"/>
        <v>35</v>
      </c>
      <c r="K18" s="2">
        <f t="shared" si="8"/>
        <v>0</v>
      </c>
      <c r="L18" s="2">
        <f t="shared" si="9"/>
        <v>45</v>
      </c>
      <c r="M18" s="2">
        <f t="shared" si="24"/>
        <v>35</v>
      </c>
      <c r="N18" s="2">
        <f t="shared" si="11"/>
        <v>0</v>
      </c>
      <c r="O18" s="2">
        <f t="shared" si="12"/>
        <v>0</v>
      </c>
      <c r="P18" s="2">
        <f t="shared" si="25"/>
        <v>0</v>
      </c>
      <c r="Q18" s="2">
        <f t="shared" si="14"/>
        <v>0</v>
      </c>
      <c r="R18" s="2">
        <f t="shared" si="15"/>
        <v>0</v>
      </c>
      <c r="S18" s="2">
        <f t="shared" si="26"/>
        <v>0</v>
      </c>
      <c r="T18" s="2">
        <f t="shared" si="28"/>
        <v>0</v>
      </c>
      <c r="U18" s="19">
        <f t="shared" si="21"/>
        <v>20</v>
      </c>
    </row>
    <row r="19" spans="1:21" x14ac:dyDescent="0.25">
      <c r="A19" s="5">
        <v>16</v>
      </c>
      <c r="B19" s="2">
        <f t="shared" si="0"/>
        <v>0</v>
      </c>
      <c r="C19" s="2">
        <f t="shared" si="1"/>
        <v>35</v>
      </c>
      <c r="D19" s="2">
        <f t="shared" si="27"/>
        <v>60</v>
      </c>
      <c r="E19" s="2">
        <f t="shared" si="2"/>
        <v>25</v>
      </c>
      <c r="F19" s="2">
        <f t="shared" si="3"/>
        <v>35</v>
      </c>
      <c r="G19" s="2">
        <f t="shared" si="22"/>
        <v>60</v>
      </c>
      <c r="H19" s="2">
        <f t="shared" si="5"/>
        <v>0</v>
      </c>
      <c r="I19" s="2">
        <f t="shared" si="6"/>
        <v>40</v>
      </c>
      <c r="J19" s="2">
        <f t="shared" si="23"/>
        <v>35</v>
      </c>
      <c r="K19" s="2">
        <f t="shared" si="8"/>
        <v>0</v>
      </c>
      <c r="L19" s="2">
        <f t="shared" si="9"/>
        <v>45</v>
      </c>
      <c r="M19" s="2">
        <f t="shared" si="24"/>
        <v>35</v>
      </c>
      <c r="N19" s="2">
        <f t="shared" si="11"/>
        <v>0</v>
      </c>
      <c r="O19" s="2">
        <f t="shared" si="12"/>
        <v>0</v>
      </c>
      <c r="P19" s="2">
        <f t="shared" si="25"/>
        <v>0</v>
      </c>
      <c r="Q19" s="2">
        <f t="shared" si="14"/>
        <v>0</v>
      </c>
      <c r="R19" s="2">
        <f t="shared" si="15"/>
        <v>0</v>
      </c>
      <c r="S19" s="2">
        <f t="shared" si="26"/>
        <v>0</v>
      </c>
      <c r="T19" s="2">
        <f t="shared" si="28"/>
        <v>0</v>
      </c>
      <c r="U19" s="19">
        <f t="shared" si="21"/>
        <v>25</v>
      </c>
    </row>
    <row r="20" spans="1:21" x14ac:dyDescent="0.25">
      <c r="A20" s="5">
        <v>17</v>
      </c>
      <c r="B20" s="2">
        <f t="shared" si="0"/>
        <v>0</v>
      </c>
      <c r="C20" s="2">
        <f t="shared" si="1"/>
        <v>35</v>
      </c>
      <c r="D20" s="2">
        <f t="shared" si="27"/>
        <v>65</v>
      </c>
      <c r="E20" s="2">
        <f t="shared" si="2"/>
        <v>30</v>
      </c>
      <c r="F20" s="2">
        <f t="shared" si="3"/>
        <v>35</v>
      </c>
      <c r="G20" s="2">
        <f t="shared" si="22"/>
        <v>65</v>
      </c>
      <c r="H20" s="2">
        <f t="shared" si="5"/>
        <v>0</v>
      </c>
      <c r="I20" s="2">
        <f t="shared" si="6"/>
        <v>40</v>
      </c>
      <c r="J20" s="2">
        <f t="shared" si="23"/>
        <v>35</v>
      </c>
      <c r="K20" s="2">
        <f t="shared" si="8"/>
        <v>0</v>
      </c>
      <c r="L20" s="2">
        <f t="shared" si="9"/>
        <v>45</v>
      </c>
      <c r="M20" s="2">
        <f t="shared" si="24"/>
        <v>35</v>
      </c>
      <c r="N20" s="2">
        <f t="shared" si="11"/>
        <v>0</v>
      </c>
      <c r="O20" s="2">
        <f t="shared" si="12"/>
        <v>0</v>
      </c>
      <c r="P20" s="2">
        <f t="shared" si="25"/>
        <v>0</v>
      </c>
      <c r="Q20" s="2">
        <f t="shared" si="14"/>
        <v>0</v>
      </c>
      <c r="R20" s="2">
        <f t="shared" si="15"/>
        <v>0</v>
      </c>
      <c r="S20" s="2">
        <f t="shared" si="26"/>
        <v>0</v>
      </c>
      <c r="T20" s="2">
        <f t="shared" si="28"/>
        <v>0</v>
      </c>
      <c r="U20" s="19">
        <f t="shared" si="21"/>
        <v>30</v>
      </c>
    </row>
    <row r="21" spans="1:21" x14ac:dyDescent="0.25">
      <c r="A21" s="5">
        <v>18</v>
      </c>
      <c r="B21" s="2">
        <f t="shared" si="0"/>
        <v>0</v>
      </c>
      <c r="C21" s="2">
        <f t="shared" si="1"/>
        <v>35</v>
      </c>
      <c r="D21" s="2">
        <f t="shared" si="27"/>
        <v>70</v>
      </c>
      <c r="E21" s="2">
        <f t="shared" si="2"/>
        <v>35</v>
      </c>
      <c r="F21" s="2">
        <f t="shared" si="3"/>
        <v>35</v>
      </c>
      <c r="G21" s="2">
        <f t="shared" si="22"/>
        <v>70</v>
      </c>
      <c r="H21" s="2">
        <f t="shared" si="5"/>
        <v>0</v>
      </c>
      <c r="I21" s="2">
        <f t="shared" si="6"/>
        <v>40</v>
      </c>
      <c r="J21" s="2">
        <f t="shared" si="23"/>
        <v>35</v>
      </c>
      <c r="K21" s="2">
        <f t="shared" si="8"/>
        <v>0</v>
      </c>
      <c r="L21" s="2">
        <f t="shared" si="9"/>
        <v>45</v>
      </c>
      <c r="M21" s="2">
        <f t="shared" si="24"/>
        <v>35</v>
      </c>
      <c r="N21" s="2">
        <f t="shared" si="11"/>
        <v>0</v>
      </c>
      <c r="O21" s="2">
        <f t="shared" si="12"/>
        <v>0</v>
      </c>
      <c r="P21" s="2">
        <f t="shared" si="25"/>
        <v>0</v>
      </c>
      <c r="Q21" s="2">
        <f t="shared" si="14"/>
        <v>0</v>
      </c>
      <c r="R21" s="2">
        <f t="shared" si="15"/>
        <v>0</v>
      </c>
      <c r="S21" s="2">
        <f t="shared" si="26"/>
        <v>0</v>
      </c>
      <c r="T21" s="2">
        <f t="shared" si="28"/>
        <v>0</v>
      </c>
      <c r="U21" s="19">
        <f t="shared" si="21"/>
        <v>35</v>
      </c>
    </row>
    <row r="22" spans="1:21" x14ac:dyDescent="0.25">
      <c r="A22" s="5">
        <v>19</v>
      </c>
      <c r="B22" s="2">
        <f t="shared" si="0"/>
        <v>0</v>
      </c>
      <c r="C22" s="2">
        <f t="shared" si="1"/>
        <v>35</v>
      </c>
      <c r="D22" s="2">
        <f t="shared" si="27"/>
        <v>75</v>
      </c>
      <c r="E22" s="2">
        <f t="shared" si="2"/>
        <v>40</v>
      </c>
      <c r="F22" s="2">
        <f t="shared" si="3"/>
        <v>35</v>
      </c>
      <c r="G22" s="2">
        <f t="shared" si="22"/>
        <v>75</v>
      </c>
      <c r="H22" s="2">
        <f t="shared" si="5"/>
        <v>0</v>
      </c>
      <c r="I22" s="2">
        <f t="shared" si="6"/>
        <v>40</v>
      </c>
      <c r="J22" s="2">
        <f t="shared" si="23"/>
        <v>35</v>
      </c>
      <c r="K22" s="2">
        <f t="shared" si="8"/>
        <v>0</v>
      </c>
      <c r="L22" s="2">
        <f t="shared" si="9"/>
        <v>45</v>
      </c>
      <c r="M22" s="2">
        <f t="shared" si="24"/>
        <v>35</v>
      </c>
      <c r="N22" s="2">
        <f t="shared" si="11"/>
        <v>0</v>
      </c>
      <c r="O22" s="2">
        <f t="shared" si="12"/>
        <v>0</v>
      </c>
      <c r="P22" s="2">
        <f t="shared" si="25"/>
        <v>0</v>
      </c>
      <c r="Q22" s="2">
        <f t="shared" si="14"/>
        <v>0</v>
      </c>
      <c r="R22" s="2">
        <f t="shared" si="15"/>
        <v>0</v>
      </c>
      <c r="S22" s="2">
        <f t="shared" si="26"/>
        <v>0</v>
      </c>
      <c r="T22" s="2">
        <f t="shared" si="28"/>
        <v>0</v>
      </c>
      <c r="U22" s="19">
        <f t="shared" si="21"/>
        <v>40</v>
      </c>
    </row>
    <row r="23" spans="1:21" x14ac:dyDescent="0.25">
      <c r="A23" s="5">
        <v>20</v>
      </c>
      <c r="B23" s="2">
        <f t="shared" si="0"/>
        <v>0</v>
      </c>
      <c r="C23" s="2">
        <f t="shared" si="1"/>
        <v>35</v>
      </c>
      <c r="D23" s="2">
        <f t="shared" si="27"/>
        <v>80</v>
      </c>
      <c r="E23" s="2">
        <f t="shared" si="2"/>
        <v>45</v>
      </c>
      <c r="F23" s="2">
        <f t="shared" si="3"/>
        <v>35</v>
      </c>
      <c r="G23" s="2">
        <f t="shared" si="22"/>
        <v>80</v>
      </c>
      <c r="H23" s="2">
        <f t="shared" si="5"/>
        <v>0</v>
      </c>
      <c r="I23" s="2">
        <f t="shared" si="6"/>
        <v>40</v>
      </c>
      <c r="J23" s="2">
        <f t="shared" si="23"/>
        <v>35</v>
      </c>
      <c r="K23" s="2">
        <f t="shared" si="8"/>
        <v>0</v>
      </c>
      <c r="L23" s="2">
        <f t="shared" si="9"/>
        <v>45</v>
      </c>
      <c r="M23" s="2">
        <f t="shared" si="24"/>
        <v>35</v>
      </c>
      <c r="N23" s="2">
        <f t="shared" si="11"/>
        <v>0</v>
      </c>
      <c r="O23" s="2">
        <f t="shared" si="12"/>
        <v>0</v>
      </c>
      <c r="P23" s="2">
        <f t="shared" si="25"/>
        <v>0</v>
      </c>
      <c r="Q23" s="2">
        <f t="shared" si="14"/>
        <v>0</v>
      </c>
      <c r="R23" s="2">
        <f t="shared" si="15"/>
        <v>0</v>
      </c>
      <c r="S23" s="2">
        <f t="shared" si="26"/>
        <v>0</v>
      </c>
      <c r="T23" s="2">
        <f t="shared" si="28"/>
        <v>0</v>
      </c>
      <c r="U23" s="19">
        <f>SUM(B23+E23+H23+K23+N23+Q23+T23)</f>
        <v>45</v>
      </c>
    </row>
    <row r="24" spans="1:21" ht="15.75" thickBot="1" x14ac:dyDescent="0.3">
      <c r="A24" s="7">
        <v>21</v>
      </c>
      <c r="B24" s="2">
        <f t="shared" si="0"/>
        <v>0</v>
      </c>
      <c r="C24" s="2">
        <f t="shared" si="1"/>
        <v>35</v>
      </c>
      <c r="D24" s="2">
        <f t="shared" si="27"/>
        <v>85</v>
      </c>
      <c r="E24" s="2">
        <f t="shared" si="2"/>
        <v>50</v>
      </c>
      <c r="F24" s="2">
        <f t="shared" si="3"/>
        <v>35</v>
      </c>
      <c r="G24" s="2">
        <f t="shared" si="22"/>
        <v>85</v>
      </c>
      <c r="H24" s="2">
        <f t="shared" si="5"/>
        <v>0</v>
      </c>
      <c r="I24" s="2">
        <f t="shared" si="6"/>
        <v>40</v>
      </c>
      <c r="J24" s="2">
        <f t="shared" si="23"/>
        <v>35</v>
      </c>
      <c r="K24" s="2">
        <f t="shared" si="8"/>
        <v>0</v>
      </c>
      <c r="L24" s="2">
        <f t="shared" si="9"/>
        <v>45</v>
      </c>
      <c r="M24" s="2">
        <f t="shared" si="24"/>
        <v>35</v>
      </c>
      <c r="N24" s="2">
        <f t="shared" si="11"/>
        <v>0</v>
      </c>
      <c r="O24" s="2">
        <f t="shared" si="12"/>
        <v>0</v>
      </c>
      <c r="P24" s="2">
        <f t="shared" si="25"/>
        <v>0</v>
      </c>
      <c r="Q24" s="2">
        <f t="shared" si="14"/>
        <v>0</v>
      </c>
      <c r="R24" s="2">
        <f t="shared" si="15"/>
        <v>0</v>
      </c>
      <c r="S24" s="2">
        <f t="shared" si="26"/>
        <v>0</v>
      </c>
      <c r="T24" s="2">
        <f t="shared" si="28"/>
        <v>0</v>
      </c>
      <c r="U24" s="19">
        <f t="shared" si="21"/>
        <v>50</v>
      </c>
    </row>
  </sheetData>
  <dataValidations count="2">
    <dataValidation type="list" allowBlank="1" showInputMessage="1" showErrorMessage="1" sqref="X4:AC4">
      <formula1>$BA$3:$BA$7</formula1>
    </dataValidation>
    <dataValidation type="list" allowBlank="1" showInputMessage="1" showErrorMessage="1" sqref="X5:AC5">
      <formula1>$BC$3:$BC$5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Estrategias</vt:lpstr>
      <vt:lpstr>Hoja2</vt:lpstr>
      <vt:lpstr>Binomial Option Princing</vt:lpstr>
      <vt:lpstr>Hoja1</vt:lpstr>
      <vt:lpstr>Black Scholes</vt:lpstr>
      <vt:lpstr>Delta Hedging</vt:lpstr>
      <vt:lpstr>Delta Gamma Hedging</vt:lpstr>
      <vt:lpstr>Short Condor</vt:lpstr>
      <vt:lpstr>Long Straddle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2015-11-22T07:50:17Z</dcterms:created>
  <dcterms:modified xsi:type="dcterms:W3CDTF">2015-12-02T23:41:33Z</dcterms:modified>
</cp:coreProperties>
</file>