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porabnik\Documents\fmf\racunalniski-praktikum\"/>
    </mc:Choice>
  </mc:AlternateContent>
  <xr:revisionPtr revIDLastSave="0" documentId="8_{46552600-70D3-4E41-A9E4-9A05374C62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2" sheetId="6" r:id="rId1"/>
    <sheet name="Poraba" sheetId="4" r:id="rId2"/>
  </sheets>
  <definedNames>
    <definedName name="ExternalData_1" localSheetId="1" hidden="1">Poraba!$B$2:$G$22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N7" i="4"/>
  <c r="N6" i="4"/>
  <c r="H22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<sst xmlns="http://schemas.openxmlformats.org/spreadsheetml/2006/main" count="23" uniqueCount="22">
  <si>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</si>
  <si>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</si>
  <si>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</si>
  <si>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</si>
  <si>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</si>
  <si>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</si>
  <si>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</si>
  <si>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</si>
  <si>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</si>
  <si>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</si>
  <si>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Oznake stolpcev</t>
  </si>
  <si>
    <t>Skupna vsota</t>
  </si>
  <si>
    <t>&lt;5.05.2023</t>
  </si>
  <si>
    <t>maj</t>
  </si>
  <si>
    <t>jun</t>
  </si>
  <si>
    <t>jul</t>
  </si>
  <si>
    <t>avg</t>
  </si>
  <si>
    <t>sep</t>
  </si>
  <si>
    <t>okt</t>
  </si>
  <si>
    <t>Povprečje od Poraba</t>
  </si>
  <si>
    <t>Vsota od Poraba</t>
  </si>
  <si>
    <t>Vrednosti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</si>
</sst>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5" formatCode="d/mm/yy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avadno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porabnik" refreshedDate="45635.823322800927" createdVersion="8" refreshedVersion="8" minRefreshableVersion="3" recordCount="20" xr:uid="{6FCE0F55-E7E1-41C0-8280-B679197A783A}">
  <cacheSource type="worksheet">
    <worksheetSource name="realna_poraba_cupra__2"/>
  </cacheSource>
  <cacheFields count="9">
    <cacheField name="Datum" numFmtId="0">
      <sharedItems containsNonDate="0" containsDate="1" containsString="0" containsBlank="1" minDate="2023-05-05T00:00:00" maxDate="2023-10-15T00:00:00" count="20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  <m/>
      </sharedItems>
      <fieldGroup par="8"/>
    </cacheField>
    <cacheField name="Litri" numFmtId="2">
      <sharedItems containsString="0" containsBlank="1" containsNumber="1" minValue="34.04" maxValue="43.1"/>
    </cacheField>
    <cacheField name="Plačano" numFmtId="0">
      <sharedItems containsString="0" containsBlank="1" containsNumber="1" minValue="47.043279999999996" maxValue="64.097279999999998"/>
    </cacheField>
    <cacheField name="Števec" numFmtId="0">
      <sharedItems containsString="0" containsBlank="1" containsNumber="1" containsInteger="1" minValue="41907" maxValue="52176"/>
    </cacheField>
    <cacheField name="Prevoženo" numFmtId="0">
      <sharedItems containsBlank="1" containsMixedTypes="1" containsNumber="1" containsInteger="1" minValue="446" maxValue="683"/>
    </cacheField>
    <cacheField name="Poraba" numFmtId="0">
      <sharedItems containsBlank="1" containsMixedTypes="1" containsNumber="1" minValue="6.3103953147877014" maxValue="8.1008968609865484"/>
    </cacheField>
    <cacheField name="Prikaz" numFmtId="0">
      <sharedItems containsString="0" containsBlank="1" containsNumber="1" minValue="0" maxValue="8.1008968609865484"/>
    </cacheField>
    <cacheField name="Dnevi (Datum)" numFmtId="0" databaseField="0">
      <fieldGroup base="0">
        <rangePr groupBy="days" startDate="2023-05-05T00:00:00" endDate="2023-10-15T00:00:00"/>
        <groupItems count="368">
          <s v="&lt;5.05.2023"/>
          <s v="1.jan"/>
          <s v="2.jan"/>
          <s v="3.jan"/>
          <s v="4.jan"/>
          <s v="5.jan"/>
          <s v="6.jan"/>
          <s v="7.jan"/>
          <s v="8.jan"/>
          <s v="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1.feb"/>
          <s v="2.feb"/>
          <s v="3.feb"/>
          <s v="4.feb"/>
          <s v="5.feb"/>
          <s v="6.feb"/>
          <s v="7.feb"/>
          <s v="8.feb"/>
          <s v="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apr"/>
          <s v="2.apr"/>
          <s v="3.apr"/>
          <s v="4.apr"/>
          <s v="5.apr"/>
          <s v="6.apr"/>
          <s v="7.apr"/>
          <s v="8.apr"/>
          <s v="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1.maj"/>
          <s v="2.maj"/>
          <s v="3.maj"/>
          <s v="4.maj"/>
          <s v="5.maj"/>
          <s v="6.maj"/>
          <s v="7.maj"/>
          <s v="8.maj"/>
          <s v="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1.jun"/>
          <s v="2.jun"/>
          <s v="3.jun"/>
          <s v="4.jun"/>
          <s v="5.jun"/>
          <s v="6.jun"/>
          <s v="7.jun"/>
          <s v="8.jun"/>
          <s v="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1.jul"/>
          <s v="2.jul"/>
          <s v="3.jul"/>
          <s v="4.jul"/>
          <s v="5.jul"/>
          <s v="6.jul"/>
          <s v="7.jul"/>
          <s v="8.jul"/>
          <s v="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1.avg"/>
          <s v="2.avg"/>
          <s v="3.avg"/>
          <s v="4.avg"/>
          <s v="5.avg"/>
          <s v="6.avg"/>
          <s v="7.avg"/>
          <s v="8.avg"/>
          <s v="9.avg"/>
          <s v="10.avg"/>
          <s v="11.avg"/>
          <s v="12.avg"/>
          <s v="13.avg"/>
          <s v="14.avg"/>
          <s v="15.avg"/>
          <s v="16.avg"/>
          <s v="17.avg"/>
          <s v="18.avg"/>
          <s v="19.avg"/>
          <s v="20.avg"/>
          <s v="21.avg"/>
          <s v="22.avg"/>
          <s v="23.avg"/>
          <s v="24.avg"/>
          <s v="25.avg"/>
          <s v="26.avg"/>
          <s v="27.avg"/>
          <s v="28.avg"/>
          <s v="29.avg"/>
          <s v="30.avg"/>
          <s v="31.avg"/>
          <s v="1.sep"/>
          <s v="2.sep"/>
          <s v="3.sep"/>
          <s v="4.sep"/>
          <s v="5.sep"/>
          <s v="6.sep"/>
          <s v="7.sep"/>
          <s v="8.sep"/>
          <s v="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1.okt"/>
          <s v="2.okt"/>
          <s v="3.okt"/>
          <s v="4.okt"/>
          <s v="5.okt"/>
          <s v="6.okt"/>
          <s v="7.okt"/>
          <s v="8.okt"/>
          <s v="9.okt"/>
          <s v="10.okt"/>
          <s v="11.okt"/>
          <s v="12.okt"/>
          <s v="13.okt"/>
          <s v="14.okt"/>
          <s v="15.okt"/>
          <s v="16.okt"/>
          <s v="17.okt"/>
          <s v="18.okt"/>
          <s v="19.okt"/>
          <s v="20.okt"/>
          <s v="21.okt"/>
          <s v="22.okt"/>
          <s v="23.okt"/>
          <s v="24.okt"/>
          <s v="25.okt"/>
          <s v="26.okt"/>
          <s v="27.okt"/>
          <s v="28.okt"/>
          <s v="29.okt"/>
          <s v="30.okt"/>
          <s v="31.okt"/>
          <s v="1.nov"/>
          <s v="2.nov"/>
          <s v="3.nov"/>
          <s v="4.nov"/>
          <s v="5.nov"/>
          <s v="6.nov"/>
          <s v="7.nov"/>
          <s v="8.nov"/>
          <s v="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1.dec"/>
          <s v="2.dec"/>
          <s v="3.dec"/>
          <s v="4.dec"/>
          <s v="5.dec"/>
          <s v="6.dec"/>
          <s v="7.dec"/>
          <s v="8.dec"/>
          <s v="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15.10.2023"/>
        </groupItems>
      </fieldGroup>
    </cacheField>
    <cacheField name="Meseci (Datum)" numFmtId="0" databaseField="0">
      <fieldGroup base="0">
        <rangePr groupBy="months" startDate="2023-05-05T00:00:00" endDate="2023-10-15T00:00:00"/>
        <groupItems count="14">
          <s v="&lt;5.05.2023"/>
          <s v="jan"/>
          <s v="feb"/>
          <s v="mar"/>
          <s v="apr"/>
          <s v="maj"/>
          <s v="jun"/>
          <s v="jul"/>
          <s v="avg"/>
          <s v="sep"/>
          <s v="okt"/>
          <s v="nov"/>
          <s v="dec"/>
          <s v="&gt;15.10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41.17"/>
    <n v="58.296720000000001"/>
    <n v="41907"/>
    <s v=""/>
    <s v=""/>
    <m/>
  </r>
  <r>
    <x v="1"/>
    <n v="43.02"/>
    <n v="59.797800000000002"/>
    <n v="42521"/>
    <n v="614"/>
    <n v="7.006514657980456"/>
    <n v="7.006514657980456"/>
  </r>
  <r>
    <x v="2"/>
    <n v="41.67"/>
    <n v="57.921299999999995"/>
    <n v="43181"/>
    <n v="660"/>
    <n v="6.3136363636363635"/>
    <n v="6.3136363636363635"/>
  </r>
  <r>
    <x v="3"/>
    <n v="34.04"/>
    <n v="47.043279999999996"/>
    <n v="43696"/>
    <n v="515"/>
    <n v="6.6097087378640778"/>
    <n v="6.6097087378640778"/>
  </r>
  <r>
    <x v="4"/>
    <n v="42.42"/>
    <n v="59.897039999999997"/>
    <n v="44314"/>
    <n v="618"/>
    <n v="6.8640776699029127"/>
    <n v="6.8640776699029127"/>
  </r>
  <r>
    <x v="5"/>
    <n v="43.1"/>
    <n v="60.857199999999999"/>
    <n v="44997"/>
    <n v="683"/>
    <n v="6.3103953147877014"/>
    <n v="6.3103953147877014"/>
  </r>
  <r>
    <x v="6"/>
    <n v="38.18"/>
    <n v="54.368319999999997"/>
    <n v="45546"/>
    <n v="549"/>
    <n v="6.9544626593806917"/>
    <n v="6.9544626593806917"/>
  </r>
  <r>
    <x v="7"/>
    <n v="40.659999999999997"/>
    <n v="58.713039999999992"/>
    <n v="46126"/>
    <n v="580"/>
    <n v="7.0103448275862057"/>
    <n v="7.0103448275862057"/>
  </r>
  <r>
    <x v="8"/>
    <n v="39.17"/>
    <n v="56.561480000000003"/>
    <n v="46687"/>
    <n v="561"/>
    <n v="6.9821746880570412"/>
    <n v="6.9821746880570412"/>
  </r>
  <r>
    <x v="9"/>
    <n v="40.29"/>
    <n v="58.662239999999997"/>
    <n v="47250"/>
    <n v="563"/>
    <n v="7.1563055062166967"/>
    <n v="7.1563055062166967"/>
  </r>
  <r>
    <x v="10"/>
    <n v="41.01"/>
    <n v="59.710559999999994"/>
    <n v="47867"/>
    <n v="617"/>
    <n v="6.646677471636953"/>
    <n v="6.646677471636953"/>
  </r>
  <r>
    <x v="11"/>
    <n v="37.18"/>
    <n v="56.178979999999996"/>
    <n v="48407"/>
    <n v="540"/>
    <n v="6.8851851851851853"/>
    <n v="6.8851851851851853"/>
  </r>
  <r>
    <x v="12"/>
    <n v="41.46"/>
    <n v="62.646059999999999"/>
    <n v="49005"/>
    <n v="598"/>
    <n v="6.9331103678929766"/>
    <n v="6.9331103678929766"/>
  </r>
  <r>
    <x v="13"/>
    <n v="35.97"/>
    <n v="55.537680000000002"/>
    <n v="49480"/>
    <n v="475"/>
    <n v="7.5726315789473686"/>
    <n v="7.5726315789473686"/>
  </r>
  <r>
    <x v="14"/>
    <n v="38.74"/>
    <n v="60.085740000000001"/>
    <n v="50012"/>
    <n v="532"/>
    <n v="7.2819548872180455"/>
    <n v="7.2819548872180455"/>
  </r>
  <r>
    <x v="15"/>
    <n v="36.130000000000003"/>
    <n v="56.03763"/>
    <n v="50458"/>
    <n v="446"/>
    <n v="8.1008968609865484"/>
    <n v="8.1008968609865484"/>
  </r>
  <r>
    <x v="16"/>
    <n v="38.51"/>
    <n v="61.153880000000001"/>
    <n v="50991"/>
    <n v="533"/>
    <n v="7.2251407129455911"/>
    <n v="7.2251407129455911"/>
  </r>
  <r>
    <x v="17"/>
    <n v="38.840000000000003"/>
    <n v="61.677920000000007"/>
    <n v="51593"/>
    <n v="602"/>
    <n v="6.4518272425249181"/>
    <n v="6.4518272425249181"/>
  </r>
  <r>
    <x v="18"/>
    <n v="41.73"/>
    <n v="64.097279999999998"/>
    <n v="52176"/>
    <n v="583"/>
    <n v="7.1578044596912518"/>
    <n v="7.1578044596912518"/>
  </r>
  <r>
    <x v="19"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6C049-FC46-421C-BBE8-E27F166C92A5}" name="Vrtilna tabela2" cacheId="7" dataOnRows="1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>
  <location ref="A3:I7" firstHeaderRow="1" firstDataRow="3" firstDataCol="1"/>
  <pivotFields count="9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2">
    <field x="8"/>
    <field x="0"/>
  </colFields>
  <colItems count="8">
    <i>
      <x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2">
    <dataField name="Vsota od Poraba" fld="5" baseField="8" baseItem="0"/>
    <dataField name="Povprečje od Poraba" fld="5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2" tableType="queryTable" totalsRowShown="0">
  <autoFilter ref="B2:H22" xr:uid="{4B308AD5-65CF-A249-80D4-A2A1301BDB4E}"/>
  <tableColumns count="7">
    <tableColumn id="1" xr3:uid="{E4C5B71E-FC31-5C41-A064-103F27749A97}" uniqueName="1" name="Datum" queryTableFieldId="1" dataDxfId="11"/>
    <tableColumn id="2" xr3:uid="{6DC2697C-FCB3-8A47-945B-8CD05834AA8C}" uniqueName="2" name="Litri" queryTableFieldId="2" dataDxfId="10"/>
    <tableColumn id="3" xr3:uid="{19DBC541-3ADF-4E48-8786-6E42DA219788}" uniqueName="3" name="Plačano" queryTableFieldId="3" dataDxfId="9"/>
    <tableColumn id="4" xr3:uid="{3238A9AD-2FC0-0E49-9EE3-7019C05B366B}" uniqueName="4" name="Števec" queryTableFieldId="4" dataDxfId="8"/>
    <tableColumn id="5" xr3:uid="{E0B5480D-9C8F-CA4C-941D-AE9FDE0CDFDC}" uniqueName="5" name="Prevoženo" queryTableFieldId="5" dataDxfId="7"/>
    <tableColumn id="6" xr3:uid="{1DEAFC6B-8470-6742-BAB3-957B7429D133}" uniqueName="6" name="Poraba" queryTableFieldId="6" dataDxfId="6"/>
    <tableColumn id="11" xr3:uid="{911769A8-5CFE-8245-A64B-38797D90A3B5}" uniqueName="11" name="Prikaz" queryTableFieldId="11" dataDxfId="5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4" tableBorderDxfId="3" totalsRowBorderDxfId="2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"/>
    <tableColumn id="2" xr3:uid="{079EA12A-47EB-F54A-8E37-30D8BCE75150}" name="Bencin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224A-EA0F-4ACC-B612-DEEE2D0BA150}">
  <dimension ref="A3:I7"/>
  <sheetViews>
    <sheetView tabSelected="1" workbookViewId="0">
      <selection activeCell="I7" sqref="A2:I7"/>
    </sheetView>
  </sheetViews>
  <sheetFormatPr defaultRowHeight="14.5" x14ac:dyDescent="0.35"/>
  <cols>
    <col min="1" max="1" width="18.08984375" bestFit="1" customWidth="1"/>
    <col min="2" max="2" width="16.81640625" bestFit="1" customWidth="1"/>
    <col min="3" max="8" width="11.81640625" bestFit="1" customWidth="1"/>
    <col min="9" max="9" width="12" bestFit="1" customWidth="1"/>
    <col min="10" max="14" width="18.36328125" bestFit="1" customWidth="1"/>
    <col min="15" max="15" width="23.7265625" bestFit="1" customWidth="1"/>
    <col min="16" max="16" width="20.1796875" bestFit="1" customWidth="1"/>
    <col min="17" max="20" width="16.81640625" bestFit="1" customWidth="1"/>
    <col min="21" max="21" width="12" bestFit="1" customWidth="1"/>
  </cols>
  <sheetData>
    <row r="3" spans="1:9" x14ac:dyDescent="0.35">
      <c r="B3" s="9" t="s">
        <v>10</v>
      </c>
    </row>
    <row r="4" spans="1:9" x14ac:dyDescent="0.3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11</v>
      </c>
    </row>
    <row r="5" spans="1:9" x14ac:dyDescent="0.35">
      <c r="A5" s="9" t="s">
        <v>21</v>
      </c>
    </row>
    <row r="6" spans="1:9" x14ac:dyDescent="0.35">
      <c r="A6" s="10" t="s">
        <v>20</v>
      </c>
      <c r="B6" s="7"/>
      <c r="C6" s="7">
        <v>19.929859759480898</v>
      </c>
      <c r="D6" s="7">
        <v>20.128935644071305</v>
      </c>
      <c r="E6" s="7">
        <v>27.795502493496894</v>
      </c>
      <c r="F6" s="7">
        <v>13.818295553078162</v>
      </c>
      <c r="G6" s="7">
        <v>30.180624040097555</v>
      </c>
      <c r="H6" s="7">
        <v>13.60963170221617</v>
      </c>
      <c r="I6" s="7">
        <v>125.46284919244098</v>
      </c>
    </row>
    <row r="7" spans="1:9" x14ac:dyDescent="0.35">
      <c r="A7" s="10" t="s">
        <v>19</v>
      </c>
      <c r="B7" s="7"/>
      <c r="C7" s="7">
        <v>6.643286586493633</v>
      </c>
      <c r="D7" s="7">
        <v>6.7096452146904353</v>
      </c>
      <c r="E7" s="7">
        <v>6.9488756233742235</v>
      </c>
      <c r="F7" s="7">
        <v>6.909147776539081</v>
      </c>
      <c r="G7" s="7">
        <v>7.5451560100243888</v>
      </c>
      <c r="H7" s="7">
        <v>6.804815851108085</v>
      </c>
      <c r="I7" s="7">
        <v>6.9701582884689435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N29"/>
  <sheetViews>
    <sheetView topLeftCell="B3" zoomScale="120" zoomScaleNormal="120" workbookViewId="0">
      <selection activeCell="B21" activeCellId="1" sqref="F4:G21 B3:B21"/>
    </sheetView>
  </sheetViews>
  <sheetFormatPr defaultColWidth="10.90625" defaultRowHeight="14.5" x14ac:dyDescent="0.35"/>
  <cols>
    <col min="1" max="1" width="3.81640625" customWidth="1"/>
    <col min="2" max="2" width="9.90625" bestFit="1" customWidth="1"/>
    <col min="3" max="3" width="6.81640625" bestFit="1" customWidth="1"/>
    <col min="4" max="4" width="9.6328125" bestFit="1" customWidth="1"/>
    <col min="5" max="5" width="8.6328125" bestFit="1" customWidth="1"/>
    <col min="6" max="6" width="11.6328125" bestFit="1" customWidth="1"/>
    <col min="7" max="7" width="9" bestFit="1" customWidth="1"/>
    <col min="8" max="8" width="16.1796875" customWidth="1"/>
    <col min="9" max="9" width="3.36328125" customWidth="1"/>
    <col min="10" max="10" width="11.81640625" bestFit="1" customWidth="1"/>
    <col min="11" max="11" width="10.6328125" bestFit="1" customWidth="1"/>
  </cols>
  <sheetData>
    <row r="2" spans="2:14" x14ac:dyDescent="0.3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4" x14ac:dyDescent="0.35">
      <c r="B3" s="1">
        <v>45051</v>
      </c>
      <c r="C3" s="3">
        <v>41.17</v>
      </c>
      <c r="D3">
        <f>realna_poraba_cupra__2[[#This Row],[Litri]]*(INDEX(Table3[Bencin],MATCH(realna_poraba_cupra__2[[#This Row],[Datum]],Table3[Veljavnost]),1))</f>
        <v>58.296720000000001</v>
      </c>
      <c r="E3" s="2">
        <v>41907</v>
      </c>
      <c r="F3" t="s">
        <v>4</v>
      </c>
      <c r="G3" t="s">
        <v>4</v>
      </c>
      <c r="J3" s="1">
        <v>44930</v>
      </c>
      <c r="K3" s="4">
        <v>1.276</v>
      </c>
    </row>
    <row r="4" spans="2:14" x14ac:dyDescent="0.35">
      <c r="B4" s="1">
        <v>45059</v>
      </c>
      <c r="C4" s="3">
        <v>43.02</v>
      </c>
      <c r="D4">
        <f>realna_poraba_cupra__2[[#This Row],[Litri]]*(INDEX(Table3[Bencin],MATCH(realna_poraba_cupra__2[[#This Row],[Datum]],Table3[Veljavnost]),1))</f>
        <v>59.797800000000002</v>
      </c>
      <c r="E4" s="2">
        <v>42521</v>
      </c>
      <c r="F4" s="2">
        <f>realna_poraba_cupra__2[[#This Row],[Števec]]-E3</f>
        <v>614</v>
      </c>
      <c r="G4">
        <f>100*realna_poraba_cupra__2[[#This Row],[Litri]]/realna_poraba_cupra__2[[#This Row],[Prevoženo]]</f>
        <v>7.006514657980456</v>
      </c>
      <c r="H4">
        <f>realna_poraba_cupra__2[[#This Row],[Poraba]]</f>
        <v>7.006514657980456</v>
      </c>
      <c r="J4" s="1">
        <v>44943</v>
      </c>
      <c r="K4" s="4">
        <v>1.288</v>
      </c>
    </row>
    <row r="5" spans="2:14" x14ac:dyDescent="0.35">
      <c r="B5" s="1">
        <v>45068</v>
      </c>
      <c r="C5" s="3">
        <v>41.67</v>
      </c>
      <c r="D5">
        <f>realna_poraba_cupra__2[[#This Row],[Litri]]*(INDEX(Table3[Bencin],MATCH(realna_poraba_cupra__2[[#This Row],[Datum]],Table3[Veljavnost]),1))</f>
        <v>57.921299999999995</v>
      </c>
      <c r="E5" s="2">
        <v>43181</v>
      </c>
      <c r="F5" s="2">
        <f>realna_poraba_cupra__2[[#This Row],[Števec]]-E4</f>
        <v>660</v>
      </c>
      <c r="G5">
        <f>100*realna_poraba_cupra__2[[#This Row],[Litri]]/realna_poraba_cupra__2[[#This Row],[Prevoženo]]</f>
        <v>6.3136363636363635</v>
      </c>
      <c r="H5">
        <f>realna_poraba_cupra__2[[#This Row],[Poraba]]</f>
        <v>6.3136363636363635</v>
      </c>
      <c r="J5" s="1">
        <v>44957</v>
      </c>
      <c r="K5" s="4">
        <v>1.355</v>
      </c>
    </row>
    <row r="6" spans="2:14" x14ac:dyDescent="0.35">
      <c r="B6" s="1">
        <v>45073</v>
      </c>
      <c r="C6" s="3">
        <v>34.04</v>
      </c>
      <c r="D6">
        <f>realna_poraba_cupra__2[[#This Row],[Litri]]*(INDEX(Table3[Bencin],MATCH(realna_poraba_cupra__2[[#This Row],[Datum]],Table3[Veljavnost]),1))</f>
        <v>47.043279999999996</v>
      </c>
      <c r="E6" s="2">
        <v>43696</v>
      </c>
      <c r="F6" s="2">
        <f>realna_poraba_cupra__2[[#This Row],[Števec]]-E5</f>
        <v>515</v>
      </c>
      <c r="G6">
        <f>100*realna_poraba_cupra__2[[#This Row],[Litri]]/realna_poraba_cupra__2[[#This Row],[Prevoženo]]</f>
        <v>6.6097087378640778</v>
      </c>
      <c r="H6">
        <f>realna_poraba_cupra__2[[#This Row],[Poraba]]</f>
        <v>6.6097087378640778</v>
      </c>
      <c r="J6" s="1">
        <v>44971</v>
      </c>
      <c r="K6" s="4">
        <v>1.355</v>
      </c>
      <c r="N6">
        <f>MATCH(--"14/03/2023",Table3[Veljavnost])</f>
        <v>6</v>
      </c>
    </row>
    <row r="7" spans="2:14" x14ac:dyDescent="0.35">
      <c r="B7" s="1">
        <v>45085</v>
      </c>
      <c r="C7" s="3">
        <v>42.42</v>
      </c>
      <c r="D7">
        <f>realna_poraba_cupra__2[[#This Row],[Litri]]*(INDEX(Table3[Bencin],MATCH(realna_poraba_cupra__2[[#This Row],[Datum]],Table3[Veljavnost]),1))</f>
        <v>59.897039999999997</v>
      </c>
      <c r="E7" s="2">
        <v>44314</v>
      </c>
      <c r="F7" s="2">
        <f>realna_poraba_cupra__2[[#This Row],[Števec]]-E6</f>
        <v>618</v>
      </c>
      <c r="G7">
        <f>100*realna_poraba_cupra__2[[#This Row],[Litri]]/realna_poraba_cupra__2[[#This Row],[Prevoženo]]</f>
        <v>6.8640776699029127</v>
      </c>
      <c r="H7">
        <f>realna_poraba_cupra__2[[#This Row],[Poraba]]</f>
        <v>6.8640776699029127</v>
      </c>
      <c r="J7" s="1">
        <v>44985</v>
      </c>
      <c r="K7" s="4">
        <v>1.359</v>
      </c>
      <c r="N7">
        <f>INDEX(Table3[Bencin],6)</f>
        <v>1.3740000000000001</v>
      </c>
    </row>
    <row r="8" spans="2:14" x14ac:dyDescent="0.35">
      <c r="B8" s="1">
        <v>45093</v>
      </c>
      <c r="C8" s="3">
        <v>43.1</v>
      </c>
      <c r="D8">
        <f>realna_poraba_cupra__2[[#This Row],[Litri]]*(INDEX(Table3[Bencin],MATCH(realna_poraba_cupra__2[[#This Row],[Datum]],Table3[Veljavnost]),1))</f>
        <v>60.857199999999999</v>
      </c>
      <c r="E8" s="2">
        <v>44997</v>
      </c>
      <c r="F8" s="2">
        <f>realna_poraba_cupra__2[[#This Row],[Števec]]-E7</f>
        <v>683</v>
      </c>
      <c r="G8">
        <f>100*realna_poraba_cupra__2[[#This Row],[Litri]]/realna_poraba_cupra__2[[#This Row],[Prevoženo]]</f>
        <v>6.3103953147877014</v>
      </c>
      <c r="H8">
        <f>realna_poraba_cupra__2[[#This Row],[Poraba]]</f>
        <v>6.3103953147877014</v>
      </c>
      <c r="J8" s="1">
        <v>44999</v>
      </c>
      <c r="K8" s="4">
        <v>1.3740000000000001</v>
      </c>
    </row>
    <row r="9" spans="2:14" x14ac:dyDescent="0.35">
      <c r="B9" s="1">
        <v>45099</v>
      </c>
      <c r="C9" s="3">
        <v>38.18</v>
      </c>
      <c r="D9">
        <f>realna_poraba_cupra__2[[#This Row],[Litri]]*(INDEX(Table3[Bencin],MATCH(realna_poraba_cupra__2[[#This Row],[Datum]],Table3[Veljavnost]),1))</f>
        <v>54.368319999999997</v>
      </c>
      <c r="E9" s="2">
        <v>45546</v>
      </c>
      <c r="F9" s="2">
        <f>realna_poraba_cupra__2[[#This Row],[Števec]]-E8</f>
        <v>549</v>
      </c>
      <c r="G9">
        <f>100*realna_poraba_cupra__2[[#This Row],[Litri]]/realna_poraba_cupra__2[[#This Row],[Prevoženo]]</f>
        <v>6.9544626593806917</v>
      </c>
      <c r="H9">
        <f>realna_poraba_cupra__2[[#This Row],[Poraba]]</f>
        <v>6.9544626593806917</v>
      </c>
      <c r="J9" s="1">
        <v>45013</v>
      </c>
      <c r="K9" s="4">
        <v>1.3740000000000001</v>
      </c>
    </row>
    <row r="10" spans="2:14" x14ac:dyDescent="0.35">
      <c r="B10" s="1">
        <v>45113</v>
      </c>
      <c r="C10" s="3">
        <v>40.659999999999997</v>
      </c>
      <c r="D10">
        <f>realna_poraba_cupra__2[[#This Row],[Litri]]*(INDEX(Table3[Bencin],MATCH(realna_poraba_cupra__2[[#This Row],[Datum]],Table3[Veljavnost]),1))</f>
        <v>58.713039999999992</v>
      </c>
      <c r="E10" s="2">
        <v>46126</v>
      </c>
      <c r="F10" s="2">
        <f>realna_poraba_cupra__2[[#This Row],[Števec]]-E9</f>
        <v>580</v>
      </c>
      <c r="G10">
        <f>100*realna_poraba_cupra__2[[#This Row],[Litri]]/realna_poraba_cupra__2[[#This Row],[Prevoženo]]</f>
        <v>7.0103448275862057</v>
      </c>
      <c r="H10">
        <f>realna_poraba_cupra__2[[#This Row],[Poraba]]</f>
        <v>7.0103448275862057</v>
      </c>
      <c r="J10" s="1">
        <v>45028</v>
      </c>
      <c r="K10" s="4">
        <v>1.4159999999999999</v>
      </c>
    </row>
    <row r="11" spans="2:14" x14ac:dyDescent="0.35">
      <c r="B11" s="1">
        <v>45122</v>
      </c>
      <c r="C11" s="3">
        <v>39.17</v>
      </c>
      <c r="D11">
        <f>realna_poraba_cupra__2[[#This Row],[Litri]]*(INDEX(Table3[Bencin],MATCH(realna_poraba_cupra__2[[#This Row],[Datum]],Table3[Veljavnost]),1))</f>
        <v>56.561480000000003</v>
      </c>
      <c r="E11" s="2">
        <v>46687</v>
      </c>
      <c r="F11" s="2">
        <f>realna_poraba_cupra__2[[#This Row],[Števec]]-E10</f>
        <v>561</v>
      </c>
      <c r="G11">
        <f>100*realna_poraba_cupra__2[[#This Row],[Litri]]/realna_poraba_cupra__2[[#This Row],[Prevoženo]]</f>
        <v>6.9821746880570412</v>
      </c>
      <c r="H11">
        <f>realna_poraba_cupra__2[[#This Row],[Poraba]]</f>
        <v>6.9821746880570412</v>
      </c>
      <c r="J11" s="1">
        <v>45041</v>
      </c>
      <c r="K11" s="4">
        <v>1.4159999999999999</v>
      </c>
    </row>
    <row r="12" spans="2:14" x14ac:dyDescent="0.35">
      <c r="B12" s="1">
        <v>45129</v>
      </c>
      <c r="C12" s="3">
        <v>40.29</v>
      </c>
      <c r="D12">
        <f>realna_poraba_cupra__2[[#This Row],[Litri]]*(INDEX(Table3[Bencin],MATCH(realna_poraba_cupra__2[[#This Row],[Datum]],Table3[Veljavnost]),1))</f>
        <v>58.662239999999997</v>
      </c>
      <c r="E12" s="2">
        <v>47250</v>
      </c>
      <c r="F12" s="2">
        <f>realna_poraba_cupra__2[[#This Row],[Števec]]-E11</f>
        <v>563</v>
      </c>
      <c r="G12">
        <f>100*realna_poraba_cupra__2[[#This Row],[Litri]]/realna_poraba_cupra__2[[#This Row],[Prevoženo]]</f>
        <v>7.1563055062166967</v>
      </c>
      <c r="H12">
        <f>realna_poraba_cupra__2[[#This Row],[Poraba]]</f>
        <v>7.1563055062166967</v>
      </c>
      <c r="J12" s="1">
        <v>45055</v>
      </c>
      <c r="K12" s="4">
        <v>1.39</v>
      </c>
    </row>
    <row r="13" spans="2:14" x14ac:dyDescent="0.35">
      <c r="B13" s="1">
        <v>45138</v>
      </c>
      <c r="C13" s="3">
        <v>41.01</v>
      </c>
      <c r="D13">
        <f>realna_poraba_cupra__2[[#This Row],[Litri]]*(INDEX(Table3[Bencin],MATCH(realna_poraba_cupra__2[[#This Row],[Datum]],Table3[Veljavnost]),1))</f>
        <v>59.710559999999994</v>
      </c>
      <c r="E13" s="2">
        <v>47867</v>
      </c>
      <c r="F13" s="2">
        <f>realna_poraba_cupra__2[[#This Row],[Števec]]-E12</f>
        <v>617</v>
      </c>
      <c r="G13">
        <f>100*realna_poraba_cupra__2[[#This Row],[Litri]]/realna_poraba_cupra__2[[#This Row],[Prevoženo]]</f>
        <v>6.646677471636953</v>
      </c>
      <c r="H13">
        <f>realna_poraba_cupra__2[[#This Row],[Poraba]]</f>
        <v>6.646677471636953</v>
      </c>
      <c r="J13" s="1">
        <v>45069</v>
      </c>
      <c r="K13" s="4">
        <v>1.3819999999999999</v>
      </c>
    </row>
    <row r="14" spans="2:14" x14ac:dyDescent="0.35">
      <c r="B14" s="1">
        <v>45151</v>
      </c>
      <c r="C14" s="3">
        <v>37.18</v>
      </c>
      <c r="D14">
        <f>realna_poraba_cupra__2[[#This Row],[Litri]]*(INDEX(Table3[Bencin],MATCH(realna_poraba_cupra__2[[#This Row],[Datum]],Table3[Veljavnost]),1))</f>
        <v>56.178979999999996</v>
      </c>
      <c r="E14" s="2">
        <v>48407</v>
      </c>
      <c r="F14" s="2">
        <f>realna_poraba_cupra__2[[#This Row],[Števec]]-E13</f>
        <v>540</v>
      </c>
      <c r="G14">
        <f>100*realna_poraba_cupra__2[[#This Row],[Litri]]/realna_poraba_cupra__2[[#This Row],[Prevoženo]]</f>
        <v>6.8851851851851853</v>
      </c>
      <c r="H14">
        <f>realna_poraba_cupra__2[[#This Row],[Poraba]]</f>
        <v>6.8851851851851853</v>
      </c>
      <c r="J14" s="1">
        <v>45083</v>
      </c>
      <c r="K14" s="4">
        <v>1.4119999999999999</v>
      </c>
    </row>
    <row r="15" spans="2:14" x14ac:dyDescent="0.35">
      <c r="B15" s="1">
        <v>45163</v>
      </c>
      <c r="C15" s="3">
        <v>41.46</v>
      </c>
      <c r="D15">
        <f>realna_poraba_cupra__2[[#This Row],[Litri]]*(INDEX(Table3[Bencin],MATCH(realna_poraba_cupra__2[[#This Row],[Datum]],Table3[Veljavnost]),1))</f>
        <v>62.646059999999999</v>
      </c>
      <c r="E15" s="2">
        <v>49005</v>
      </c>
      <c r="F15" s="2">
        <f>realna_poraba_cupra__2[[#This Row],[Števec]]-E14</f>
        <v>598</v>
      </c>
      <c r="G15">
        <f>100*realna_poraba_cupra__2[[#This Row],[Litri]]/realna_poraba_cupra__2[[#This Row],[Prevoženo]]</f>
        <v>6.9331103678929766</v>
      </c>
      <c r="H15">
        <f>realna_poraba_cupra__2[[#This Row],[Poraba]]</f>
        <v>6.9331103678929766</v>
      </c>
      <c r="J15" s="1">
        <v>45097</v>
      </c>
      <c r="K15" s="4">
        <v>1.4239999999999999</v>
      </c>
    </row>
    <row r="16" spans="2:14" x14ac:dyDescent="0.35">
      <c r="B16" s="1">
        <v>45175</v>
      </c>
      <c r="C16" s="3">
        <v>35.97</v>
      </c>
      <c r="D16">
        <f>realna_poraba_cupra__2[[#This Row],[Litri]]*(INDEX(Table3[Bencin],MATCH(realna_poraba_cupra__2[[#This Row],[Datum]],Table3[Veljavnost]),1))</f>
        <v>55.537680000000002</v>
      </c>
      <c r="E16" s="2">
        <v>49480</v>
      </c>
      <c r="F16" s="2">
        <f>realna_poraba_cupra__2[[#This Row],[Števec]]-E15</f>
        <v>475</v>
      </c>
      <c r="G16">
        <f>100*realna_poraba_cupra__2[[#This Row],[Litri]]/realna_poraba_cupra__2[[#This Row],[Prevoženo]]</f>
        <v>7.5726315789473686</v>
      </c>
      <c r="H16">
        <f>realna_poraba_cupra__2[[#This Row],[Poraba]]</f>
        <v>7.5726315789473686</v>
      </c>
      <c r="J16" s="1">
        <v>45111</v>
      </c>
      <c r="K16" s="4">
        <v>1.444</v>
      </c>
    </row>
    <row r="17" spans="2:11" x14ac:dyDescent="0.35">
      <c r="B17" s="1">
        <v>45184</v>
      </c>
      <c r="C17" s="3">
        <v>38.74</v>
      </c>
      <c r="D17">
        <f>realna_poraba_cupra__2[[#This Row],[Litri]]*(INDEX(Table3[Bencin],MATCH(realna_poraba_cupra__2[[#This Row],[Datum]],Table3[Veljavnost]),1))</f>
        <v>60.085740000000001</v>
      </c>
      <c r="E17" s="2">
        <v>50012</v>
      </c>
      <c r="F17" s="2">
        <f>realna_poraba_cupra__2[[#This Row],[Števec]]-E16</f>
        <v>532</v>
      </c>
      <c r="G17">
        <f>100*realna_poraba_cupra__2[[#This Row],[Litri]]/realna_poraba_cupra__2[[#This Row],[Prevoženo]]</f>
        <v>7.2819548872180455</v>
      </c>
      <c r="H17">
        <f>realna_poraba_cupra__2[[#This Row],[Poraba]]</f>
        <v>7.2819548872180455</v>
      </c>
      <c r="J17" s="1">
        <v>45125</v>
      </c>
      <c r="K17" s="4">
        <v>1.456</v>
      </c>
    </row>
    <row r="18" spans="2:11" x14ac:dyDescent="0.35">
      <c r="B18" s="1">
        <v>45191</v>
      </c>
      <c r="C18" s="3">
        <v>36.130000000000003</v>
      </c>
      <c r="D18">
        <f>realna_poraba_cupra__2[[#This Row],[Litri]]*(INDEX(Table3[Bencin],MATCH(realna_poraba_cupra__2[[#This Row],[Datum]],Table3[Veljavnost]),1))</f>
        <v>56.03763</v>
      </c>
      <c r="E18" s="2">
        <v>50458</v>
      </c>
      <c r="F18" s="2">
        <f>realna_poraba_cupra__2[[#This Row],[Števec]]-E17</f>
        <v>446</v>
      </c>
      <c r="G18">
        <f>100*realna_poraba_cupra__2[[#This Row],[Litri]]/realna_poraba_cupra__2[[#This Row],[Prevoženo]]</f>
        <v>8.1008968609865484</v>
      </c>
      <c r="H18">
        <f>realna_poraba_cupra__2[[#This Row],[Poraba]]</f>
        <v>8.1008968609865484</v>
      </c>
      <c r="J18" s="1">
        <v>45139</v>
      </c>
      <c r="K18" s="4">
        <v>1.5109999999999999</v>
      </c>
    </row>
    <row r="19" spans="2:11" x14ac:dyDescent="0.35">
      <c r="B19" s="1">
        <v>45198</v>
      </c>
      <c r="C19" s="3">
        <v>38.51</v>
      </c>
      <c r="D19">
        <f>realna_poraba_cupra__2[[#This Row],[Litri]]*(INDEX(Table3[Bencin],MATCH(realna_poraba_cupra__2[[#This Row],[Datum]],Table3[Veljavnost]),1))</f>
        <v>61.153880000000001</v>
      </c>
      <c r="E19" s="2">
        <v>50991</v>
      </c>
      <c r="F19" s="2">
        <f>realna_poraba_cupra__2[[#This Row],[Števec]]-E18</f>
        <v>533</v>
      </c>
      <c r="G19">
        <f>100*realna_poraba_cupra__2[[#This Row],[Litri]]/realna_poraba_cupra__2[[#This Row],[Prevoženo]]</f>
        <v>7.2251407129455911</v>
      </c>
      <c r="H19">
        <f>realna_poraba_cupra__2[[#This Row],[Poraba]]</f>
        <v>7.2251407129455911</v>
      </c>
      <c r="J19" s="1">
        <v>45155</v>
      </c>
      <c r="K19" s="4">
        <v>1.5109999999999999</v>
      </c>
    </row>
    <row r="20" spans="2:11" x14ac:dyDescent="0.35">
      <c r="B20" s="1">
        <v>45205</v>
      </c>
      <c r="C20" s="3">
        <v>38.840000000000003</v>
      </c>
      <c r="D20">
        <f>realna_poraba_cupra__2[[#This Row],[Litri]]*(INDEX(Table3[Bencin],MATCH(realna_poraba_cupra__2[[#This Row],[Datum]],Table3[Veljavnost]),1))</f>
        <v>61.677920000000007</v>
      </c>
      <c r="E20" s="2">
        <v>51593</v>
      </c>
      <c r="F20" s="2">
        <f>realna_poraba_cupra__2[[#This Row],[Števec]]-E19</f>
        <v>602</v>
      </c>
      <c r="G20">
        <f>100*realna_poraba_cupra__2[[#This Row],[Litri]]/realna_poraba_cupra__2[[#This Row],[Prevoženo]]</f>
        <v>6.4518272425249181</v>
      </c>
      <c r="H20">
        <f>realna_poraba_cupra__2[[#This Row],[Poraba]]</f>
        <v>6.4518272425249181</v>
      </c>
      <c r="J20" s="1">
        <v>45167</v>
      </c>
      <c r="K20" s="4">
        <v>1.544</v>
      </c>
    </row>
    <row r="21" spans="2:11" x14ac:dyDescent="0.35">
      <c r="B21" s="1">
        <v>45213</v>
      </c>
      <c r="C21" s="3">
        <v>41.73</v>
      </c>
      <c r="D21">
        <f>realna_poraba_cupra__2[[#This Row],[Litri]]*(INDEX(Table3[Bencin],MATCH(realna_poraba_cupra__2[[#This Row],[Datum]],Table3[Veljavnost]),1))</f>
        <v>64.097279999999998</v>
      </c>
      <c r="E21" s="2">
        <v>52176</v>
      </c>
      <c r="F21" s="2">
        <f>realna_poraba_cupra__2[[#This Row],[Števec]]-E20</f>
        <v>583</v>
      </c>
      <c r="G21">
        <f>100*realna_poraba_cupra__2[[#This Row],[Litri]]/realna_poraba_cupra__2[[#This Row],[Prevoženo]]</f>
        <v>7.1578044596912518</v>
      </c>
      <c r="H21">
        <f>realna_poraba_cupra__2[[#This Row],[Poraba]]</f>
        <v>7.1578044596912518</v>
      </c>
      <c r="J21" s="1">
        <v>45181</v>
      </c>
      <c r="K21" s="4">
        <v>1.5509999999999999</v>
      </c>
    </row>
    <row r="22" spans="2:11" x14ac:dyDescent="0.35">
      <c r="B22" s="6"/>
      <c r="C22" s="3"/>
      <c r="D22" s="7"/>
      <c r="E22" s="7"/>
      <c r="F22" s="2"/>
      <c r="G22" s="7"/>
      <c r="H22" s="8">
        <f>realna_poraba_cupra__2[[#This Row],[Poraba]]</f>
        <v>0</v>
      </c>
      <c r="J22" s="1">
        <v>45195</v>
      </c>
      <c r="K22" s="4">
        <v>1.5880000000000001</v>
      </c>
    </row>
    <row r="23" spans="2:11" x14ac:dyDescent="0.35">
      <c r="J23" s="1">
        <v>45209</v>
      </c>
      <c r="K23" s="4">
        <v>1.536</v>
      </c>
    </row>
    <row r="24" spans="2:11" x14ac:dyDescent="0.35">
      <c r="J24" s="1">
        <v>45223</v>
      </c>
      <c r="K24" s="4">
        <v>1.536</v>
      </c>
    </row>
    <row r="25" spans="2:11" x14ac:dyDescent="0.35">
      <c r="J25" s="1">
        <v>45237</v>
      </c>
      <c r="K25" s="4">
        <v>1.534</v>
      </c>
    </row>
    <row r="26" spans="2:11" x14ac:dyDescent="0.35">
      <c r="D26" s="5"/>
      <c r="E26" s="5"/>
    </row>
    <row r="27" spans="2:11" x14ac:dyDescent="0.35">
      <c r="D27" s="5"/>
      <c r="E27" s="5"/>
    </row>
    <row r="28" spans="2:11" x14ac:dyDescent="0.35">
      <c r="D28" s="5"/>
      <c r="E28" s="5"/>
    </row>
    <row r="29" spans="2:11" x14ac:dyDescent="0.35">
      <c r="D29" s="5"/>
      <c r="E29" s="5"/>
    </row>
  </sheetData>
  <conditionalFormatting sqref="H4:H21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{0EAFBF24-448C-4499-B09A-03D7A5141016}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AFBF24-448C-4499-B09A-03D7A514101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List2</vt:lpstr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Kobe, Zdravko</cp:lastModifiedBy>
  <dcterms:created xsi:type="dcterms:W3CDTF">2007-10-01T06:54:22Z</dcterms:created>
  <dcterms:modified xsi:type="dcterms:W3CDTF">2024-12-09T18:49:32Z</dcterms:modified>
</cp:coreProperties>
</file>