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tio Template" sheetId="1" r:id="rId4"/>
    <sheet state="visible" name="BS" sheetId="2" r:id="rId5"/>
    <sheet state="visible" name="CF" sheetId="3" r:id="rId6"/>
    <sheet state="visible" name="bloomberg" sheetId="4" r:id="rId7"/>
    <sheet state="visible" name="Formula" sheetId="5" r:id="rId8"/>
    <sheet state="visible" name="IS" sheetId="6" r:id="rId9"/>
  </sheets>
  <definedNames/>
  <calcPr/>
  <extLst>
    <ext uri="GoogleSheetsCustomDataVersion2">
      <go:sheetsCustomData xmlns:go="http://customooxmlschemas.google.com/" r:id="rId10" roundtripDataChecksum="Z6MqI4TVr+ABz5RIUweJWsNSSO98KyYZJ+zBdPrvYXw="/>
    </ext>
  </extLst>
</workbook>
</file>

<file path=xl/sharedStrings.xml><?xml version="1.0" encoding="utf-8"?>
<sst xmlns="http://schemas.openxmlformats.org/spreadsheetml/2006/main" count="281" uniqueCount="233">
  <si>
    <t>70-122 Introduction to Accounting</t>
  </si>
  <si>
    <t>Year (t) refers to latest Fiscal Year</t>
  </si>
  <si>
    <t>ROE  = (Net Income/Net Sales)*(Net Sales / Avr. Total Assets) * (Avr. Total Assets / Avr. Total SE)</t>
  </si>
  <si>
    <t>Term Project, Spring 2024</t>
  </si>
  <si>
    <t>Please expand this space as needed when you type</t>
  </si>
  <si>
    <t xml:space="preserve">Cheescake Factory </t>
  </si>
  <si>
    <t xml:space="preserve">Retail - Food &amp; Restaurants	</t>
  </si>
  <si>
    <t>DuPont Decomposition for your company</t>
  </si>
  <si>
    <t>mean (t)</t>
  </si>
  <si>
    <t>median (t)</t>
  </si>
  <si>
    <t>Year (t)</t>
  </si>
  <si>
    <t>Return on Equity</t>
  </si>
  <si>
    <t>Comment: Return on equity is a profitabiity ratio that measures how much income was earned for every dollar invested by the owners. In 2021, the ROE was 23.39% meaning that, on average, for every $1.00 equity investors contributed to the Cheescake Factory, the company earned $0.2339. This ROE went down by 9.53 % in 2022 with a percentage of 13.86% meaning now that for $1.00 of equity invested, the company earned $0.136. This drop in the ROE might be due to a declining net income for Chesscake that can be caused by the supply chain challenges that the company was facing in 2022 (according to their 2022 final report)  which migth have increased the expenses for the company and the ability to generate profits. It might also be due to a declining sales effect. In  2023, the ROE significantly increased by almost 20% with a now percentage of 33.23%. This increase might be due to an amelioration of the supply chain management with consequently decreased expenses and improved provit margins and potentially increased sales. Compared to its peers, Cheescake factory has an above average ROE which can be good but does not necessarily mean the company is doing well.  The dupont decomposition tells us that the company has a Net profit margin of 2.95, a total asset turnover ratio of 1.22 and a financial leverage of 9.23. The company has a high ROE particularly due to its financial leverage which might mean that Cheescake factory on debt financing which magnify returns but also increases risk.</t>
  </si>
  <si>
    <t>Profitability</t>
  </si>
  <si>
    <t>Return on Assets</t>
  </si>
  <si>
    <t>Comment: Return on assets is a profitability ration that measures how much income was earned for every dollar of asset owned. In 2021, the ROA was 2.61% meaning that, on average, for every $1.00 of asset owned by Cheescake Factory, the company earned $0.0261. This ROA went down by 1.06% in 2022 with an ROA of 1.55% meaning now that for every dollar of asset owned, the company is earning $0.0155. This drop might be caused by the supply chain challenges that have been reported in the final report of 2022 of Cheescake. This challenges might have increased expenses and reduced profit leading to a lower net income. These supply chain challenges might have affected the ability of Cheescake to effciently make profits out of its assets. In 2022, the comapny also opened more than 13 restaurants. We can hint that the company might have struggled to gain sales in these new chains which would lower the efficiency of its asset utilization and therefore lower its ROA. In 2023, the ROA increased by over 1.5 % and reached 3.61%. This can be due to a few reasons: cheescake ameliorating its supply chain management and alleviating the supply chain challenges that it faced last year, thus resulting in having lower expenses and better profits. It can also be due to the new restaurants in 2023 becoming more profitable over time and gaining more sales. Compared to its peers, cheescake has below average ROA and the ROA is also in the low range of the industry if we look at the median that is equal to 5.24%. This indicates that the company is less efficient in generating profits from its assets compared to its peers in the industry. This may be a potential risk factor when investing but since we see that the ROA is improving, it is important to look at other indicators to evaluate the long term prospects of the company.</t>
  </si>
  <si>
    <t>NPM Quarter 1, 2022</t>
  </si>
  <si>
    <t>NPM Quarter 2, 2022</t>
  </si>
  <si>
    <t>NPM Quarter 3, 2022</t>
  </si>
  <si>
    <t>NPM Quarter 4, 2022</t>
  </si>
  <si>
    <t>NPM Quarter 1, 2023</t>
  </si>
  <si>
    <t>NPM Quarter 2, 2023</t>
  </si>
  <si>
    <t>NPM Quarter 3, 2023</t>
  </si>
  <si>
    <t>NPM Quarter 4, 2023</t>
  </si>
  <si>
    <t>Net Profit Margin</t>
  </si>
  <si>
    <t xml:space="preserve">Comment: Net profit margin is a profitability ratio that  measures how much income was earned for every dollar of sales made. In 2021, the NPM was 2.47%, meaning that, on average, for every $1.00 of sales made by Cheescake Factory, the comapny earned $0.0247. The NPM went down by 1.16% in 2022 with an NPM of 1.31% meaning that now for every dollar of sales made, the company is earning $0.0131. This might be due to an increase in cost of good solds associated with the supply chain challenges the company faced that year.  Cheescake also might have faced some significant expenses that it did not have last year which would lead to a lower net income if there wasn't a similar increase in revenue. In 2023, the NPM increased by 1.64% reaching now 2.95%. This increase might have been due to Cheescake factory fixing the supply chain issues it was facing in 2022 and having a better operational efficiency thus resulting to a lower cost of goods sold. Menu prices went up by 10.5% according to the 'Restaurant Business news' so that might have led to higher revenues per customer visit. Compared to its peers, Cheescake factory's NPM is below average and also on the lower range. NPM for restaurants are usually not that high compared to other industries because of the high operating costs and thin profit margins. But Cheescake need to do better to stay competitive within its industry. Since the company was facing specific issues in 2022, we can hint that the hypothese will now follow an upward trend  with a better operations and cost management and be as efficient in generating profits from its revenues as most of its  peers in the restaurant industry. </t>
  </si>
  <si>
    <t>Comment: Net profit margin is a profitability ratio that  measures how much income was earned for every dollar of sales made. In the first quarter of 2022, the NPM was 2.92%, meaning that on average for every $1.00 of sales made, the company earned $2.92. This number slightly  increases in the next quarter is due to an increase in the net income and even though sales revenue increase it did not to the point of net income. In the next 2 quarters of 2022, we saw a significant drop in NPM to the point that it reaches -0.37% meaning that for each dollar of sales made, the company does not earn anything and actually lose $0.37. This is very alarming since as it means that the company is not making profits at all and it could be explained by the supply chain challenges the company was facing that period of the year which significantly increased cost of goods sold therefore lowering net income. In the next 2 first quarters in 2023, the NPM gained a significant improvement and reached 4.93%. This can be explained by the improvment in the supply chain management decreasing cost of goods sold and consequently making net income higher. However, in the most 2 recent quarters of 2023. Cheescake factory is facing again a drop in their NPM due to their net income going down again, this is alrming and the company should make sure to minimize their cost of goods sold in order to now go further into the decreasing NPM trend.</t>
  </si>
  <si>
    <t>Earnings Quality</t>
  </si>
  <si>
    <t xml:space="preserve">Comment: Earnings quality is a profitability ratio that measures the quality of the income of a company and looking at how reliable and sustainable the income reported is by comparing it to its cash from operations. In 2021, the earnings quality of the company is 2.94, which is good, because earnings quality greater than 1 indicates high-quality earnings since each dollar of income is supported by 1 or more dollars of cash flows. In 2022, earnings quality increased and reached now 3.75. Despite supply chain challenges which led to a decrease in other net income based profitability ratios last year, Cheescake factory managed to still maintain a good cash flow management and cash generation from operations which led to an improvment in earnings quality. In 2023, earnings quality went down and is now 2.15. This is still good as it is highet than 1 but what might have caused this decline could be some one-time charges or write offs or maybe some revenue recognition challenges. The company has not reported anything related to this decline but since it is still a good ratio, we do not have to be alarmed. Compared to its peers, the ratio is below average but still in the middle range of the other ratios. This means that some companies in the industry are having better quality of income than Cheescake Factory. However, this still does not discredit the fact that Cheescake's quality of income is good. </t>
  </si>
  <si>
    <t>Total Asset Turnover</t>
  </si>
  <si>
    <t>Turnover / Efficiency</t>
  </si>
  <si>
    <t>Comment: Total asset turnover is an efficiency ratio that measures how well a company uses its assets to generate revenues. In 2021, the TAT was 1.06 meaning that, on average, for every $1.00 of asset that Cheescake Factory owns, the company generates $1.06 of revenue. In 2022, this ratio slightly increased and reached 1.19 meaning that now, on average, for every $1.00 of asset the company owns, it generates $1.19 of revenues. This increase is not significant but  have been caused by the slight increase in revenues that the company faced in 2022 with barely a change in the assets. The reasons for this increase in revenue might be due to a better sales performance in 2022. In 2023, there is also a slight increase in the TAT now being equal to 1.22. This reasons for this increase are similar to the one in the previous year: an increase in sales by more than $400K with an almost constant number of asset. It is good that the TAT of Cheescake Factory is in an upward trend as it suggest that the company is being more efficient in generating revenues with its assets as time goes by. Compared to its peers, the TAT of cheescake factory is on the average side and slightly below the median. While the TAT of Cheescake factory being below the industry median indicates room for improvement, it does not mean poor performance as the company's TAT is still competitive with the industry mean. It suggest that Cheescake factory's TAT is overall on par with industry norms and if it keeps up with its upward trend, the TAT will become over the years more competitive with the top companies TAT in the industry.</t>
  </si>
  <si>
    <t>Net Asset Turnover</t>
  </si>
  <si>
    <t xml:space="preserve">Comment: Net asset turnover is an efficiency ratio that measures how well a company uses its fixed assets to generate revenues. Fixed assets for Cheescake factory represents property, plant and equipment. In 2021, the NAT was 3.8 meaning that, in average, for every $1.00 of fixed asset that Cheescae Factory owns, the company generates $3.86 of revenue. It makes sense that the NAT will be higher than the TAT since the average net fixed asset in the dominator is a smaller proportion of the avergage total asset in the dominator of the total asset turnover. In 2022, the NAT increased and was now equal to 4.44. This means, that on average, for every $1.00 of fixed asset the company has, $4.44 is generated out of it. This increase was due to an uprise in sales by the company during that year. In 2023, the rising trend is still continuing and NAT has now slightly increased to reach 4.48. This increase can also be linked back to their increase in sales that they had during that year too. Compared to its peers, Cheescake factory NAT is highly above average  inidcating that the company is highly efficient in generating revenues from its fixed assets. </t>
  </si>
  <si>
    <t>Number of Days' Sales in Inventory</t>
  </si>
  <si>
    <t>Operating Cycle</t>
  </si>
  <si>
    <t xml:space="preserve">Comment: Number of Days' sales in inventory represents the many days it takes a company to sell its inventory. In 2021, it took Cheesecake Factory 5.27 days to sell its inventory. It is important to note that number of Days' sales in inventory is typically low in the restaurant/food industry because of the perishable nature of the products sold. So 5.27 days make sense for the Number of Days' sales in inventory for Cheescake Factory since to maintain food quality, Cheesecake must sell quickly its inventory before it spoils. In 2022, the Number of Days' Sales in Inventory slightly increased to 5.50 days. This is not significant but it was due to a decrease in the inventory turnover ratio because the average inventory of the company is rising over the year. In 2023, there is a slight increase in the number of days'sales in inventory that is caused by the same reason as last year: a rise in the average inventory. This might be explained by the fact that when the Cheescake factory is expanding over the years, its inventory rises without a compensating rise in its cost of goods sold. Compared to its peers, Cheesecake Factory's number of Days' Sales in inventory is above the average which is good since when it comes to Inventory days, typically the lower, the better. However, there are some outliers with very high inventory days so it is better to consider the median. The Inventory days are very close to the median but still lower so while this indicates the company is doing fairly well at managing efficiently its inventory, there is still room for improvement. Especially as the Inventory days is having an upward trend over the years this can be alarming, and it suggests that the Cheesecake factory needs to find better ways to adapt to its growing inventory. </t>
  </si>
  <si>
    <t>Average Collection Period</t>
  </si>
  <si>
    <t xml:space="preserve">Comment: The average collection period represents the number of days it takes a company to collect payments from its customers. In 2021, Cheesecake Factory had an average collection period of 10.99 days. This figure is quite low, which aligns with the restaurant industry's tendency for quick turnover due to the nature of its services. Given that Cheesecake Factory operates in a sector where customers typically pay promptly, a lower average collection period is expected. Moving to 2022, Cheesecake Factory's average collection period increased slightly to 11.38 days. While this uptick isn't significant, it reflects a minor slowdown in payment collection, possibly attributed to the fact that accounts receivables increased this year compared to 2021. In 2023, the average collection period decreased to 11.07 days, indicating a slight improvement compared to the previous year. This decrease may have resulted from efforts to streamline billing processes or enhance customer payment methods, as is reflected by Cheesecake Factory's decrease in accounts receivable. Compared to the industry mean and median, Cheesecake Factory's average collection period appears to be slightly higher, suggesting that the company may take slightly longer to collect payments compared to its peers. However, it's important to note that this metric can vary widely across companies within the industry. While Cheesecake Factory's average collection period remains relatively close to the industry median, the trend of increasing collection days over the years warrants attention. This upward trend suggests that Cheesecake Factory may need to refine its credit policies or implement strategies to expedite payment processing to maintain healthy cash flow levels. </t>
  </si>
  <si>
    <t>Number of Days' Purchase in A/P</t>
  </si>
  <si>
    <t xml:space="preserve">Comment: The number of days' purchases in accounts payable (A/P) represents the average number of days it takes a company to pay its suppliers. In 2021, Cheesecake Factory had an A/P turnover of 7.21 days. This figure indicates that the company typically pays its suppliers relatively quickly, which is crucial in maintaining good relationships with vendors and ensuring the smooth flow of goods and services. Moving to 2022, Cheesecake Factory's A/P turnover decreased slightly to 6.72 days. This decrease reflects the increase in Cheesecake Factory's accounts payable in 2022 compared to their A/P in 2021. In 2023, the A/P turnover increased slightly to 7.11 days, indicating a minor slowdown in payment to suppliers compared to the previous year. This change could be influenced by various factors such as changes in vendor relationships, fluctuations in purchasing patterns, or adjustments to payment policies, but from Cheesecake Factory's BS and IS, it could be attributed to both the decrease in their A/P and an increase in purchases as reflected by Cheesecake Factory's BS. Compared to the industry mean and median, Cheesecake Factory's A/P turnover is significantly lower, suggesting that the company pays its suppliers much faster than the industry average. This quick turnaround in payments may signify effective cash management practices or strong bargaining power with suppliers. It could however also signify that Cheesecake Factory's inventory restock happens more times than is necessary. While Cheesecake Factory's A/P turnover aligns closely with the industry median, the trend of decreasing turnover days over the years is notable. This trend could indicate potential challenges in managing cash flow or indicate a shift in the company's purchasing strategy. Addressing this trend may require reevaluation of payment processes or closer monitoring of supplier relationships to ensure continued efficiency in managing accounts payable. </t>
  </si>
  <si>
    <t>Firms' Operating Cycle</t>
  </si>
  <si>
    <t xml:space="preserve">Comment: The firm's operating cycle represents the time it takes for a company to convert its resources into cash through its operating activities. In 2021, Cheesecake Factory had an operating cycle of 16.26 days, indicating a relatively efficient conversion of inventory into sales and accounts receivable into cash. Given the dynamic nature of the restaurant industry, where perishable inventory must be managed swiftly, this cycle length is understandable and reflects effective operational management. Moving to 2022, Cheesecake Factory's operating cycle increased slightly to 16.88 days. While this uptick is not significant, it could be attributed to the increase in Cheesecake Factory's collection period as mentioned above for the above-mentioned reasons. In 2023, the operating cycle continued to rise to 17.27 days, indicating a trend of elongation in the conversion of resources into cash compared to previous years. This trend signals challenges in managing operational efficiency or adapting to changes in market dynamics since it looks like it was mostly caused by the increase in inventory days. Compared to the industry mean and median, Cheesecake Factory's operating cycle falls slightly below the average, suggesting that the company is relatively efficient in its operational processes compared to its peers. However, it's crucial to note that the operating cycle is significantly higher than the industry median, indicating potential areas for improvement in streamlining operations. While Cheesecake Factory's operating cycle remains relatively close to the industry median, the trend of increasing cycle days over the years warrants attention. This trend may indicate inefficiencies in managing cash flow or operational processes, highlighting the need for strategic adjustments to maintain competitiveness and sustain growth in a dynamic market environment. </t>
  </si>
  <si>
    <t>External Financing Needed</t>
  </si>
  <si>
    <t xml:space="preserve">Comment: External Financing Needed reflects the amount of additional funding a company requires to support its operations and growth initiatives. In 2021, Cheesecake Factory had external financing needs of 9.05, indicating a moderate requirement for external capital to sustain its activities and investments. This figure may represent investments in new locations, renovations, or other expansion efforts within the restaurant chain. Moving to 2022, Cheesecake Factory's external financing needs increased slightly to 10.16. This uptick suggests a growing demand for external capital to fuel continued expansion or support increased operational expenses. Potential factors driving this need could include rising costs, strategic acquisitions, or investments in technology and infrastructure, but in this case, it goes hand-in-hand with the decrease in Cheesecake Factory's A/P days. In 2023, the external financing needs remained at 10.16, indicating a sustained requirement for external funding to support the company's ongoing operations and growth initiatives. This consistent level of external financing needs may reflect a stable growth trajectory or ongoing investment in key strategic areas. Compared to the industry mean and median, Cheesecake Factory's external financing needs are significantly higher, suggesting a greater reliance on external capital compared to its peers. This higher requirement may stem from the company's ambitious growth plans or its investment in capital-intensive projects. While Cheesecake Factory's external financing needs are notably higher than the industry median, it's essential to consider the company's unique circumstances and growth strategy. However, maintaining a balance between internal cash generation and external financing is crucial to ensure sustainable growth and financial stability over the long term. </t>
  </si>
  <si>
    <t>Current Ratio</t>
  </si>
  <si>
    <t>Liquidity</t>
  </si>
  <si>
    <t xml:space="preserve">Comment: The current ratio represents a company's ability to meet its short-term financial obligations with its current assets. In 2021, Cheesecake Factory had a current ratio of 0.58, indicating that its current assets were insufficient to cover its short-term liabilities. While a ratio below 1 may raise liquidity concerns, it's essential to consider the industry context and Cheesecake Factory's business model, which may involve significant investments in fixed assets and expansion initiatives. Moving to 2022, Cheesecake Factory's current ratio increased to 0.64, reflecting a slight improvement in its liquidity position. This uptick may be attributed to various factors such as better management of working capital or a reduction in short-term liabilities. In this case, it was caused by the increase in current liabilities by Cheesecake Factory caused mostly by the significant increase in their AP. However, in 2023, the current ratio decreased to 0.53, indicating a reversal in the previous year's trend and potentially raising concerns about the company's ability to meet its short-term obligations. This decrease could be influenced by factors such as increased short-term liabilities or a decline in current assets. In this case, it is loosely a combination of both since Cheesecake Factory's current assets significantly went down, especially due to the decrease in its cash and cash equivalents, all paired with a slight decrease in its current liabilities. Compared to the industry mean and median, Cheesecake Factory's current ratio falls below the average, suggesting that the company may face greater challenges in meeting its short-term obligations compared to its peers. However, it's important to note that the current ratio is still within a reasonable range and may be influenced by the company's growth strategy and investment decisions. While Cheesecake Factory's current ratio aligns closely with the industry median, the downward trend over the years warrants attention. This trend may indicate potential liquidity challenges or inefficiencies in managing working capital, highlighting the need for strategic adjustments to ensure financial stability and operational continuity in the face of evolving market conditions. </t>
  </si>
  <si>
    <t>Quick Ratio</t>
  </si>
  <si>
    <t xml:space="preserve">Comment: The quick ratio, also known as the acid-test ratio, measures a company's ability to meet its short-term obligations with its most liquid assets. In 2021, Cheesecake Factory had a quick ratio of 0.52, indicating that its liquid assets were sufficient to cover 52% of its current liabilities. This ratio suggests a moderate level of liquidity but also highlights potential limitations in meeting immediate financial obligations without relying on inventory. Moving to 2022, Cheesecake Factory's quick ratio increased to 0.57, signaling a slight improvement in its liquidity position. This uptick may be attributed to factors such as better management of cash and receivables or a reduction in short-term liabilities. In this case, it was most likely caused by Cheesecake Factory's increase in inventory compared to the year before. However, in 2023, the quick ratio decreased to 0.44, indicating a decline in liquidity compared to the previous year. This decrease may raise concerns about the company's ability to cover its short-term obligations with its most liquid assets. As mentioned above, this decrease could be attributed to the sharp decrease in Cheesecake Factory's cash and cash equivalents in 2023 compared to previous years. Compared to the industry mean and median, Cheesecake Factory's quick ratio exceeds both benchmarks, suggesting a relatively stronger liquidity position compared to its peers. However, it's essential to note that the quick ratio is still below 1, indicating a reliance on inventory to meet short-term obligations. While Cheesecake Factory's quick ratio surpasses the industry median, the downward trend over the years warrants attention. This trend may indicate potential challenges in managing liquidity or inefficiencies in converting assets into cash quickly, highlighting the need for strategic adjustments to ensure financial stability and operational continuity. </t>
  </si>
  <si>
    <t>Times Interest Earned</t>
  </si>
  <si>
    <t>Solvency</t>
  </si>
  <si>
    <t xml:space="preserve">Comment: Times Interest Earned (TIE) ratio measures a company's ability to meet its interest obligations with its earnings before interest and taxes (EBIT). In 2021, Cheesecake Factory had a TIE ratio of 7.69, indicating that the company's earnings were sufficient to cover its interest expenses nearly 7.69 times over. This suggests a healthy level of coverage, providing a buffer against potential financial risks associated with servicing debt. Moving to 2022, Cheesecake Factory's TIE ratio decreased to 6.44, signaling a slight decline in its ability to cover interest expenses with its earnings. This could be caused by several factors, but it could be attributed to Cheesecake Factory's net income decrease compared to the year before. While this decrease may raise concerns about the company's debt-servicing capabilities, it's important to assess the context of this change and potential factors influencing it, such as fluctuations in earnings or changes in interest rates. In 2023, the TIE ratio surged to 12.69, indicating a significant improvement in the company's ability to cover its interest obligations with its earnings. This increase suggests a strengthened financial position and enhanced capacity to manage debt obligations effectively. It could also be attributed to the increase in net income from Cheesecake Factory's operations that increased significantly. Compared to the industry mean and median, Cheesecake Factory's TIE ratio surpasses both benchmarks, indicating a stronger ability to meet interest payments compared to its peers. This favorable position may reflect effective cost management, strong operational performance, or prudent debt management practices. While Cheesecake Factory's TIE ratio exceeds the industry median, the fluctuation over the years warrants attention. While the recent increase is positive, maintaining consistency in debt-servicing capabilities is essential for long-term financial health and stability. Continued monitoring and strategic financial management will be crucial to sustain and build upon this positive trend over time. </t>
  </si>
  <si>
    <t>Debt-to-Equity</t>
  </si>
  <si>
    <t xml:space="preserve">Comment: The Debt-to-Equity (D/E) ratio measures a company's financial leverage by comparing its total liabilities to shareholders' equity. In 2021, Cheesecake Factory had a D/E ratio of 7.76, indicating that the company had significantly higher debt levels compared to its equity. While a high D/E ratio may raise concerns about financial risk and solvency, it's essential to understand the context of Cheesecake Factory's capital structure and industry dynamics. Moving to 2022, Cheesecake Factory's D/E ratio decreased slightly to 7.47, signaling a modest reduction in its debt levels relative to equity. This decrease may reflect efforts to manage debt or improvements in financial performance, although the ratio remains high compared to industry norms. In this case, it signals Cheesecake Factory's decrease in total stockholders' equity and especially its treasury stock this year compared to 2021. In 2023, the D/E ratio increased to 8.50, indicating a reversal in the previous year's trend and a return to higher debt levels relative to equity. This increase may raise concerns about the company's ability to manage its debt obligations effectively and maintain financial stability. In this case, it is mostly due to Cheesecake Factory's sharp increase in total liabilities in 2023 compared to all previous years. Compared to the industry mean and median, Cheesecake Factory's D/E ratio significantly exceeds both benchmarks, indicating a higher reliance on debt financing compared to its peers. This elevated level of leverage may pose risks in terms of interest expenses, debt servicing, and overall financial health, especially in volatile market conditions or economic downturns. While Cheesecake Factory's D/E ratio is substantially higher than industry norms, it's essential to consider factors such as the company's growth strategy, capital structure preferences, and industry dynamics. However, maintaining a balance between debt and equity financing is crucial to mitigate financial risks and ensure long-term sustainability and growth. Continued monitoring and prudent financial management will be essential to address the challenges associated with the company's high debt levels and maintain a healthy financial position over time. </t>
  </si>
  <si>
    <t>Price-Earnings Ratio (for latest FY end)</t>
  </si>
  <si>
    <t>Market</t>
  </si>
  <si>
    <t xml:space="preserve">Comment: The Price-Earnings (P/E) ratio reflects investors' expectations regarding a company's future earnings growth and risk. In 2021, Cheesecake Factory had a P/E ratio of 36.12, indicating that investors were willing to pay $36.12 for every dollar of the company's earnings per share (EPS). This relatively high ratio may suggest optimistic investor sentiment about the company's growth prospects and earnings potential. Moving to 2022, Cheesecake Factory's P/E ratio remained relatively stable at 35.74, indicating continued investor confidence in the company's earnings performance and growth outlook. This sustained level suggests that investors maintained their positive sentiment towards the company's future prospects. However, in 2023, the P/E ratio dropped significantly to 16.24, signaling a notable shift in investor sentiment and possibly reflecting concerns about the company's earnings growth or broader market conditions. This decrease may indicate a more cautious outlook among investors regarding Cheesecake Factory's future earnings potential. Compared to the industry mean and median, Cheesecake Factory's P/E ratio is higher, suggesting that investors have been willing to pay a premium for the company's earnings compared to its peers. This premium may reflect perceived strengths in the company's business model, brand value, or growth opportunities. While Cheesecake Factory's P/E ratio exceeds industry norms, the significant drop in 2023 warrants attention. Understanding the factors driving this decrease and addressing any underlying issues will be crucial for restoring investor confidence and sustaining long-term growth. Continued monitoring of market dynamics and effective communication with investors will be essential for navigating changes in investor sentiment and maintaining a competitive valuation in the marketplace. </t>
  </si>
  <si>
    <t>CONSOLIDATED BALANCE SHEETS</t>
  </si>
  <si>
    <t>(In thousands, except share and per share data)</t>
  </si>
  <si>
    <t>ASSETS</t>
  </si>
  <si>
    <t>Current assets:</t>
  </si>
  <si>
    <t>Cash and cash equivalents</t>
  </si>
  <si>
    <t>Accounts and other receivables</t>
  </si>
  <si>
    <t>Income taxes receivable</t>
  </si>
  <si>
    <t>Inventories</t>
  </si>
  <si>
    <t>Prepaid expenses</t>
  </si>
  <si>
    <t>Total current assets</t>
  </si>
  <si>
    <t>Property and equipment, net</t>
  </si>
  <si>
    <t>Other assets:</t>
  </si>
  <si>
    <t>Intangible assets, net</t>
  </si>
  <si>
    <t>Operating lease assets</t>
  </si>
  <si>
    <t>Other</t>
  </si>
  <si>
    <t>Total other assets</t>
  </si>
  <si>
    <t>Total assets</t>
  </si>
  <si>
    <t>LIABILITIES, SERIES A CONVERTIBLE PREFERRED STOCK AND STOCKHOLDERS' EQUITY</t>
  </si>
  <si>
    <t>Current liabilities:</t>
  </si>
  <si>
    <t>Accounts payable</t>
  </si>
  <si>
    <t>Gift card liabilities</t>
  </si>
  <si>
    <t>Operating lease liabilities</t>
  </si>
  <si>
    <t>Other accrued expenses</t>
  </si>
  <si>
    <t>Total current liabilities</t>
  </si>
  <si>
    <t>Long-term debt</t>
  </si>
  <si>
    <t>Other noncurrent liabilities</t>
  </si>
  <si>
    <t>Total liabilities</t>
  </si>
  <si>
    <t>Commitments and contingencies (Note 13)</t>
  </si>
  <si>
    <t>Series A convertible preferred stock, $.01 par value, 200,000 shares authorized; none issued</t>
  </si>
  <si>
    <t>-</t>
  </si>
  <si>
    <t>Stockholders' equity:</t>
  </si>
  <si>
    <t>Preferred stock, $.01 par value, 5,000,000 shares authorized; none issued and outstanding</t>
  </si>
  <si>
    <t>Common stock, $.01 par value, 250,000,000 shares authorized; 107,195,287 shares issued and 50,652,129 shares outstanding at January 2, 2024 and 106,323,117 shares issued and 51,173,597 shares outstanding at January 3, 2023</t>
  </si>
  <si>
    <t>Additional paid-in capital</t>
  </si>
  <si>
    <t>Retained earnings</t>
  </si>
  <si>
    <t>Treasury stock inclusive of excise tax, 56,543,158 and 55,149,520 shares at cost at January 2, 2024 and January 3, 2023, respectively</t>
  </si>
  <si>
    <t>Accumulated other comprehensive loss</t>
  </si>
  <si>
    <t>Total stockholders' equity</t>
  </si>
  <si>
    <t>Total liabilities, Series A convertible preferred stock and stockholders' equity</t>
  </si>
  <si>
    <t>CONSOLIDATED STATEMENTS OF CASH FLOWS</t>
  </si>
  <si>
    <t>(In thousands)</t>
  </si>
  <si>
    <t>Cash flows from operating activities:</t>
  </si>
  <si>
    <t>Net income</t>
  </si>
  <si>
    <t>Adjustments to reconcile net income to cash provided</t>
  </si>
  <si>
    <t>by operating activities:</t>
  </si>
  <si>
    <t>Depreciation and amortization expenses</t>
  </si>
  <si>
    <t>Impairment of assets and lease termination expenses</t>
  </si>
  <si>
    <t>Deferred income taxes</t>
  </si>
  <si>
    <t>Stock-based compensation</t>
  </si>
  <si>
    <t>Changes in assets and liabilities:</t>
  </si>
  <si>
    <t>Income taxes receivable/payable</t>
  </si>
  <si>
    <t>Operating lease assets/liabilities</t>
  </si>
  <si>
    <t>Other assets</t>
  </si>
  <si>
    <t>Cash provided by operating activities</t>
  </si>
  <si>
    <t>Cash flows from investing activities:</t>
  </si>
  <si>
    <t>Additions to property and equipment</t>
  </si>
  <si>
    <t>Additions to intangible assets</t>
  </si>
  <si>
    <t>Cash used in investing activities</t>
  </si>
  <si>
    <t>Cash flows from financing activities:</t>
  </si>
  <si>
    <t>Acquisition-related deferred consideration and</t>
  </si>
  <si>
    <t>compensation</t>
  </si>
  <si>
    <t>Borrowings on credit facility</t>
  </si>
  <si>
    <t>Repayments on credit facility</t>
  </si>
  <si>
    <t>Convertible debt issuance</t>
  </si>
  <si>
    <t>Convertible debt direct and incremental costs</t>
  </si>
  <si>
    <t>Series A preferred stock cash-settled conversion</t>
  </si>
  <si>
    <t>Series A preferred stock conversion direct and</t>
  </si>
  <si>
    <t>incremental costs</t>
  </si>
  <si>
    <t>Series A preferred stock dividend paid</t>
  </si>
  <si>
    <t>Common stock issuance</t>
  </si>
  <si>
    <t>Common stock issuance direct and incremental costs</t>
  </si>
  <si>
    <t>Proceeds from exercise of stock options</t>
  </si>
  <si>
    <t>Common stock dividends paid</t>
  </si>
  <si>
    <t>Treasury stock purchases</t>
  </si>
  <si>
    <t>Cash used in financing activities</t>
  </si>
  <si>
    <t>Foreign currency translation adjustment</t>
  </si>
  <si>
    <t>Net change in cash and cash equivalents</t>
  </si>
  <si>
    <t>Cash and cash equivalents at beginning of period</t>
  </si>
  <si>
    <t>Cash and cash equivalents at end of period</t>
  </si>
  <si>
    <t>Supplemental disclosures:</t>
  </si>
  <si>
    <t>Interest paid</t>
  </si>
  <si>
    <t>Income taxes paid</t>
  </si>
  <si>
    <t>Construction payable</t>
  </si>
  <si>
    <t>Name</t>
  </si>
  <si>
    <t>Ticker</t>
  </si>
  <si>
    <t>Mkt Cap (USD)</t>
  </si>
  <si>
    <t>PM:Y</t>
  </si>
  <si>
    <t>CF/NI:Y</t>
  </si>
  <si>
    <t>ROE:Y</t>
  </si>
  <si>
    <t>ROA:Y</t>
  </si>
  <si>
    <t>Ast TO:Y</t>
  </si>
  <si>
    <t>Net Fixed Asset Turnover:Y</t>
  </si>
  <si>
    <t>Inv Days:Y</t>
  </si>
  <si>
    <t>A/R Days:Y</t>
  </si>
  <si>
    <t>A/P Turnover Days:Y</t>
  </si>
  <si>
    <t>Curr Ratio:Y</t>
  </si>
  <si>
    <t>Quick Ratio:Y</t>
  </si>
  <si>
    <t>EBIT/Tot Int Exp:Y</t>
  </si>
  <si>
    <t>P/E:Y</t>
  </si>
  <si>
    <t>Tot Liab / CE:Y</t>
  </si>
  <si>
    <t>Inv/Cash - Days:Y</t>
  </si>
  <si>
    <t>Median</t>
  </si>
  <si>
    <t>Average</t>
  </si>
  <si>
    <t>CHEESECAKE FACTORY INC/THE</t>
  </si>
  <si>
    <t>CAKE US</t>
  </si>
  <si>
    <t>BJ'S RESTAURANTS INC</t>
  </si>
  <si>
    <t>BJRI US</t>
  </si>
  <si>
    <t>N.A.</t>
  </si>
  <si>
    <t>RED ROBIN GOURMET BURGERS</t>
  </si>
  <si>
    <t>RRGB US</t>
  </si>
  <si>
    <t>TEXAS ROADHOUSE INC</t>
  </si>
  <si>
    <t>TXRH US</t>
  </si>
  <si>
    <t>DARDEN RESTAURANTS INC</t>
  </si>
  <si>
    <t>DRI US</t>
  </si>
  <si>
    <t>DENNY'S CORP</t>
  </si>
  <si>
    <t>DENN US</t>
  </si>
  <si>
    <t>CRACKER BARREL OLD COUNTRY</t>
  </si>
  <si>
    <t>CBRL US</t>
  </si>
  <si>
    <t>BRINKER INTERNATIONAL INC</t>
  </si>
  <si>
    <t>EAT US</t>
  </si>
  <si>
    <t>CHUY'S HOLDINGS INC</t>
  </si>
  <si>
    <t>CHUY US</t>
  </si>
  <si>
    <t>DINE BRANDS GLOBAL INC</t>
  </si>
  <si>
    <t>DIN US</t>
  </si>
  <si>
    <t>BLOOMIN' BRANDS INC</t>
  </si>
  <si>
    <t>BLMN US</t>
  </si>
  <si>
    <t>FIRST WATCH RESTAURANT GROUP</t>
  </si>
  <si>
    <t>FWRG US</t>
  </si>
  <si>
    <t>Relevant Formulae</t>
  </si>
  <si>
    <t>Please refer to the relevant sections of the lecture slides and the textbook for interpretations and application of the ratios.</t>
  </si>
  <si>
    <t>Return on Equity = Net Income/Average Total Stockholders' Equity</t>
  </si>
  <si>
    <t>Return on Assets = Net Income/Average Total Assets</t>
  </si>
  <si>
    <t>Net Profit Margin = Net Income/Net Sales Revenue</t>
  </si>
  <si>
    <t>Earnings Quality = Cash Flows from Operating Activities/Net Income</t>
  </si>
  <si>
    <t>Total Asset Turnover = Net Sales Revenue/Average Total Assets</t>
  </si>
  <si>
    <t>Net Fixed Asset Turnover = Net Sales Revenue/Average Net Fixed Assets</t>
  </si>
  <si>
    <t>Number of Days' Sales in Inventory = Number of Days in the Period/Inventory Turnover</t>
  </si>
  <si>
    <t>Average Collection Period = Number of Days in the Period/Accounts Receivable Turnover</t>
  </si>
  <si>
    <t>Number of Days' Purchase in A/P = Number of Days in the Period/(Purchases/Average A/P)</t>
  </si>
  <si>
    <t>Firms' Operating Cycle = Number of Days' Sales in Inventory + Average Collection Period</t>
  </si>
  <si>
    <t>External Financing Needed = Operating Cycle - Number of Days' Purchase in A/P</t>
  </si>
  <si>
    <t>Current Ratio = Current Assets/Current Liabilities</t>
  </si>
  <si>
    <t>Quick Ratio = (Cash &amp; Cash Equivalents+Net A/R+Marketable Securities)/Current Liabilities</t>
  </si>
  <si>
    <t>Times Interest Earned = (Net Income+Interest Expense+Income Tax Expense)/Interest Expense</t>
  </si>
  <si>
    <t>Debt-to-Equity = Total Liabilities/Total Stockholders' Equity</t>
  </si>
  <si>
    <t>Price-Earnings Ratio = Market Price per Share/Earnings per Share</t>
  </si>
  <si>
    <t>DuPont Decomposition of ROE</t>
  </si>
  <si>
    <t>ROE  = NPM * TAT * FL</t>
  </si>
  <si>
    <t>CONSOLIDATED STATEMENTS OF INCOME</t>
  </si>
  <si>
    <t>(In thousands, except per share data)</t>
  </si>
  <si>
    <t>Revenues</t>
  </si>
  <si>
    <t>Costs and expenses:</t>
  </si>
  <si>
    <t>Food and beverage costs</t>
  </si>
  <si>
    <t>Labor expenses</t>
  </si>
  <si>
    <t>Other operating costs and expenses</t>
  </si>
  <si>
    <t>General and administrative expenses</t>
  </si>
  <si>
    <t>Impairment of assets and lease termination</t>
  </si>
  <si>
    <t>expenses</t>
  </si>
  <si>
    <t>Acquisition-related contingent consideration,</t>
  </si>
  <si>
    <t>compensation and amortization expenses</t>
  </si>
  <si>
    <t>Preopening costs</t>
  </si>
  <si>
    <t>Total costs and expenses</t>
  </si>
  <si>
    <t>Income from operations</t>
  </si>
  <si>
    <t>Interest and other expense, net</t>
  </si>
  <si>
    <t>Income before income taxes</t>
  </si>
  <si>
    <t>Income tax benefit</t>
  </si>
  <si>
    <t>Dividends on Series A preferred stock</t>
  </si>
  <si>
    <t>Undistributed earnings allocated to Series A</t>
  </si>
  <si>
    <t>preferred stock</t>
  </si>
  <si>
    <t>Net income available to common stockholders</t>
  </si>
  <si>
    <t>Net income per common share:</t>
  </si>
  <si>
    <t>Basic</t>
  </si>
  <si>
    <t>Diluted (Note 1)</t>
  </si>
  <si>
    <t>Weighted-average common shares outstanding:</t>
  </si>
  <si>
    <t>Diluted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</si>
</sst>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
    <numFmt numFmtId="165" formatCode="&quot;$&quot;#,##0"/>
    <numFmt numFmtId="166" formatCode="&quot;$&quot;#,##0.00"/>
  </numFmts>
  <fonts count="16">
    <font>
      <sz val="11.0"/>
      <color theme="1"/>
      <name val="Calibri"/>
      <scheme val="minor"/>
    </font>
    <font>
      <b/>
      <sz val="11.0"/>
      <color theme="1"/>
      <name val="Calibri"/>
    </font>
    <font>
      <sz val="11.0"/>
      <color theme="1"/>
      <name val="Calibri"/>
    </font>
    <font>
      <color theme="1"/>
      <name val="Calibri"/>
      <scheme val="minor"/>
    </font>
    <font/>
    <font>
      <sz val="11.0"/>
      <color rgb="FF0432FF"/>
      <name val="Calibri"/>
    </font>
    <font>
      <sz val="11.0"/>
      <color rgb="FF4472C4"/>
      <name val="Calibri"/>
    </font>
    <font>
      <color rgb="FF000000"/>
      <name val="Docs-Calibri"/>
    </font>
    <font>
      <color rgb="FF000000"/>
      <name val="Calibri"/>
    </font>
    <font>
      <sz val="11.0"/>
      <color rgb="FF232A31"/>
      <name val="Calibri"/>
    </font>
    <font>
      <sz val="11.0"/>
      <color rgb="FFFF0000"/>
      <name val="Calibri"/>
    </font>
    <font>
      <sz val="8.0"/>
      <color theme="1"/>
      <name val="Arial"/>
    </font>
    <font>
      <color theme="1"/>
      <name val="Arial"/>
    </font>
    <font>
      <b/>
      <sz val="8.0"/>
      <color theme="1"/>
      <name val="Arial"/>
    </font>
    <font>
      <color rgb="FF232A31"/>
      <name val="Arial"/>
    </font>
    <font>
      <color rgb="FF232A31"/>
      <name val="&quot;Yahoo Sans Finance&quot;"/>
    </font>
  </fonts>
  <fills count="11">
    <fill>
      <patternFill patternType="none"/>
    </fill>
    <fill>
      <patternFill patternType="lightGray"/>
    </fill>
    <fill>
      <patternFill patternType="solid">
        <fgColor rgb="FFECECEC"/>
        <bgColor rgb="FFECECEC"/>
      </patternFill>
    </fill>
    <fill>
      <patternFill patternType="solid">
        <fgColor rgb="FFFFFF00"/>
        <bgColor rgb="FFFFFF00"/>
      </patternFill>
    </fill>
    <fill>
      <patternFill patternType="solid">
        <fgColor rgb="FFE2EFD9"/>
        <bgColor rgb="FFE2EFD9"/>
      </patternFill>
    </fill>
    <fill>
      <patternFill patternType="solid">
        <fgColor rgb="FFFEF2CB"/>
        <bgColor rgb="FFFEF2CB"/>
      </patternFill>
    </fill>
    <fill>
      <patternFill patternType="solid">
        <fgColor rgb="FFFFFFFF"/>
        <bgColor rgb="FFFFFFFF"/>
      </patternFill>
    </fill>
    <fill>
      <patternFill patternType="solid">
        <fgColor rgb="FFDEEAF6"/>
        <bgColor rgb="FFDEEAF6"/>
      </patternFill>
    </fill>
    <fill>
      <patternFill patternType="solid">
        <fgColor rgb="FFF7CAAC"/>
        <bgColor rgb="FFF7CAAC"/>
      </patternFill>
    </fill>
    <fill>
      <patternFill patternType="solid">
        <fgColor rgb="FFF2F2F2"/>
        <bgColor rgb="FFF2F2F2"/>
      </patternFill>
    </fill>
    <fill>
      <patternFill patternType="solid">
        <fgColor rgb="FFC5E0B3"/>
        <bgColor rgb="FFC5E0B3"/>
      </patternFill>
    </fill>
  </fills>
  <borders count="22">
    <border/>
    <border>
      <left/>
      <right/>
      <top/>
      <bottom/>
    </border>
    <border>
      <left/>
      <top/>
      <bottom/>
    </border>
    <border>
      <top/>
      <bottom/>
    </border>
    <border>
      <right/>
      <top/>
      <bottom/>
    </border>
    <border>
      <left/>
      <top/>
    </border>
    <border>
      <right/>
      <top/>
    </border>
    <border>
      <left/>
    </border>
    <border>
      <right/>
    </border>
    <border>
      <left/>
      <bottom/>
    </border>
    <border>
      <right/>
      <bottom/>
    </border>
    <border>
      <top style="thin">
        <color rgb="FF000000"/>
      </top>
    </border>
    <border>
      <left style="thin">
        <color rgb="FF9A9A9A"/>
      </left>
      <right style="thin">
        <color rgb="FF9A9A9A"/>
      </right>
      <top style="thin">
        <color rgb="FF9A9A9A"/>
      </top>
      <bottom style="thin">
        <color rgb="FF9A9A9A"/>
      </bottom>
    </border>
    <border>
      <right style="thin">
        <color rgb="FF9A9A9A"/>
      </right>
      <top style="thin">
        <color rgb="FF9A9A9A"/>
      </top>
      <bottom style="thin">
        <color rgb="FF9A9A9A"/>
      </bottom>
    </border>
    <border>
      <left style="thin">
        <color rgb="FF9A9A9A"/>
      </left>
      <right style="thin">
        <color rgb="FF9A9A9A"/>
      </right>
      <bottom style="thin">
        <color rgb="FF9A9A9A"/>
      </bottom>
    </border>
    <border>
      <right style="thin">
        <color rgb="FF9A9A9A"/>
      </right>
      <bottom style="thin">
        <color rgb="FF9A9A9A"/>
      </bottom>
    </border>
    <border>
      <bottom style="thin">
        <color rgb="FF9A9A9A"/>
      </bottom>
    </border>
    <border>
      <top/>
    </border>
    <border>
      <bottom/>
    </border>
    <border>
      <left style="thin">
        <color rgb="FF9A9A9A"/>
      </left>
      <top style="thin">
        <color rgb="FF9A9A9A"/>
      </top>
      <bottom style="thin">
        <color rgb="FF9A9A9A"/>
      </bottom>
    </border>
    <border>
      <top style="thin">
        <color rgb="FF9A9A9A"/>
      </top>
      <bottom style="thin">
        <color rgb="FF9A9A9A"/>
      </bottom>
    </border>
    <border>
      <left style="thin">
        <color rgb="FF9A9A9A"/>
      </left>
      <bottom style="thin">
        <color rgb="FF9A9A9A"/>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0" fillId="0" fontId="3" numFmtId="0" xfId="0" applyAlignment="1" applyFont="1">
      <alignment readingOrder="0" shrinkToFit="0" wrapText="1"/>
    </xf>
    <xf borderId="2" fillId="3" fontId="2" numFmtId="0" xfId="0" applyAlignment="1" applyBorder="1" applyFill="1" applyFont="1">
      <alignment horizontal="center" readingOrder="0"/>
    </xf>
    <xf borderId="3" fillId="0" fontId="4" numFmtId="0" xfId="0" applyBorder="1" applyFont="1"/>
    <xf borderId="4" fillId="0" fontId="4" numFmtId="0" xfId="0" applyBorder="1" applyFont="1"/>
    <xf borderId="0" fillId="0" fontId="3" numFmtId="0" xfId="0" applyFont="1"/>
    <xf borderId="0" fillId="0" fontId="1" numFmtId="0" xfId="0" applyAlignment="1" applyFont="1">
      <alignment horizontal="center" readingOrder="0"/>
    </xf>
    <xf borderId="0" fillId="0" fontId="1" numFmtId="0" xfId="0" applyAlignment="1" applyFont="1">
      <alignment horizontal="center"/>
    </xf>
    <xf borderId="0" fillId="0" fontId="2" numFmtId="10" xfId="0" applyAlignment="1" applyFont="1" applyNumberFormat="1">
      <alignment horizontal="center"/>
    </xf>
    <xf borderId="0" fillId="0" fontId="3" numFmtId="10" xfId="0" applyAlignment="1" applyFont="1" applyNumberFormat="1">
      <alignment readingOrder="0"/>
    </xf>
    <xf borderId="0" fillId="0" fontId="3" numFmtId="10" xfId="0" applyFont="1" applyNumberFormat="1"/>
    <xf borderId="0" fillId="0" fontId="5" numFmtId="0" xfId="0" applyAlignment="1" applyFont="1">
      <alignment horizontal="left" readingOrder="0" shrinkToFit="0" vertical="top" wrapText="1"/>
    </xf>
    <xf borderId="5" fillId="4" fontId="2" numFmtId="0" xfId="0" applyAlignment="1" applyBorder="1" applyFill="1" applyFont="1">
      <alignment horizontal="center" vertical="center"/>
    </xf>
    <xf borderId="6" fillId="0" fontId="4" numFmtId="0" xfId="0" applyBorder="1" applyFont="1"/>
    <xf borderId="0" fillId="0" fontId="3" numFmtId="4" xfId="0" applyAlignment="1" applyFont="1" applyNumberFormat="1">
      <alignment readingOrder="0"/>
    </xf>
    <xf borderId="7" fillId="0" fontId="4" numFmtId="0" xfId="0" applyBorder="1" applyFont="1"/>
    <xf borderId="8" fillId="0" fontId="4" numFmtId="0" xfId="0" applyBorder="1" applyFont="1"/>
    <xf borderId="0" fillId="0" fontId="2" numFmtId="0" xfId="0" applyAlignment="1" applyFont="1">
      <alignment vertical="bottom"/>
    </xf>
    <xf borderId="0" fillId="0" fontId="2" numFmtId="10" xfId="0" applyAlignment="1" applyFont="1" applyNumberFormat="1">
      <alignment horizontal="right" vertical="bottom"/>
    </xf>
    <xf borderId="0" fillId="0" fontId="6" numFmtId="0" xfId="0" applyAlignment="1" applyFont="1">
      <alignment horizontal="left" readingOrder="0" shrinkToFit="0" vertical="top" wrapText="1"/>
    </xf>
    <xf borderId="0" fillId="0" fontId="2" numFmtId="2" xfId="0" applyAlignment="1" applyFont="1" applyNumberFormat="1">
      <alignment horizontal="center"/>
    </xf>
    <xf borderId="0" fillId="0" fontId="3" numFmtId="0" xfId="0" applyAlignment="1" applyFont="1">
      <alignment readingOrder="0"/>
    </xf>
    <xf borderId="9" fillId="0" fontId="4" numFmtId="0" xfId="0" applyBorder="1" applyFont="1"/>
    <xf borderId="10" fillId="0" fontId="4" numFmtId="0" xfId="0" applyBorder="1" applyFont="1"/>
    <xf borderId="5" fillId="5" fontId="2" numFmtId="0" xfId="0" applyAlignment="1" applyBorder="1" applyFill="1" applyFont="1">
      <alignment horizontal="center" vertical="center"/>
    </xf>
    <xf borderId="0" fillId="6" fontId="7" numFmtId="0" xfId="0" applyAlignment="1" applyFill="1" applyFont="1">
      <alignment horizontal="right" readingOrder="0"/>
    </xf>
    <xf borderId="5" fillId="7" fontId="2" numFmtId="0" xfId="0" applyAlignment="1" applyBorder="1" applyFill="1" applyFont="1">
      <alignment horizontal="center" vertical="center"/>
    </xf>
    <xf borderId="5" fillId="8" fontId="2" numFmtId="0" xfId="0" applyAlignment="1" applyBorder="1" applyFill="1" applyFont="1">
      <alignment horizontal="center" vertical="center"/>
    </xf>
    <xf borderId="5" fillId="9" fontId="2" numFmtId="0" xfId="0" applyAlignment="1" applyBorder="1" applyFill="1" applyFont="1">
      <alignment horizontal="center" vertical="center"/>
    </xf>
    <xf borderId="0" fillId="0" fontId="2" numFmtId="4" xfId="0" applyAlignment="1" applyFont="1" applyNumberFormat="1">
      <alignment horizontal="center"/>
    </xf>
    <xf borderId="0" fillId="6" fontId="8" numFmtId="0" xfId="0" applyAlignment="1" applyFont="1">
      <alignment horizontal="right" readingOrder="0"/>
    </xf>
    <xf borderId="11" fillId="6" fontId="9" numFmtId="164" xfId="0" applyAlignment="1" applyBorder="1" applyFont="1" applyNumberFormat="1">
      <alignment horizontal="right" readingOrder="0" shrinkToFit="0" wrapText="0"/>
    </xf>
    <xf borderId="0" fillId="0" fontId="2" numFmtId="164" xfId="0" applyAlignment="1" applyFont="1" applyNumberFormat="1">
      <alignment readingOrder="0"/>
    </xf>
    <xf borderId="0" fillId="0" fontId="2" numFmtId="164" xfId="0" applyAlignment="1" applyFont="1" applyNumberFormat="1">
      <alignment horizontal="center" readingOrder="0"/>
    </xf>
    <xf borderId="0" fillId="0" fontId="10" numFmtId="0" xfId="0" applyFont="1"/>
    <xf borderId="5" fillId="10" fontId="2" numFmtId="0" xfId="0" applyAlignment="1" applyBorder="1" applyFill="1" applyFont="1">
      <alignment horizontal="center" vertical="center"/>
    </xf>
    <xf borderId="12" fillId="0" fontId="11" numFmtId="0" xfId="0" applyAlignment="1" applyBorder="1" applyFont="1">
      <alignment shrinkToFit="0" vertical="top" wrapText="1"/>
    </xf>
    <xf borderId="13" fillId="0" fontId="12" numFmtId="0" xfId="0" applyAlignment="1" applyBorder="1" applyFont="1">
      <alignment vertical="top"/>
    </xf>
    <xf borderId="14" fillId="0" fontId="12" numFmtId="0" xfId="0" applyAlignment="1" applyBorder="1" applyFont="1">
      <alignment vertical="top"/>
    </xf>
    <xf borderId="15" fillId="0" fontId="12" numFmtId="0" xfId="0" applyAlignment="1" applyBorder="1" applyFont="1">
      <alignment vertical="top"/>
    </xf>
    <xf borderId="14" fillId="0" fontId="11" numFmtId="0" xfId="0" applyAlignment="1" applyBorder="1" applyFont="1">
      <alignment shrinkToFit="0" vertical="top" wrapText="1"/>
    </xf>
    <xf borderId="15" fillId="0" fontId="11" numFmtId="0" xfId="0" applyAlignment="1" applyBorder="1" applyFont="1">
      <alignment horizontal="center" vertical="top"/>
    </xf>
    <xf borderId="14" fillId="0" fontId="13" numFmtId="0" xfId="0" applyAlignment="1" applyBorder="1" applyFont="1">
      <alignment shrinkToFit="0" vertical="top" wrapText="1"/>
    </xf>
    <xf borderId="15" fillId="0" fontId="12" numFmtId="165" xfId="0" applyAlignment="1" applyBorder="1" applyFont="1" applyNumberFormat="1">
      <alignment horizontal="center" readingOrder="0" vertical="top"/>
    </xf>
    <xf borderId="15" fillId="0" fontId="11" numFmtId="3" xfId="0" applyAlignment="1" applyBorder="1" applyFont="1" applyNumberFormat="1">
      <alignment horizontal="center" vertical="top"/>
    </xf>
    <xf borderId="16" fillId="0" fontId="12" numFmtId="3" xfId="0" applyAlignment="1" applyBorder="1" applyFont="1" applyNumberFormat="1">
      <alignment horizontal="center" vertical="bottom"/>
    </xf>
    <xf borderId="15" fillId="0" fontId="12" numFmtId="3" xfId="0" applyAlignment="1" applyBorder="1" applyFont="1" applyNumberFormat="1">
      <alignment horizontal="center" vertical="bottom"/>
    </xf>
    <xf borderId="15" fillId="0" fontId="12" numFmtId="0" xfId="0" applyAlignment="1" applyBorder="1" applyFont="1">
      <alignment horizontal="center" vertical="top"/>
    </xf>
    <xf borderId="15" fillId="6" fontId="12" numFmtId="0" xfId="0" applyAlignment="1" applyBorder="1" applyFont="1">
      <alignment horizontal="center" vertical="top"/>
    </xf>
    <xf borderId="15" fillId="0" fontId="12" numFmtId="3" xfId="0" applyAlignment="1" applyBorder="1" applyFont="1" applyNumberFormat="1">
      <alignment horizontal="center" vertical="top"/>
    </xf>
    <xf borderId="14" fillId="0" fontId="13" numFmtId="0" xfId="0" applyAlignment="1" applyBorder="1" applyFont="1">
      <alignment readingOrder="0" shrinkToFit="0" vertical="top" wrapText="1"/>
    </xf>
    <xf borderId="12" fillId="6" fontId="11" numFmtId="0" xfId="0" applyAlignment="1" applyBorder="1" applyFont="1">
      <alignment vertical="top"/>
    </xf>
    <xf borderId="13" fillId="6" fontId="12" numFmtId="0" xfId="0" applyAlignment="1" applyBorder="1" applyFont="1">
      <alignment vertical="top"/>
    </xf>
    <xf borderId="0" fillId="6" fontId="12" numFmtId="0" xfId="0" applyAlignment="1" applyFont="1">
      <alignment vertical="top"/>
    </xf>
    <xf borderId="14" fillId="6" fontId="12" numFmtId="0" xfId="0" applyAlignment="1" applyBorder="1" applyFont="1">
      <alignment vertical="top"/>
    </xf>
    <xf borderId="15" fillId="6" fontId="12" numFmtId="0" xfId="0" applyAlignment="1" applyBorder="1" applyFont="1">
      <alignment vertical="top"/>
    </xf>
    <xf borderId="14" fillId="6" fontId="11" numFmtId="0" xfId="0" applyAlignment="1" applyBorder="1" applyFont="1">
      <alignment vertical="top"/>
    </xf>
    <xf borderId="15" fillId="6" fontId="11" numFmtId="0" xfId="0" applyAlignment="1" applyBorder="1" applyFont="1">
      <alignment horizontal="center" vertical="top"/>
    </xf>
    <xf borderId="14" fillId="6" fontId="13" numFmtId="0" xfId="0" applyAlignment="1" applyBorder="1" applyFont="1">
      <alignment vertical="top"/>
    </xf>
    <xf borderId="15" fillId="6" fontId="12" numFmtId="165" xfId="0" applyAlignment="1" applyBorder="1" applyFont="1" applyNumberFormat="1">
      <alignment horizontal="center" readingOrder="0" vertical="top"/>
    </xf>
    <xf borderId="15" fillId="6" fontId="11" numFmtId="3" xfId="0" applyAlignment="1" applyBorder="1" applyFont="1" applyNumberFormat="1">
      <alignment horizontal="center" vertical="top"/>
    </xf>
    <xf borderId="5" fillId="3" fontId="2" numFmtId="0" xfId="0" applyAlignment="1" applyBorder="1" applyFont="1">
      <alignment horizontal="left" shrinkToFit="0" vertical="top" wrapText="1"/>
    </xf>
    <xf borderId="17" fillId="0" fontId="4" numFmtId="0" xfId="0" applyBorder="1" applyFont="1"/>
    <xf borderId="0" fillId="0" fontId="2" numFmtId="0" xfId="0" applyFont="1"/>
    <xf borderId="18" fillId="0" fontId="4" numFmtId="0" xfId="0" applyBorder="1" applyFont="1"/>
    <xf borderId="19" fillId="6" fontId="11" numFmtId="0" xfId="0" applyAlignment="1" applyBorder="1" applyFont="1">
      <alignment horizontal="center" vertical="top"/>
    </xf>
    <xf borderId="20" fillId="6" fontId="12" numFmtId="0" xfId="0" applyAlignment="1" applyBorder="1" applyFont="1">
      <alignment vertical="top"/>
    </xf>
    <xf borderId="21" fillId="6" fontId="11" numFmtId="0" xfId="0" applyAlignment="1" applyBorder="1" applyFont="1">
      <alignment horizontal="center" vertical="top"/>
    </xf>
    <xf borderId="16" fillId="6" fontId="12" numFmtId="0" xfId="0" applyAlignment="1" applyBorder="1" applyFont="1">
      <alignment vertical="top"/>
    </xf>
    <xf borderId="15" fillId="6" fontId="12" numFmtId="166" xfId="0" applyAlignment="1" applyBorder="1" applyFont="1" applyNumberFormat="1">
      <alignment horizontal="center" readingOrder="0" vertical="top"/>
    </xf>
    <xf borderId="11" fillId="6" fontId="14" numFmtId="0" xfId="0" applyAlignment="1" applyBorder="1" applyFont="1">
      <alignment horizontal="right" readingOrder="0" shrinkToFit="0" wrapText="0"/>
    </xf>
    <xf borderId="0" fillId="6"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4472C4"/>
              </a:solidFill>
            </a:ln>
          </c:spPr>
          <c:marker>
            <c:symbol val="none"/>
          </c:marker>
          <c:cat>
            <c:strRef>
              <c:f>'Ratio Template'!$M$8:$T$8</c:f>
            </c:strRef>
          </c:cat>
          <c:val>
            <c:numRef>
              <c:f>'Ratio Template'!$M$9:$T$9</c:f>
              <c:numCache/>
            </c:numRef>
          </c:val>
          <c:smooth val="0"/>
        </c:ser>
        <c:axId val="1378895226"/>
        <c:axId val="1468942340"/>
      </c:lineChart>
      <c:catAx>
        <c:axId val="13788952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68942340"/>
      </c:catAx>
      <c:valAx>
        <c:axId val="14689423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889522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695325</xdr:colOff>
      <xdr:row>11</xdr:row>
      <xdr:rowOff>19050</xdr:rowOff>
    </xdr:from>
    <xdr:ext cx="5715000" cy="3533775"/>
    <xdr:graphicFrame>
      <xdr:nvGraphicFramePr>
        <xdr:cNvPr id="54382379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2066925</xdr:colOff>
      <xdr:row>1</xdr:row>
      <xdr:rowOff>161925</xdr:rowOff>
    </xdr:from>
    <xdr:ext cx="1524000" cy="866775"/>
    <xdr:grpSp>
      <xdr:nvGrpSpPr>
        <xdr:cNvPr id="2" name="Shape 2"/>
        <xdr:cNvGrpSpPr/>
      </xdr:nvGrpSpPr>
      <xdr:grpSpPr>
        <a:xfrm>
          <a:off x="4588763" y="3351375"/>
          <a:ext cx="1514475" cy="857250"/>
          <a:chOff x="4588763" y="3351375"/>
          <a:chExt cx="1514475" cy="857250"/>
        </a:xfrm>
      </xdr:grpSpPr>
      <xdr:cxnSp>
        <xdr:nvCxnSpPr>
          <xdr:cNvPr id="3" name="Shape 3"/>
          <xdr:cNvCxnSpPr/>
        </xdr:nvCxnSpPr>
        <xdr:spPr>
          <a:xfrm flipH="1" rot="10800000">
            <a:off x="4588763" y="3351375"/>
            <a:ext cx="1514475" cy="85725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8</xdr:col>
      <xdr:colOff>323850</xdr:colOff>
      <xdr:row>0</xdr:row>
      <xdr:rowOff>161925</xdr:rowOff>
    </xdr:from>
    <xdr:ext cx="342900" cy="828675"/>
    <xdr:grpSp>
      <xdr:nvGrpSpPr>
        <xdr:cNvPr id="2" name="Shape 2" title="Drawing"/>
        <xdr:cNvGrpSpPr/>
      </xdr:nvGrpSpPr>
      <xdr:grpSpPr>
        <a:xfrm>
          <a:off x="5179313" y="3441863"/>
          <a:ext cx="333375" cy="676275"/>
          <a:chOff x="5179313" y="3441863"/>
          <a:chExt cx="333375" cy="676275"/>
        </a:xfrm>
      </xdr:grpSpPr>
      <xdr:cxnSp>
        <xdr:nvCxnSpPr>
          <xdr:cNvPr id="4" name="Shape 4"/>
          <xdr:cNvCxnSpPr/>
        </xdr:nvCxnSpPr>
        <xdr:spPr>
          <a:xfrm flipH="1" rot="10800000">
            <a:off x="5179313" y="3441863"/>
            <a:ext cx="333375" cy="676275"/>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57"/>
    <col customWidth="1" min="2" max="5" width="8.71"/>
    <col customWidth="1" min="6" max="7" width="11.86"/>
    <col customWidth="1" min="8" max="8" width="8.71"/>
    <col customWidth="1" min="9" max="9" width="37.86"/>
    <col customWidth="1" min="10" max="12" width="8.71"/>
    <col customWidth="1" min="13" max="13" width="23.86"/>
    <col customWidth="1" min="14" max="14" width="20.71"/>
    <col customWidth="1" min="15" max="15" width="21.14"/>
    <col customWidth="1" min="16" max="17" width="21.29"/>
    <col customWidth="1" min="18" max="18" width="18.86"/>
    <col customWidth="1" min="19" max="19" width="20.71"/>
    <col customWidth="1" min="20" max="20" width="20.0"/>
    <col customWidth="1" min="21" max="26" width="8.71"/>
  </cols>
  <sheetData>
    <row r="1" ht="14.25" customHeight="1">
      <c r="A1" s="1" t="s">
        <v>0</v>
      </c>
      <c r="D1" s="2" t="s">
        <v>1</v>
      </c>
      <c r="E1" s="2"/>
      <c r="F1" s="2"/>
      <c r="I1" s="3" t="s">
        <v>2</v>
      </c>
    </row>
    <row r="2" ht="14.25" customHeight="1">
      <c r="A2" s="1" t="s">
        <v>3</v>
      </c>
      <c r="L2" s="1" t="s">
        <v>4</v>
      </c>
    </row>
    <row r="3" ht="14.25" customHeight="1">
      <c r="B3" s="4" t="s">
        <v>5</v>
      </c>
      <c r="C3" s="5"/>
      <c r="D3" s="6"/>
      <c r="F3" s="4" t="s">
        <v>6</v>
      </c>
      <c r="G3" s="6"/>
      <c r="I3" s="7" t="s">
        <v>7</v>
      </c>
    </row>
    <row r="4" ht="14.25" customHeight="1">
      <c r="B4" s="8">
        <v>2021.0</v>
      </c>
      <c r="C4" s="8">
        <v>2022.0</v>
      </c>
      <c r="D4" s="8">
        <v>2023.0</v>
      </c>
      <c r="F4" s="9" t="s">
        <v>8</v>
      </c>
      <c r="G4" s="9" t="s">
        <v>9</v>
      </c>
      <c r="I4" s="9" t="s">
        <v>10</v>
      </c>
    </row>
    <row r="5" ht="14.25" customHeight="1">
      <c r="A5" s="1" t="s">
        <v>11</v>
      </c>
      <c r="B5" s="10">
        <f>IS!B23/AVERAGE(BS!B45:C45)</f>
        <v>0.2338917265</v>
      </c>
      <c r="C5" s="10">
        <f>IS!C23/AVERAGE(BS!C45:D45)</f>
        <v>0.1386214999</v>
      </c>
      <c r="D5" s="10">
        <f>IS!D23/AVERAGE(BS!D45:E45)</f>
        <v>0.3322629556</v>
      </c>
      <c r="F5" s="11">
        <v>0.2976</v>
      </c>
      <c r="G5" s="11">
        <v>0.2589</v>
      </c>
      <c r="I5" s="11">
        <f>D9*D13*average(BS!D22:E22)/average(BS!D45:E45)</f>
        <v>0.3322629556</v>
      </c>
      <c r="L5" s="12"/>
    </row>
    <row r="6" ht="139.5" customHeight="1">
      <c r="A6" s="13" t="s">
        <v>12</v>
      </c>
      <c r="J6" s="14" t="s">
        <v>13</v>
      </c>
      <c r="K6" s="15"/>
    </row>
    <row r="7" ht="14.25" customHeight="1">
      <c r="A7" s="1" t="s">
        <v>14</v>
      </c>
      <c r="B7" s="10">
        <f>IS!B23/AVERAGE(BS!B22:C22)</f>
        <v>0.02610303473</v>
      </c>
      <c r="C7" s="10">
        <f>IS!C23/AVERAGE(BS!C22:D22)</f>
        <v>0.01547472837</v>
      </c>
      <c r="D7" s="10">
        <f>IS!D23/AVERAGE(BS!D22:E22)</f>
        <v>0.03609621264</v>
      </c>
      <c r="F7" s="11">
        <v>0.0539</v>
      </c>
      <c r="G7" s="11">
        <v>0.0524</v>
      </c>
      <c r="I7" s="16">
        <f>(AVERAGE(BS!D22:E22))/(AVERAGE(BS!D45:E45))</f>
        <v>9.204925705</v>
      </c>
      <c r="J7" s="17"/>
      <c r="K7" s="18"/>
    </row>
    <row r="8" ht="169.5" customHeight="1">
      <c r="A8" s="13" t="s">
        <v>15</v>
      </c>
      <c r="J8" s="17"/>
      <c r="K8" s="18"/>
      <c r="M8" s="19" t="s">
        <v>16</v>
      </c>
      <c r="N8" s="19" t="s">
        <v>17</v>
      </c>
      <c r="O8" s="19" t="s">
        <v>18</v>
      </c>
      <c r="P8" s="19" t="s">
        <v>19</v>
      </c>
      <c r="Q8" s="19" t="s">
        <v>20</v>
      </c>
      <c r="R8" s="19" t="s">
        <v>21</v>
      </c>
      <c r="S8" s="19" t="s">
        <v>22</v>
      </c>
      <c r="T8" s="19" t="s">
        <v>23</v>
      </c>
    </row>
    <row r="9" ht="14.25" customHeight="1">
      <c r="A9" s="1" t="s">
        <v>24</v>
      </c>
      <c r="B9" s="10">
        <f>IS!B23/IS!B6</f>
        <v>0.02472143848</v>
      </c>
      <c r="C9" s="10">
        <f>IS!C23/IS!C6</f>
        <v>0.01305509034</v>
      </c>
      <c r="D9" s="10">
        <f>IS!D23/IS!D6</f>
        <v>0.02946675726</v>
      </c>
      <c r="F9" s="11">
        <v>0.0505</v>
      </c>
      <c r="G9" s="11">
        <v>0.0451</v>
      </c>
      <c r="J9" s="17"/>
      <c r="K9" s="18"/>
      <c r="M9" s="20">
        <v>0.0292</v>
      </c>
      <c r="N9" s="20">
        <v>0.0308</v>
      </c>
      <c r="O9" s="20">
        <v>-0.0031</v>
      </c>
      <c r="P9" s="20">
        <v>-0.0037</v>
      </c>
      <c r="Q9" s="20">
        <v>0.0324</v>
      </c>
      <c r="R9" s="20">
        <v>0.0493</v>
      </c>
      <c r="S9" s="20">
        <v>0.0216</v>
      </c>
      <c r="T9" s="20">
        <v>0.0145</v>
      </c>
    </row>
    <row r="10" ht="153.0" customHeight="1">
      <c r="A10" s="13" t="s">
        <v>25</v>
      </c>
      <c r="J10" s="17"/>
      <c r="K10" s="18"/>
      <c r="M10" s="21" t="s">
        <v>26</v>
      </c>
    </row>
    <row r="11" ht="14.25" customHeight="1">
      <c r="A11" s="1" t="s">
        <v>27</v>
      </c>
      <c r="B11" s="22">
        <f>CF!B24/IS!B23</f>
        <v>2.943169414</v>
      </c>
      <c r="C11" s="22">
        <f>CF!C24/IS!C23</f>
        <v>3.754979941</v>
      </c>
      <c r="D11" s="22">
        <f>CF!D24/IS!D23</f>
        <v>2.154897337</v>
      </c>
      <c r="F11" s="23">
        <v>2.61</v>
      </c>
      <c r="G11" s="23">
        <v>2.15</v>
      </c>
      <c r="J11" s="17"/>
      <c r="K11" s="18"/>
    </row>
    <row r="12" ht="127.5" customHeight="1">
      <c r="A12" s="13" t="s">
        <v>28</v>
      </c>
      <c r="J12" s="24"/>
      <c r="K12" s="25"/>
    </row>
    <row r="13" ht="14.25" customHeight="1">
      <c r="A13" s="1" t="s">
        <v>29</v>
      </c>
      <c r="B13" s="22">
        <f>IS!B6/AVERAGE(BS!B22:C22)</f>
        <v>1.055886564</v>
      </c>
      <c r="C13" s="22">
        <f>IS!C6/AVERAGE(BS!C22:D22)</f>
        <v>1.185340581</v>
      </c>
      <c r="D13" s="22">
        <f>IS!D6/AVERAGE(BS!D22:E22)</f>
        <v>1.224980826</v>
      </c>
      <c r="F13" s="23">
        <v>1.22</v>
      </c>
      <c r="G13" s="23">
        <v>1.25</v>
      </c>
      <c r="J13" s="26" t="s">
        <v>30</v>
      </c>
      <c r="K13" s="15"/>
    </row>
    <row r="14" ht="149.25" customHeight="1">
      <c r="A14" s="13" t="s">
        <v>31</v>
      </c>
      <c r="J14" s="17"/>
      <c r="K14" s="18"/>
    </row>
    <row r="15" ht="14.25" customHeight="1">
      <c r="A15" s="1" t="s">
        <v>32</v>
      </c>
      <c r="B15" s="22">
        <f>IS!B6/AVERAGE(BS!B14:C14)</f>
        <v>3.862488068</v>
      </c>
      <c r="C15" s="22">
        <f>IS!C6/AVERAGE(BS!C14:D14)</f>
        <v>4.440331577</v>
      </c>
      <c r="D15" s="22">
        <f>IS!D6/AVERAGE(BS!D14:E14)</f>
        <v>4.47518645</v>
      </c>
      <c r="F15" s="27">
        <v>1.83</v>
      </c>
      <c r="G15" s="23">
        <v>1.87</v>
      </c>
      <c r="J15" s="17"/>
      <c r="K15" s="18"/>
    </row>
    <row r="16" ht="112.5" customHeight="1">
      <c r="A16" s="13" t="s">
        <v>33</v>
      </c>
      <c r="J16" s="24"/>
      <c r="K16" s="25"/>
    </row>
    <row r="17" ht="14.25" customHeight="1">
      <c r="A17" s="1" t="s">
        <v>34</v>
      </c>
      <c r="B17" s="22">
        <f>365/(IS!B18/AVERAGE(BS!B10:C10))</f>
        <v>5.267841139</v>
      </c>
      <c r="C17" s="22">
        <f>365/(IS!C18/AVERAGE(BS!C10:D10))</f>
        <v>5.501353922</v>
      </c>
      <c r="D17" s="22">
        <f>365/(IS!D18/AVERAGE(BS!D10:E10))</f>
        <v>6.202870994</v>
      </c>
      <c r="F17" s="23">
        <v>7.22</v>
      </c>
      <c r="G17" s="27">
        <v>4.53</v>
      </c>
      <c r="J17" s="28" t="s">
        <v>35</v>
      </c>
      <c r="K17" s="15"/>
    </row>
    <row r="18" ht="153.0" customHeight="1">
      <c r="A18" s="13" t="s">
        <v>36</v>
      </c>
      <c r="J18" s="17"/>
      <c r="K18" s="18"/>
    </row>
    <row r="19" ht="14.25" customHeight="1">
      <c r="J19" s="17"/>
      <c r="K19" s="18"/>
    </row>
    <row r="20" ht="14.25" customHeight="1">
      <c r="A20" s="1" t="s">
        <v>37</v>
      </c>
      <c r="B20" s="22">
        <f>365/(IS!B6/AVERAGE(BS!B8:C8))</f>
        <v>10.9898097</v>
      </c>
      <c r="C20" s="22">
        <f>365/(IS!C6/AVERAGE(BS!C8:D8))</f>
        <v>11.3823681</v>
      </c>
      <c r="D20" s="22">
        <f>365/(IS!D6/AVERAGE(BS!D8:E8))</f>
        <v>11.06857953</v>
      </c>
      <c r="F20" s="23">
        <v>10.78</v>
      </c>
      <c r="G20" s="23">
        <v>6.34</v>
      </c>
      <c r="J20" s="17"/>
      <c r="K20" s="18"/>
    </row>
    <row r="21" ht="151.5" customHeight="1">
      <c r="A21" s="13" t="s">
        <v>38</v>
      </c>
      <c r="J21" s="17"/>
      <c r="K21" s="18"/>
    </row>
    <row r="22" ht="14.25" customHeight="1">
      <c r="A22" s="1" t="s">
        <v>39</v>
      </c>
      <c r="B22" s="22">
        <f>365/((BS!C10+IS!B18-BS!B10)/(AVERAGE(BS!B26:C26)))</f>
        <v>7.208203321</v>
      </c>
      <c r="C22" s="22">
        <f>365/((BS!D10+IS!C18-BS!C10)/(AVERAGE(BS!C26:D26)))</f>
        <v>6.72338318</v>
      </c>
      <c r="D22" s="22">
        <f>365/((BS!E10+IS!D18-BS!D10)/(AVERAGE(BS!D26:E26)))</f>
        <v>7.106644941</v>
      </c>
      <c r="F22" s="23">
        <v>15.92</v>
      </c>
      <c r="G22" s="23">
        <v>15.08</v>
      </c>
      <c r="J22" s="17"/>
      <c r="K22" s="18"/>
    </row>
    <row r="23" ht="178.5" customHeight="1">
      <c r="A23" s="13" t="s">
        <v>40</v>
      </c>
      <c r="J23" s="17"/>
      <c r="K23" s="18"/>
    </row>
    <row r="24" ht="14.25" customHeight="1">
      <c r="A24" s="1" t="s">
        <v>41</v>
      </c>
      <c r="B24" s="22">
        <f t="shared" ref="B24:D24" si="1">B17+B20</f>
        <v>16.25765084</v>
      </c>
      <c r="C24" s="22">
        <f t="shared" si="1"/>
        <v>16.88372203</v>
      </c>
      <c r="D24" s="22">
        <f t="shared" si="1"/>
        <v>17.27145052</v>
      </c>
      <c r="E24" s="22"/>
      <c r="F24" s="22">
        <f t="shared" ref="F24:G24" si="2">F17+F20</f>
        <v>18</v>
      </c>
      <c r="G24" s="22">
        <f t="shared" si="2"/>
        <v>10.87</v>
      </c>
      <c r="J24" s="17"/>
      <c r="K24" s="18"/>
    </row>
    <row r="25" ht="165.0" customHeight="1">
      <c r="A25" s="13" t="s">
        <v>42</v>
      </c>
      <c r="J25" s="17"/>
      <c r="K25" s="18"/>
    </row>
    <row r="26" ht="14.25" customHeight="1">
      <c r="A26" s="1" t="s">
        <v>43</v>
      </c>
      <c r="B26" s="22">
        <f t="shared" ref="B26:D26" si="3">B24-B22</f>
        <v>9.049447521</v>
      </c>
      <c r="C26" s="22">
        <f t="shared" si="3"/>
        <v>10.16033885</v>
      </c>
      <c r="D26" s="22">
        <f t="shared" si="3"/>
        <v>10.16480558</v>
      </c>
      <c r="E26" s="22"/>
      <c r="F26" s="22">
        <f t="shared" ref="F26:G26" si="4">F24-F22</f>
        <v>2.08</v>
      </c>
      <c r="G26" s="22">
        <f t="shared" si="4"/>
        <v>-4.21</v>
      </c>
      <c r="J26" s="17"/>
      <c r="K26" s="18"/>
    </row>
    <row r="27" ht="164.25" customHeight="1">
      <c r="A27" s="13" t="s">
        <v>44</v>
      </c>
      <c r="J27" s="24"/>
      <c r="K27" s="25"/>
    </row>
    <row r="28" ht="14.25" customHeight="1">
      <c r="A28" s="1" t="s">
        <v>45</v>
      </c>
      <c r="B28" s="22">
        <f>BS!B12/BS!B30</f>
        <v>0.5824572958</v>
      </c>
      <c r="C28" s="22">
        <f>BS!C12/BS!C30</f>
        <v>0.6374449332</v>
      </c>
      <c r="D28" s="22">
        <f>BS!D12/BS!D30</f>
        <v>0.5265411663</v>
      </c>
      <c r="F28" s="23">
        <v>0.59</v>
      </c>
      <c r="G28" s="23">
        <v>0.49</v>
      </c>
      <c r="J28" s="29" t="s">
        <v>46</v>
      </c>
      <c r="K28" s="15"/>
    </row>
    <row r="29" ht="192.0" customHeight="1">
      <c r="A29" s="13" t="s">
        <v>47</v>
      </c>
      <c r="J29" s="17"/>
      <c r="K29" s="18"/>
    </row>
    <row r="30" ht="14.25" customHeight="1">
      <c r="A30" s="1" t="s">
        <v>48</v>
      </c>
      <c r="B30" s="22">
        <f>(BS!B12-BS!B10)/BS!B30</f>
        <v>0.5154205918</v>
      </c>
      <c r="C30" s="22">
        <f>(BS!C12-BS!C10)/BS!C30</f>
        <v>0.5701169152</v>
      </c>
      <c r="D30" s="22">
        <f>(BS!D12-BS!D10)/BS!D30</f>
        <v>0.4419350123</v>
      </c>
      <c r="F30" s="23">
        <v>0.38</v>
      </c>
      <c r="G30" s="23">
        <v>0.24</v>
      </c>
      <c r="J30" s="17"/>
      <c r="K30" s="18"/>
    </row>
    <row r="31" ht="165.0" customHeight="1">
      <c r="A31" s="13" t="s">
        <v>49</v>
      </c>
      <c r="J31" s="24"/>
      <c r="K31" s="25"/>
    </row>
    <row r="32" ht="14.25" customHeight="1">
      <c r="A32" s="1" t="s">
        <v>50</v>
      </c>
      <c r="B32" s="22">
        <f>(IS!B23+IS!B22-IS!B20)/(-IS!B20)</f>
        <v>7.694709291</v>
      </c>
      <c r="C32" s="22">
        <f>(IS!C23+IS!C22-IS!C20)/(-IS!C20)</f>
        <v>6.442991891</v>
      </c>
      <c r="D32" s="22">
        <f>(IS!D23+IS!D22-IS!D20)/(-IS!D20)</f>
        <v>12.69480823</v>
      </c>
      <c r="F32" s="23">
        <v>6.66</v>
      </c>
      <c r="G32" s="23">
        <v>6.0</v>
      </c>
      <c r="J32" s="30" t="s">
        <v>51</v>
      </c>
      <c r="K32" s="15"/>
    </row>
    <row r="33" ht="189.75" customHeight="1">
      <c r="A33" s="13" t="s">
        <v>52</v>
      </c>
      <c r="J33" s="17"/>
      <c r="K33" s="18"/>
    </row>
    <row r="34" ht="14.25" customHeight="1">
      <c r="A34" s="1" t="s">
        <v>53</v>
      </c>
      <c r="B34" s="31">
        <f>BS!C35/BS!C45</f>
        <v>7.474903533</v>
      </c>
      <c r="C34" s="31">
        <f>BS!D35/BS!D45</f>
        <v>8.504080438</v>
      </c>
      <c r="D34" s="31">
        <f>BS!E35/BS!E45</f>
        <v>7.930280889</v>
      </c>
      <c r="F34" s="32">
        <v>-3.65</v>
      </c>
      <c r="G34" s="23">
        <v>1.34</v>
      </c>
      <c r="J34" s="17"/>
      <c r="K34" s="18"/>
    </row>
    <row r="35" ht="204.75" customHeight="1">
      <c r="A35" s="13" t="s">
        <v>54</v>
      </c>
      <c r="J35" s="24"/>
      <c r="K35" s="25"/>
    </row>
    <row r="36" ht="14.25" customHeight="1">
      <c r="A36" s="1" t="s">
        <v>55</v>
      </c>
      <c r="B36" s="33">
        <f>37.2/IS!B30</f>
        <v>36.11650485</v>
      </c>
      <c r="C36" s="34">
        <f>31.09/IS!C30</f>
        <v>35.73563218</v>
      </c>
      <c r="D36" s="35">
        <f>34.1/IS!D30</f>
        <v>16.23809524</v>
      </c>
      <c r="E36" s="36"/>
      <c r="F36" s="23">
        <v>20.14</v>
      </c>
      <c r="G36" s="23">
        <v>19.22</v>
      </c>
      <c r="J36" s="37" t="s">
        <v>56</v>
      </c>
      <c r="K36" s="15"/>
    </row>
    <row r="37" ht="163.5" customHeight="1">
      <c r="A37" s="13" t="s">
        <v>57</v>
      </c>
      <c r="J37" s="24"/>
      <c r="K37" s="25"/>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25">
    <mergeCell ref="J6:K12"/>
    <mergeCell ref="J13:K16"/>
    <mergeCell ref="J17:K27"/>
    <mergeCell ref="J28:K31"/>
    <mergeCell ref="J32:K35"/>
    <mergeCell ref="J36:K37"/>
    <mergeCell ref="B3:D3"/>
    <mergeCell ref="F3:G3"/>
    <mergeCell ref="A6:I6"/>
    <mergeCell ref="A8:I8"/>
    <mergeCell ref="A10:I10"/>
    <mergeCell ref="M10:T10"/>
    <mergeCell ref="A12:I12"/>
    <mergeCell ref="A29:I29"/>
    <mergeCell ref="A31:I31"/>
    <mergeCell ref="A33:I33"/>
    <mergeCell ref="A35:I35"/>
    <mergeCell ref="A37:I37"/>
    <mergeCell ref="A14:I14"/>
    <mergeCell ref="A16:I16"/>
    <mergeCell ref="A18:I19"/>
    <mergeCell ref="A21:I21"/>
    <mergeCell ref="A23:I23"/>
    <mergeCell ref="A25:I25"/>
    <mergeCell ref="A27:I2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43"/>
    <col customWidth="1" min="2" max="2" width="20.29"/>
    <col customWidth="1" min="3" max="3" width="20.57"/>
    <col customWidth="1" min="4" max="4" width="17.14"/>
  </cols>
  <sheetData>
    <row r="1">
      <c r="A1" s="38" t="s">
        <v>58</v>
      </c>
      <c r="B1" s="39"/>
      <c r="C1" s="39"/>
      <c r="D1" s="39"/>
      <c r="E1" s="39"/>
    </row>
    <row r="2">
      <c r="A2" s="40"/>
      <c r="B2" s="41"/>
      <c r="C2" s="41"/>
      <c r="D2" s="41"/>
      <c r="E2" s="41"/>
    </row>
    <row r="3">
      <c r="A3" s="42" t="s">
        <v>59</v>
      </c>
      <c r="B3" s="41"/>
      <c r="C3" s="41"/>
      <c r="D3" s="41"/>
      <c r="E3" s="41"/>
    </row>
    <row r="4">
      <c r="A4" s="40"/>
      <c r="B4" s="43">
        <v>2020.0</v>
      </c>
      <c r="C4" s="43">
        <v>2021.0</v>
      </c>
      <c r="D4" s="43">
        <v>2022.0</v>
      </c>
      <c r="E4" s="43">
        <v>2023.0</v>
      </c>
    </row>
    <row r="5">
      <c r="A5" s="44" t="s">
        <v>60</v>
      </c>
      <c r="B5" s="41"/>
      <c r="C5" s="41"/>
      <c r="D5" s="41"/>
      <c r="E5" s="41"/>
    </row>
    <row r="6">
      <c r="A6" s="42" t="s">
        <v>61</v>
      </c>
      <c r="B6" s="41"/>
      <c r="C6" s="41"/>
      <c r="D6" s="41"/>
      <c r="E6" s="41"/>
    </row>
    <row r="7">
      <c r="A7" s="42" t="s">
        <v>62</v>
      </c>
      <c r="B7" s="45">
        <v>154085.0</v>
      </c>
      <c r="C7" s="45">
        <v>189627.0</v>
      </c>
      <c r="D7" s="45">
        <v>114777.0</v>
      </c>
      <c r="E7" s="45">
        <v>56290.0</v>
      </c>
    </row>
    <row r="8">
      <c r="A8" s="42" t="s">
        <v>63</v>
      </c>
      <c r="B8" s="46">
        <v>75787.0</v>
      </c>
      <c r="C8" s="46">
        <v>100504.0</v>
      </c>
      <c r="D8" s="46">
        <v>105511.0</v>
      </c>
      <c r="E8" s="46">
        <v>103094.0</v>
      </c>
    </row>
    <row r="9">
      <c r="A9" s="42" t="s">
        <v>64</v>
      </c>
      <c r="B9" s="46">
        <v>36889.0</v>
      </c>
      <c r="C9" s="46">
        <v>36173.0</v>
      </c>
      <c r="D9" s="46">
        <v>21522.0</v>
      </c>
      <c r="E9" s="46">
        <v>20670.0</v>
      </c>
    </row>
    <row r="10">
      <c r="A10" s="42" t="s">
        <v>65</v>
      </c>
      <c r="B10" s="46">
        <v>39288.0</v>
      </c>
      <c r="C10" s="46">
        <v>42839.0</v>
      </c>
      <c r="D10" s="46">
        <v>55559.0</v>
      </c>
      <c r="E10" s="46">
        <v>57654.0</v>
      </c>
    </row>
    <row r="11">
      <c r="A11" s="42" t="s">
        <v>66</v>
      </c>
      <c r="B11" s="46">
        <v>35310.0</v>
      </c>
      <c r="C11" s="46">
        <v>36446.0</v>
      </c>
      <c r="D11" s="46">
        <v>48399.0</v>
      </c>
      <c r="E11" s="46">
        <v>63090.0</v>
      </c>
    </row>
    <row r="12">
      <c r="A12" s="44" t="s">
        <v>67</v>
      </c>
      <c r="B12" s="46">
        <v>341359.0</v>
      </c>
      <c r="C12" s="46">
        <v>405589.0</v>
      </c>
      <c r="D12" s="46">
        <v>345768.0</v>
      </c>
      <c r="E12" s="46">
        <v>300798.0</v>
      </c>
    </row>
    <row r="13">
      <c r="A13" s="40"/>
      <c r="B13" s="41"/>
      <c r="C13" s="41"/>
      <c r="D13" s="41"/>
      <c r="E13" s="41"/>
    </row>
    <row r="14">
      <c r="A14" s="42" t="s">
        <v>68</v>
      </c>
      <c r="B14" s="46">
        <v>774137.0</v>
      </c>
      <c r="C14" s="46">
        <v>741746.0</v>
      </c>
      <c r="D14" s="46">
        <v>746051.0</v>
      </c>
      <c r="E14" s="46">
        <v>791093.0</v>
      </c>
    </row>
    <row r="15">
      <c r="A15" s="40"/>
      <c r="B15" s="41"/>
      <c r="C15" s="41"/>
      <c r="D15" s="41"/>
      <c r="E15" s="41"/>
    </row>
    <row r="16">
      <c r="A16" s="42" t="s">
        <v>69</v>
      </c>
      <c r="B16" s="41"/>
      <c r="C16" s="41"/>
      <c r="D16" s="41"/>
      <c r="E16" s="41"/>
    </row>
    <row r="17">
      <c r="A17" s="42" t="s">
        <v>70</v>
      </c>
      <c r="B17" s="46">
        <v>253160.0</v>
      </c>
      <c r="C17" s="46">
        <v>251701.0</v>
      </c>
      <c r="D17" s="46">
        <v>251524.0</v>
      </c>
      <c r="E17" s="46">
        <v>251727.0</v>
      </c>
    </row>
    <row r="18">
      <c r="A18" s="42" t="s">
        <v>71</v>
      </c>
      <c r="B18" s="46">
        <v>1251027.0</v>
      </c>
      <c r="C18" s="46">
        <v>1241237.0</v>
      </c>
      <c r="D18" s="46">
        <v>1268986.0</v>
      </c>
      <c r="E18" s="46">
        <v>1302150.0</v>
      </c>
    </row>
    <row r="19">
      <c r="A19" s="42" t="s">
        <v>72</v>
      </c>
      <c r="B19" s="46">
        <v>127371.0</v>
      </c>
      <c r="C19" s="46">
        <v>157852.0</v>
      </c>
      <c r="D19" s="46">
        <v>162891.0</v>
      </c>
      <c r="E19" s="46">
        <v>194615.0</v>
      </c>
    </row>
    <row r="20">
      <c r="A20" s="42" t="s">
        <v>73</v>
      </c>
      <c r="B20" s="46">
        <v>1631558.0</v>
      </c>
      <c r="C20" s="46">
        <v>1650790.0</v>
      </c>
      <c r="D20" s="46">
        <v>1683401.0</v>
      </c>
      <c r="E20" s="46">
        <v>1748492.0</v>
      </c>
    </row>
    <row r="21">
      <c r="A21" s="40"/>
      <c r="B21" s="41"/>
      <c r="C21" s="41"/>
      <c r="D21" s="41"/>
      <c r="E21" s="41"/>
    </row>
    <row r="22">
      <c r="A22" s="44" t="s">
        <v>74</v>
      </c>
      <c r="B22" s="45">
        <v>2747054.0</v>
      </c>
      <c r="C22" s="45">
        <v>2798125.0</v>
      </c>
      <c r="D22" s="45">
        <v>2775220.0</v>
      </c>
      <c r="E22" s="45">
        <v>2840383.0</v>
      </c>
    </row>
    <row r="23">
      <c r="A23" s="40"/>
      <c r="B23" s="41"/>
      <c r="C23" s="41"/>
      <c r="D23" s="41"/>
      <c r="E23" s="41"/>
    </row>
    <row r="24">
      <c r="A24" s="44" t="s">
        <v>75</v>
      </c>
      <c r="B24" s="41"/>
      <c r="C24" s="41"/>
      <c r="D24" s="41"/>
      <c r="E24" s="41"/>
    </row>
    <row r="25">
      <c r="A25" s="42" t="s">
        <v>76</v>
      </c>
      <c r="B25" s="41"/>
      <c r="C25" s="41"/>
      <c r="D25" s="41"/>
      <c r="E25" s="41"/>
    </row>
    <row r="26">
      <c r="A26" s="42" t="s">
        <v>77</v>
      </c>
      <c r="B26" s="45">
        <v>58432.0</v>
      </c>
      <c r="C26" s="45">
        <v>54086.0</v>
      </c>
      <c r="D26" s="45">
        <v>66638.0</v>
      </c>
      <c r="E26" s="45">
        <v>63152.0</v>
      </c>
    </row>
    <row r="27">
      <c r="A27" s="42" t="s">
        <v>78</v>
      </c>
      <c r="B27" s="46">
        <v>184655.0</v>
      </c>
      <c r="C27" s="46">
        <v>211182.0</v>
      </c>
      <c r="D27" s="46">
        <v>219808.0</v>
      </c>
      <c r="E27" s="46">
        <v>222915.0</v>
      </c>
    </row>
    <row r="28">
      <c r="A28" s="42" t="s">
        <v>79</v>
      </c>
      <c r="B28" s="46">
        <v>132519.0</v>
      </c>
      <c r="C28" s="46">
        <v>131818.0</v>
      </c>
      <c r="D28" s="46">
        <v>139099.0</v>
      </c>
      <c r="E28" s="46">
        <v>134905.0</v>
      </c>
    </row>
    <row r="29">
      <c r="A29" s="42" t="s">
        <v>80</v>
      </c>
      <c r="B29" s="46">
        <v>210461.0</v>
      </c>
      <c r="C29" s="46">
        <v>239187.0</v>
      </c>
      <c r="D29" s="46">
        <v>231133.0</v>
      </c>
      <c r="E29" s="46">
        <v>239699.0</v>
      </c>
    </row>
    <row r="30">
      <c r="A30" s="44" t="s">
        <v>81</v>
      </c>
      <c r="B30" s="46">
        <v>586067.0</v>
      </c>
      <c r="C30" s="46">
        <v>636273.0</v>
      </c>
      <c r="D30" s="46">
        <v>656678.0</v>
      </c>
      <c r="E30" s="46">
        <v>660671.0</v>
      </c>
    </row>
    <row r="31">
      <c r="A31" s="40"/>
      <c r="B31" s="41"/>
      <c r="C31" s="41"/>
      <c r="D31" s="41"/>
      <c r="E31" s="41"/>
    </row>
    <row r="32">
      <c r="A32" s="42" t="s">
        <v>82</v>
      </c>
      <c r="B32" s="46">
        <v>280000.0</v>
      </c>
      <c r="C32" s="46">
        <v>466017.0</v>
      </c>
      <c r="D32" s="46">
        <v>468032.0</v>
      </c>
      <c r="E32" s="46">
        <v>470047.0</v>
      </c>
    </row>
    <row r="33">
      <c r="A33" s="42" t="s">
        <v>79</v>
      </c>
      <c r="B33" s="46">
        <v>1224321.0</v>
      </c>
      <c r="C33" s="46">
        <v>1218269.0</v>
      </c>
      <c r="D33" s="46">
        <v>1233497.0</v>
      </c>
      <c r="E33" s="46">
        <v>1254955.0</v>
      </c>
    </row>
    <row r="34">
      <c r="A34" s="42" t="s">
        <v>83</v>
      </c>
      <c r="B34" s="46">
        <v>149725.0</v>
      </c>
      <c r="C34" s="46">
        <v>147400.0</v>
      </c>
      <c r="D34" s="46">
        <v>125010.0</v>
      </c>
      <c r="E34" s="46">
        <v>136648.0</v>
      </c>
    </row>
    <row r="35">
      <c r="A35" s="44" t="s">
        <v>84</v>
      </c>
      <c r="B35" s="47">
        <v>2240113.0</v>
      </c>
      <c r="C35" s="48">
        <v>2467959.0</v>
      </c>
      <c r="D35" s="46">
        <v>2483217.0</v>
      </c>
      <c r="E35" s="46">
        <v>2522321.0</v>
      </c>
    </row>
    <row r="36">
      <c r="A36" s="42" t="s">
        <v>85</v>
      </c>
      <c r="B36" s="41"/>
      <c r="C36" s="41"/>
      <c r="D36" s="41"/>
      <c r="E36" s="41"/>
    </row>
    <row r="37">
      <c r="A37" s="42" t="s">
        <v>86</v>
      </c>
      <c r="B37" s="49">
        <v>218248.0</v>
      </c>
      <c r="C37" s="49" t="s">
        <v>87</v>
      </c>
      <c r="D37" s="49" t="s">
        <v>87</v>
      </c>
      <c r="E37" s="49" t="s">
        <v>87</v>
      </c>
    </row>
    <row r="38">
      <c r="A38" s="42" t="s">
        <v>88</v>
      </c>
      <c r="B38" s="41"/>
      <c r="C38" s="41"/>
      <c r="D38" s="41"/>
      <c r="E38" s="41"/>
    </row>
    <row r="39">
      <c r="A39" s="42" t="s">
        <v>89</v>
      </c>
      <c r="B39" s="49" t="s">
        <v>87</v>
      </c>
      <c r="C39" s="49" t="s">
        <v>87</v>
      </c>
      <c r="D39" s="49" t="s">
        <v>87</v>
      </c>
      <c r="E39" s="49" t="s">
        <v>87</v>
      </c>
    </row>
    <row r="40">
      <c r="A40" s="42" t="s">
        <v>90</v>
      </c>
      <c r="B40" s="49">
        <v>986.0</v>
      </c>
      <c r="C40" s="49">
        <v>1054.0</v>
      </c>
      <c r="D40" s="50">
        <v>1063.0</v>
      </c>
      <c r="E40" s="49">
        <v>1072.0</v>
      </c>
    </row>
    <row r="41">
      <c r="A41" s="42" t="s">
        <v>91</v>
      </c>
      <c r="B41" s="46">
        <v>878148.0</v>
      </c>
      <c r="C41" s="46">
        <v>862758.0</v>
      </c>
      <c r="D41" s="46">
        <v>887485.0</v>
      </c>
      <c r="E41" s="46">
        <v>913442.0</v>
      </c>
    </row>
    <row r="42">
      <c r="A42" s="42" t="s">
        <v>92</v>
      </c>
      <c r="B42" s="46">
        <v>1110087.0</v>
      </c>
      <c r="C42" s="46">
        <v>1169150.0</v>
      </c>
      <c r="D42" s="46">
        <v>1170078.0</v>
      </c>
      <c r="E42" s="46">
        <v>1216239.0</v>
      </c>
    </row>
    <row r="43">
      <c r="A43" s="42" t="s">
        <v>93</v>
      </c>
      <c r="B43" s="51">
        <v>-1696743.0</v>
      </c>
      <c r="C43" s="51">
        <v>-1702509.0</v>
      </c>
      <c r="D43" s="46">
        <v>-1765641.0</v>
      </c>
      <c r="E43" s="46">
        <v>-1811997.0</v>
      </c>
    </row>
    <row r="44">
      <c r="A44" s="42" t="s">
        <v>94</v>
      </c>
      <c r="B44" s="46">
        <v>-3785.0</v>
      </c>
      <c r="C44" s="43">
        <v>-287.0</v>
      </c>
      <c r="D44" s="43">
        <v>-982.0</v>
      </c>
      <c r="E44" s="43">
        <v>-694.0</v>
      </c>
    </row>
    <row r="45">
      <c r="A45" s="44" t="s">
        <v>95</v>
      </c>
      <c r="B45" s="46">
        <v>288693.0</v>
      </c>
      <c r="C45" s="46">
        <v>330166.0</v>
      </c>
      <c r="D45" s="46">
        <v>292003.0</v>
      </c>
      <c r="E45" s="46">
        <v>318062.0</v>
      </c>
    </row>
    <row r="46">
      <c r="A46" s="40"/>
      <c r="B46" s="41"/>
      <c r="C46" s="41"/>
      <c r="D46" s="41"/>
      <c r="E46" s="41"/>
    </row>
    <row r="47">
      <c r="A47" s="52" t="s">
        <v>96</v>
      </c>
      <c r="B47" s="45">
        <v>2747054.0</v>
      </c>
      <c r="C47" s="45">
        <v>2798125.0</v>
      </c>
      <c r="D47" s="45">
        <v>2775220.0</v>
      </c>
      <c r="E47" s="45">
        <v>2840383.0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86"/>
    <col customWidth="1" min="2" max="2" width="16.86"/>
  </cols>
  <sheetData>
    <row r="1">
      <c r="A1" s="53" t="s">
        <v>97</v>
      </c>
      <c r="B1" s="54"/>
      <c r="C1" s="55"/>
    </row>
    <row r="2">
      <c r="A2" s="56"/>
      <c r="B2" s="57"/>
      <c r="C2" s="55"/>
    </row>
    <row r="3">
      <c r="A3" s="58" t="s">
        <v>98</v>
      </c>
      <c r="B3" s="57"/>
      <c r="C3" s="55"/>
    </row>
    <row r="4">
      <c r="A4" s="56"/>
      <c r="B4" s="59">
        <v>2021.0</v>
      </c>
      <c r="C4" s="59">
        <v>2022.0</v>
      </c>
      <c r="D4" s="59">
        <v>2023.0</v>
      </c>
    </row>
    <row r="5">
      <c r="A5" s="60" t="s">
        <v>99</v>
      </c>
      <c r="B5" s="57"/>
      <c r="C5" s="57"/>
      <c r="D5" s="57"/>
    </row>
    <row r="6">
      <c r="A6" s="58" t="s">
        <v>100</v>
      </c>
      <c r="B6" s="61">
        <v>72373.0</v>
      </c>
      <c r="C6" s="61">
        <v>43123.0</v>
      </c>
      <c r="D6" s="61">
        <v>101351.0</v>
      </c>
    </row>
    <row r="7">
      <c r="A7" s="56"/>
      <c r="B7" s="57"/>
      <c r="C7" s="57"/>
      <c r="D7" s="57"/>
    </row>
    <row r="8">
      <c r="A8" s="58" t="s">
        <v>101</v>
      </c>
      <c r="B8" s="57"/>
      <c r="C8" s="57"/>
      <c r="D8" s="57"/>
    </row>
    <row r="9">
      <c r="A9" s="58" t="s">
        <v>102</v>
      </c>
      <c r="B9" s="57"/>
      <c r="C9" s="57"/>
      <c r="D9" s="57"/>
    </row>
    <row r="10">
      <c r="A10" s="58" t="s">
        <v>103</v>
      </c>
      <c r="B10" s="62">
        <v>89654.0</v>
      </c>
      <c r="C10" s="62">
        <v>92380.0</v>
      </c>
      <c r="D10" s="62">
        <v>93136.0</v>
      </c>
    </row>
    <row r="11">
      <c r="A11" s="58" t="s">
        <v>104</v>
      </c>
      <c r="B11" s="62">
        <v>17937.0</v>
      </c>
      <c r="C11" s="62">
        <v>31327.0</v>
      </c>
      <c r="D11" s="62">
        <v>26998.0</v>
      </c>
    </row>
    <row r="12">
      <c r="A12" s="58" t="s">
        <v>105</v>
      </c>
      <c r="B12" s="62">
        <v>-20849.0</v>
      </c>
      <c r="C12" s="62">
        <v>-18646.0</v>
      </c>
      <c r="D12" s="62">
        <v>-15715.0</v>
      </c>
    </row>
    <row r="13">
      <c r="A13" s="58" t="s">
        <v>106</v>
      </c>
      <c r="B13" s="62">
        <v>22988.0</v>
      </c>
      <c r="C13" s="62">
        <v>24426.0</v>
      </c>
      <c r="D13" s="62">
        <v>25781.0</v>
      </c>
    </row>
    <row r="14">
      <c r="A14" s="58" t="s">
        <v>107</v>
      </c>
      <c r="B14" s="57"/>
      <c r="C14" s="57"/>
      <c r="D14" s="57"/>
    </row>
    <row r="15">
      <c r="A15" s="58" t="s">
        <v>63</v>
      </c>
      <c r="B15" s="62">
        <v>-24816.0</v>
      </c>
      <c r="C15" s="62">
        <v>-12266.0</v>
      </c>
      <c r="D15" s="59">
        <v>-98.0</v>
      </c>
    </row>
    <row r="16">
      <c r="A16" s="58" t="s">
        <v>108</v>
      </c>
      <c r="B16" s="59">
        <v>715.0</v>
      </c>
      <c r="C16" s="62">
        <v>14651.0</v>
      </c>
      <c r="D16" s="59">
        <v>852.0</v>
      </c>
    </row>
    <row r="17">
      <c r="A17" s="58" t="s">
        <v>65</v>
      </c>
      <c r="B17" s="62">
        <v>-3478.0</v>
      </c>
      <c r="C17" s="62">
        <v>-12725.0</v>
      </c>
      <c r="D17" s="62">
        <v>-2092.0</v>
      </c>
    </row>
    <row r="18">
      <c r="A18" s="58" t="s">
        <v>66</v>
      </c>
      <c r="B18" s="62">
        <v>-1137.0</v>
      </c>
      <c r="C18" s="62">
        <v>-11960.0</v>
      </c>
      <c r="D18" s="62">
        <v>-14694.0</v>
      </c>
    </row>
    <row r="19">
      <c r="A19" s="58" t="s">
        <v>109</v>
      </c>
      <c r="B19" s="62">
        <v>-4106.0</v>
      </c>
      <c r="C19" s="62">
        <v>-18404.0</v>
      </c>
      <c r="D19" s="62">
        <v>-27113.0</v>
      </c>
    </row>
    <row r="20">
      <c r="A20" s="58" t="s">
        <v>110</v>
      </c>
      <c r="B20" s="62">
        <v>-9227.0</v>
      </c>
      <c r="C20" s="62">
        <v>13739.0</v>
      </c>
      <c r="D20" s="62">
        <v>-14504.0</v>
      </c>
    </row>
    <row r="21">
      <c r="A21" s="58" t="s">
        <v>77</v>
      </c>
      <c r="B21" s="62">
        <v>-3678.0</v>
      </c>
      <c r="C21" s="62">
        <v>17586.0</v>
      </c>
      <c r="D21" s="62">
        <v>3971.0</v>
      </c>
    </row>
    <row r="22">
      <c r="A22" s="58" t="s">
        <v>78</v>
      </c>
      <c r="B22" s="62">
        <v>26527.0</v>
      </c>
      <c r="C22" s="62">
        <v>8634.0</v>
      </c>
      <c r="D22" s="62">
        <v>3104.0</v>
      </c>
    </row>
    <row r="23">
      <c r="A23" s="58" t="s">
        <v>80</v>
      </c>
      <c r="B23" s="62">
        <v>50103.0</v>
      </c>
      <c r="C23" s="62">
        <v>-9939.0</v>
      </c>
      <c r="D23" s="62">
        <v>37424.0</v>
      </c>
    </row>
    <row r="24">
      <c r="A24" s="58" t="s">
        <v>111</v>
      </c>
      <c r="B24" s="62">
        <v>213006.0</v>
      </c>
      <c r="C24" s="62">
        <v>161926.0</v>
      </c>
      <c r="D24" s="62">
        <v>218401.0</v>
      </c>
    </row>
    <row r="25">
      <c r="A25" s="56"/>
      <c r="B25" s="57"/>
      <c r="C25" s="57"/>
      <c r="D25" s="57"/>
    </row>
    <row r="26">
      <c r="A26" s="60" t="s">
        <v>112</v>
      </c>
      <c r="B26" s="57"/>
      <c r="C26" s="57"/>
      <c r="D26" s="57"/>
    </row>
    <row r="27">
      <c r="A27" s="58" t="s">
        <v>113</v>
      </c>
      <c r="B27" s="62">
        <v>-66943.0</v>
      </c>
      <c r="C27" s="62">
        <v>-112464.0</v>
      </c>
      <c r="D27" s="62">
        <v>-151565.0</v>
      </c>
    </row>
    <row r="28">
      <c r="A28" s="58" t="s">
        <v>114</v>
      </c>
      <c r="B28" s="59">
        <v>-606.0</v>
      </c>
      <c r="C28" s="59">
        <v>-680.0</v>
      </c>
      <c r="D28" s="62">
        <v>-1658.0</v>
      </c>
    </row>
    <row r="29">
      <c r="A29" s="58" t="s">
        <v>72</v>
      </c>
      <c r="B29" s="62">
        <v>-1061.0</v>
      </c>
      <c r="C29" s="59">
        <v>329.0</v>
      </c>
      <c r="D29" s="59">
        <v>-274.0</v>
      </c>
    </row>
    <row r="30">
      <c r="A30" s="58" t="s">
        <v>115</v>
      </c>
      <c r="B30" s="62">
        <v>-68610.0</v>
      </c>
      <c r="C30" s="62">
        <v>-112815.0</v>
      </c>
      <c r="D30" s="62">
        <v>-153497.0</v>
      </c>
    </row>
    <row r="31">
      <c r="A31" s="56"/>
      <c r="B31" s="57"/>
      <c r="C31" s="57"/>
      <c r="D31" s="57"/>
    </row>
    <row r="32">
      <c r="A32" s="60" t="s">
        <v>116</v>
      </c>
      <c r="B32" s="57"/>
      <c r="C32" s="57"/>
      <c r="D32" s="57"/>
    </row>
    <row r="33">
      <c r="A33" s="58" t="s">
        <v>117</v>
      </c>
      <c r="B33" s="57"/>
      <c r="C33" s="57"/>
      <c r="D33" s="57"/>
    </row>
    <row r="34">
      <c r="A34" s="58" t="s">
        <v>118</v>
      </c>
      <c r="B34" s="62">
        <v>-17000.0</v>
      </c>
      <c r="C34" s="62">
        <v>-18316.0</v>
      </c>
      <c r="D34" s="62">
        <v>-24243.0</v>
      </c>
    </row>
    <row r="35">
      <c r="A35" s="58" t="s">
        <v>119</v>
      </c>
      <c r="B35" s="50" t="s">
        <v>87</v>
      </c>
      <c r="C35" s="62">
        <v>130000.0</v>
      </c>
      <c r="D35" s="62">
        <v>15000.0</v>
      </c>
    </row>
    <row r="36">
      <c r="A36" s="58" t="s">
        <v>120</v>
      </c>
      <c r="B36" s="62">
        <v>-150000.0</v>
      </c>
      <c r="C36" s="62">
        <v>-130000.0</v>
      </c>
      <c r="D36" s="62">
        <v>-15000.0</v>
      </c>
    </row>
    <row r="37">
      <c r="A37" s="58" t="s">
        <v>121</v>
      </c>
      <c r="B37" s="62">
        <v>345000.0</v>
      </c>
      <c r="C37" s="50" t="s">
        <v>87</v>
      </c>
      <c r="D37" s="50" t="s">
        <v>87</v>
      </c>
    </row>
    <row r="38">
      <c r="A38" s="58" t="s">
        <v>122</v>
      </c>
      <c r="B38" s="62">
        <v>-10074.0</v>
      </c>
      <c r="C38" s="50" t="s">
        <v>87</v>
      </c>
      <c r="D38" s="50" t="s">
        <v>87</v>
      </c>
    </row>
    <row r="39">
      <c r="A39" s="58" t="s">
        <v>123</v>
      </c>
      <c r="B39" s="62">
        <v>-443751.0</v>
      </c>
      <c r="C39" s="50" t="s">
        <v>87</v>
      </c>
      <c r="D39" s="50" t="s">
        <v>87</v>
      </c>
    </row>
    <row r="40">
      <c r="A40" s="58" t="s">
        <v>124</v>
      </c>
      <c r="B40" s="57"/>
      <c r="C40" s="57"/>
      <c r="D40" s="57"/>
    </row>
    <row r="41">
      <c r="A41" s="58" t="s">
        <v>125</v>
      </c>
      <c r="B41" s="59">
        <v>-74.0</v>
      </c>
      <c r="C41" s="50" t="s">
        <v>87</v>
      </c>
      <c r="D41" s="50" t="s">
        <v>87</v>
      </c>
    </row>
    <row r="42">
      <c r="A42" s="58" t="s">
        <v>126</v>
      </c>
      <c r="B42" s="62">
        <v>-18661.0</v>
      </c>
      <c r="C42" s="50" t="s">
        <v>87</v>
      </c>
      <c r="D42" s="50" t="s">
        <v>87</v>
      </c>
    </row>
    <row r="43">
      <c r="A43" s="58" t="s">
        <v>127</v>
      </c>
      <c r="B43" s="62">
        <v>175000.0</v>
      </c>
      <c r="C43" s="50" t="s">
        <v>87</v>
      </c>
      <c r="D43" s="50" t="s">
        <v>87</v>
      </c>
    </row>
    <row r="44">
      <c r="A44" s="58" t="s">
        <v>128</v>
      </c>
      <c r="B44" s="62">
        <v>-7950.0</v>
      </c>
      <c r="C44" s="50" t="s">
        <v>87</v>
      </c>
      <c r="D44" s="50" t="s">
        <v>87</v>
      </c>
    </row>
    <row r="45">
      <c r="A45" s="58" t="s">
        <v>129</v>
      </c>
      <c r="B45" s="62">
        <v>24786.0</v>
      </c>
      <c r="C45" s="59">
        <v>84.0</v>
      </c>
      <c r="D45" s="50" t="s">
        <v>87</v>
      </c>
    </row>
    <row r="46">
      <c r="A46" s="58" t="s">
        <v>130</v>
      </c>
      <c r="B46" s="59">
        <v>-337.0</v>
      </c>
      <c r="C46" s="62">
        <v>-42272.0</v>
      </c>
      <c r="D46" s="62">
        <v>-53207.0</v>
      </c>
    </row>
    <row r="47">
      <c r="A47" s="58" t="s">
        <v>131</v>
      </c>
      <c r="B47" s="62">
        <v>-5766.0</v>
      </c>
      <c r="C47" s="62">
        <v>-63132.0</v>
      </c>
      <c r="D47" s="62">
        <v>-46085.0</v>
      </c>
    </row>
    <row r="48">
      <c r="A48" s="58" t="s">
        <v>132</v>
      </c>
      <c r="B48" s="62">
        <v>-108827.0</v>
      </c>
      <c r="C48" s="62">
        <v>-123636.0</v>
      </c>
      <c r="D48" s="62">
        <v>-123535.0</v>
      </c>
    </row>
    <row r="49">
      <c r="A49" s="58" t="s">
        <v>133</v>
      </c>
      <c r="B49" s="59">
        <v>-27.0</v>
      </c>
      <c r="C49" s="59">
        <v>-325.0</v>
      </c>
      <c r="D49" s="59">
        <v>144.0</v>
      </c>
    </row>
    <row r="50">
      <c r="A50" s="58" t="s">
        <v>134</v>
      </c>
      <c r="B50" s="62">
        <v>35542.0</v>
      </c>
      <c r="C50" s="62">
        <v>-74850.0</v>
      </c>
      <c r="D50" s="62">
        <v>-58487.0</v>
      </c>
    </row>
    <row r="51">
      <c r="A51" s="58" t="s">
        <v>135</v>
      </c>
      <c r="B51" s="62">
        <v>154085.0</v>
      </c>
      <c r="C51" s="62">
        <v>189627.0</v>
      </c>
      <c r="D51" s="62">
        <v>114777.0</v>
      </c>
    </row>
    <row r="52">
      <c r="A52" s="58" t="s">
        <v>136</v>
      </c>
      <c r="B52" s="61">
        <v>189627.0</v>
      </c>
      <c r="C52" s="61">
        <v>114777.0</v>
      </c>
      <c r="D52" s="61">
        <v>56290.0</v>
      </c>
    </row>
    <row r="53">
      <c r="A53" s="56"/>
      <c r="B53" s="57"/>
      <c r="C53" s="57"/>
      <c r="D53" s="57"/>
    </row>
    <row r="54">
      <c r="A54" s="58" t="s">
        <v>137</v>
      </c>
      <c r="B54" s="57"/>
      <c r="C54" s="57"/>
      <c r="D54" s="57"/>
    </row>
    <row r="55">
      <c r="A55" s="58" t="s">
        <v>138</v>
      </c>
      <c r="B55" s="61">
        <v>9586.0</v>
      </c>
      <c r="C55" s="61">
        <v>7233.0</v>
      </c>
      <c r="D55" s="61">
        <v>9764.0</v>
      </c>
    </row>
    <row r="56">
      <c r="A56" s="58" t="s">
        <v>139</v>
      </c>
      <c r="B56" s="61">
        <v>13031.0</v>
      </c>
      <c r="C56" s="61">
        <v>14688.0</v>
      </c>
      <c r="D56" s="61">
        <v>14473.0</v>
      </c>
    </row>
    <row r="57">
      <c r="A57" s="58" t="s">
        <v>140</v>
      </c>
      <c r="B57" s="61">
        <v>4343.0</v>
      </c>
      <c r="C57" s="61">
        <v>9346.0</v>
      </c>
      <c r="D57" s="61">
        <v>16815.0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s>
  <sheetData>
    <row r="1">
      <c r="A1" s="23" t="s">
        <v>141</v>
      </c>
      <c r="B1" s="23" t="s">
        <v>142</v>
      </c>
      <c r="C1" s="23" t="s">
        <v>143</v>
      </c>
      <c r="D1" s="23" t="s">
        <v>144</v>
      </c>
      <c r="E1" s="23" t="s">
        <v>145</v>
      </c>
      <c r="F1" s="23" t="s">
        <v>146</v>
      </c>
      <c r="G1" s="23" t="s">
        <v>147</v>
      </c>
      <c r="H1" s="23" t="s">
        <v>148</v>
      </c>
      <c r="I1" s="23" t="s">
        <v>149</v>
      </c>
      <c r="J1" s="23" t="s">
        <v>150</v>
      </c>
      <c r="K1" s="23" t="s">
        <v>151</v>
      </c>
      <c r="L1" s="23" t="s">
        <v>152</v>
      </c>
      <c r="M1" s="23" t="s">
        <v>153</v>
      </c>
      <c r="N1" s="23" t="s">
        <v>154</v>
      </c>
      <c r="O1" s="23" t="s">
        <v>155</v>
      </c>
      <c r="P1" s="23" t="s">
        <v>156</v>
      </c>
      <c r="Q1" s="23" t="s">
        <v>157</v>
      </c>
      <c r="R1" s="23" t="s">
        <v>158</v>
      </c>
    </row>
    <row r="2">
      <c r="A2" s="23" t="s">
        <v>159</v>
      </c>
      <c r="B2" s="23">
        <v>0.0</v>
      </c>
      <c r="C2" s="23">
        <v>1.490686089E9</v>
      </c>
      <c r="D2" s="23">
        <v>4.51</v>
      </c>
      <c r="E2" s="23">
        <v>2.15</v>
      </c>
      <c r="F2" s="23">
        <v>25.89</v>
      </c>
      <c r="G2" s="23">
        <v>5.24</v>
      </c>
      <c r="H2" s="23">
        <v>1.25</v>
      </c>
      <c r="I2" s="23">
        <v>1.87</v>
      </c>
      <c r="J2" s="23">
        <v>4.53</v>
      </c>
      <c r="K2" s="23">
        <v>6.34</v>
      </c>
      <c r="L2" s="23">
        <v>15.08</v>
      </c>
      <c r="M2" s="23">
        <v>0.49</v>
      </c>
      <c r="N2" s="23">
        <v>0.24</v>
      </c>
      <c r="O2" s="23">
        <v>6.0</v>
      </c>
      <c r="P2" s="23">
        <v>19.22</v>
      </c>
      <c r="Q2" s="23">
        <v>134.51</v>
      </c>
      <c r="R2" s="23">
        <v>15.03</v>
      </c>
    </row>
    <row r="3">
      <c r="A3" s="23" t="s">
        <v>160</v>
      </c>
      <c r="B3" s="23">
        <v>0.0</v>
      </c>
      <c r="C3" s="23">
        <v>3.490441225E9</v>
      </c>
      <c r="D3" s="23">
        <v>5.05</v>
      </c>
      <c r="E3" s="23">
        <v>2.61</v>
      </c>
      <c r="F3" s="23">
        <v>29.76</v>
      </c>
      <c r="G3" s="23">
        <v>5.39</v>
      </c>
      <c r="H3" s="23">
        <v>1.22</v>
      </c>
      <c r="I3" s="23">
        <v>1.83</v>
      </c>
      <c r="J3" s="23">
        <v>7.22</v>
      </c>
      <c r="K3" s="23">
        <v>10.78</v>
      </c>
      <c r="L3" s="23">
        <v>15.92</v>
      </c>
      <c r="M3" s="23">
        <v>0.59</v>
      </c>
      <c r="N3" s="23">
        <v>0.38</v>
      </c>
      <c r="O3" s="23">
        <v>6.66</v>
      </c>
      <c r="P3" s="23">
        <v>20.14</v>
      </c>
      <c r="Q3" s="23">
        <v>-365.48</v>
      </c>
      <c r="R3" s="23">
        <v>14.04</v>
      </c>
    </row>
    <row r="4">
      <c r="A4" s="23" t="s">
        <v>161</v>
      </c>
      <c r="B4" s="23" t="s">
        <v>162</v>
      </c>
      <c r="C4" s="23">
        <v>1.891419917E9</v>
      </c>
      <c r="D4" s="23">
        <v>1.96</v>
      </c>
      <c r="E4" s="23">
        <v>2.15</v>
      </c>
      <c r="F4" s="23">
        <v>43.21</v>
      </c>
      <c r="G4" s="23">
        <v>4.69</v>
      </c>
      <c r="H4" s="23">
        <v>1.22</v>
      </c>
      <c r="I4" s="23">
        <v>1.67</v>
      </c>
      <c r="J4" s="23">
        <v>6.98</v>
      </c>
      <c r="K4" s="23">
        <v>11.04</v>
      </c>
      <c r="L4" s="23">
        <v>7.99</v>
      </c>
      <c r="M4" s="23">
        <v>0.46</v>
      </c>
      <c r="N4" s="23">
        <v>0.24</v>
      </c>
      <c r="O4" s="23">
        <v>17.51</v>
      </c>
      <c r="P4" s="23">
        <v>12.77</v>
      </c>
      <c r="Q4" s="23">
        <v>793.03</v>
      </c>
      <c r="R4" s="23">
        <v>18.01</v>
      </c>
    </row>
    <row r="5">
      <c r="A5" s="23" t="s">
        <v>163</v>
      </c>
      <c r="B5" s="23" t="s">
        <v>164</v>
      </c>
      <c r="C5" s="23">
        <v>8.290594215E8</v>
      </c>
      <c r="E5" s="23">
        <v>5.38</v>
      </c>
      <c r="F5" s="23">
        <v>7.33</v>
      </c>
      <c r="G5" s="23">
        <v>2.48</v>
      </c>
      <c r="H5" s="23">
        <v>1.27</v>
      </c>
      <c r="I5" s="23">
        <v>1.52</v>
      </c>
      <c r="J5" s="23">
        <v>3.96</v>
      </c>
      <c r="K5" s="23">
        <v>6.56</v>
      </c>
      <c r="L5" s="23">
        <v>18.91</v>
      </c>
      <c r="M5" s="23">
        <v>0.42</v>
      </c>
      <c r="N5" s="23">
        <v>0.24</v>
      </c>
      <c r="O5" s="23" t="s">
        <v>165</v>
      </c>
      <c r="P5" s="23">
        <v>32.42</v>
      </c>
      <c r="Q5" s="23">
        <v>189.38</v>
      </c>
      <c r="R5" s="23">
        <v>10.52</v>
      </c>
    </row>
    <row r="6">
      <c r="A6" s="23" t="s">
        <v>166</v>
      </c>
      <c r="B6" s="23" t="s">
        <v>167</v>
      </c>
      <c r="C6" s="23">
        <v>1.095673494E8</v>
      </c>
      <c r="D6" s="23">
        <v>-1.75</v>
      </c>
      <c r="E6" s="23" t="s">
        <v>165</v>
      </c>
      <c r="F6" s="23" t="s">
        <v>165</v>
      </c>
      <c r="G6" s="23">
        <v>-2.9</v>
      </c>
      <c r="H6" s="23">
        <v>1.66</v>
      </c>
      <c r="I6" s="23">
        <v>2.0</v>
      </c>
      <c r="J6" s="23">
        <v>8.9</v>
      </c>
      <c r="K6" s="23">
        <v>6.12</v>
      </c>
      <c r="L6" s="23">
        <v>11.2</v>
      </c>
      <c r="M6" s="23">
        <v>0.49</v>
      </c>
      <c r="N6" s="23">
        <v>0.24</v>
      </c>
      <c r="O6" s="23">
        <v>0.09</v>
      </c>
      <c r="P6" s="23" t="s">
        <v>165</v>
      </c>
      <c r="Q6" s="23">
        <v>-3729.46</v>
      </c>
      <c r="R6" s="23">
        <v>15.03</v>
      </c>
    </row>
    <row r="7">
      <c r="A7" s="23" t="s">
        <v>168</v>
      </c>
      <c r="B7" s="23" t="s">
        <v>169</v>
      </c>
      <c r="C7" s="23">
        <v>1.0205321136E10</v>
      </c>
      <c r="D7" s="23">
        <v>6.65</v>
      </c>
      <c r="E7" s="23">
        <v>1.85</v>
      </c>
      <c r="F7" s="23">
        <v>28.6</v>
      </c>
      <c r="G7" s="23">
        <v>11.58</v>
      </c>
      <c r="H7" s="23">
        <v>1.74</v>
      </c>
      <c r="I7" s="23">
        <v>2.28</v>
      </c>
      <c r="J7" s="23">
        <v>3.57</v>
      </c>
      <c r="K7" s="23">
        <v>12.8</v>
      </c>
      <c r="L7" s="23">
        <v>11.08</v>
      </c>
      <c r="M7" s="23">
        <v>0.48</v>
      </c>
      <c r="N7" s="23">
        <v>0.38</v>
      </c>
      <c r="O7" s="23" t="s">
        <v>165</v>
      </c>
      <c r="P7" s="23">
        <v>26.85</v>
      </c>
      <c r="Q7" s="23">
        <v>143.29</v>
      </c>
      <c r="R7" s="23">
        <v>16.37</v>
      </c>
    </row>
    <row r="8">
      <c r="A8" s="23" t="s">
        <v>170</v>
      </c>
      <c r="B8" s="23" t="s">
        <v>171</v>
      </c>
      <c r="C8" s="23">
        <v>1.9453121182E10</v>
      </c>
      <c r="D8" s="23">
        <v>9.3</v>
      </c>
      <c r="E8" s="23">
        <v>1.57</v>
      </c>
      <c r="F8" s="23">
        <v>44.33</v>
      </c>
      <c r="G8" s="23">
        <v>9.57</v>
      </c>
      <c r="H8" s="23">
        <v>1.03</v>
      </c>
      <c r="I8" s="23">
        <v>1.51</v>
      </c>
      <c r="J8" s="23">
        <v>12.09</v>
      </c>
      <c r="K8" s="23">
        <v>2.64</v>
      </c>
      <c r="L8" s="23">
        <v>17.14</v>
      </c>
      <c r="M8" s="23">
        <v>0.51</v>
      </c>
      <c r="N8" s="23">
        <v>0.23</v>
      </c>
      <c r="O8" s="23">
        <v>12.61</v>
      </c>
      <c r="P8" s="23">
        <v>20.33</v>
      </c>
      <c r="Q8" s="23">
        <v>365.21</v>
      </c>
      <c r="R8" s="23">
        <v>14.74</v>
      </c>
    </row>
    <row r="9">
      <c r="A9" s="23" t="s">
        <v>172</v>
      </c>
      <c r="B9" s="23" t="s">
        <v>173</v>
      </c>
      <c r="C9" s="23">
        <v>4.556524297E8</v>
      </c>
      <c r="D9" s="23">
        <v>6.73</v>
      </c>
      <c r="E9" s="23">
        <v>3.62</v>
      </c>
      <c r="F9" s="23" t="s">
        <v>165</v>
      </c>
      <c r="G9" s="23">
        <v>6.48</v>
      </c>
      <c r="H9" s="23">
        <v>0.96</v>
      </c>
      <c r="I9" s="23">
        <v>2.09</v>
      </c>
      <c r="J9" s="23">
        <v>4.53</v>
      </c>
      <c r="K9" s="23">
        <v>13.62</v>
      </c>
      <c r="L9" s="23">
        <v>26.09</v>
      </c>
      <c r="M9" s="23">
        <v>0.43</v>
      </c>
      <c r="N9" s="23">
        <v>0.2</v>
      </c>
      <c r="O9" s="23">
        <v>3.2</v>
      </c>
      <c r="P9" s="23">
        <v>19.82</v>
      </c>
      <c r="Q9" s="23">
        <v>-841.5</v>
      </c>
      <c r="R9" s="23">
        <v>18.15</v>
      </c>
    </row>
    <row r="10">
      <c r="A10" s="23" t="s">
        <v>174</v>
      </c>
      <c r="B10" s="23" t="s">
        <v>175</v>
      </c>
      <c r="C10" s="23">
        <v>1.557184172E9</v>
      </c>
      <c r="D10" s="23">
        <v>3.35</v>
      </c>
      <c r="E10" s="23">
        <v>2.53</v>
      </c>
      <c r="F10" s="23">
        <v>23.17</v>
      </c>
      <c r="G10" s="23">
        <v>5.11</v>
      </c>
      <c r="H10" s="23">
        <v>1.53</v>
      </c>
      <c r="I10" s="23">
        <v>1.83</v>
      </c>
      <c r="J10" s="23">
        <v>23.38</v>
      </c>
      <c r="K10" s="23">
        <v>3.31</v>
      </c>
      <c r="L10" s="23">
        <v>19.62</v>
      </c>
      <c r="M10" s="23">
        <v>0.58</v>
      </c>
      <c r="N10" s="23">
        <v>0.11</v>
      </c>
      <c r="O10" s="23">
        <v>8.3</v>
      </c>
      <c r="P10" s="23">
        <v>18.1</v>
      </c>
      <c r="Q10" s="23">
        <v>358.45</v>
      </c>
      <c r="R10" s="23">
        <v>26.69</v>
      </c>
    </row>
    <row r="11">
      <c r="A11" s="23" t="s">
        <v>176</v>
      </c>
      <c r="B11" s="23" t="s">
        <v>177</v>
      </c>
      <c r="C11" s="23">
        <v>2.21843254E9</v>
      </c>
      <c r="D11" s="23">
        <v>3.23</v>
      </c>
      <c r="E11" s="23">
        <v>2.5</v>
      </c>
      <c r="F11" s="23" t="s">
        <v>165</v>
      </c>
      <c r="G11" s="23">
        <v>5.37</v>
      </c>
      <c r="H11" s="23">
        <v>1.66</v>
      </c>
      <c r="I11" s="23">
        <v>2.11</v>
      </c>
      <c r="J11" s="23">
        <v>3.51</v>
      </c>
      <c r="K11" s="23">
        <v>5.61</v>
      </c>
      <c r="L11" s="23">
        <v>13.03</v>
      </c>
      <c r="M11" s="23">
        <v>0.34</v>
      </c>
      <c r="N11" s="23">
        <v>0.14</v>
      </c>
      <c r="O11" s="23">
        <v>3.34</v>
      </c>
      <c r="P11" s="23">
        <v>12.2</v>
      </c>
      <c r="Q11" s="23">
        <v>-1823.49</v>
      </c>
      <c r="R11" s="23">
        <v>9.12</v>
      </c>
    </row>
    <row r="12">
      <c r="A12" s="23" t="s">
        <v>178</v>
      </c>
      <c r="B12" s="23" t="s">
        <v>179</v>
      </c>
      <c r="C12" s="23">
        <v>5.604425545E8</v>
      </c>
      <c r="D12" s="23">
        <v>7.72</v>
      </c>
      <c r="E12" s="23">
        <v>1.87</v>
      </c>
      <c r="F12" s="23">
        <v>14.41</v>
      </c>
      <c r="G12" s="23">
        <v>7.49</v>
      </c>
      <c r="H12" s="23">
        <v>0.97</v>
      </c>
      <c r="I12" s="23">
        <v>1.37</v>
      </c>
      <c r="J12" s="23">
        <v>1.99</v>
      </c>
      <c r="K12" s="23">
        <v>1.58</v>
      </c>
      <c r="L12" s="23">
        <v>6.99</v>
      </c>
      <c r="M12" s="23">
        <v>1.65</v>
      </c>
      <c r="N12" s="23">
        <v>1.43</v>
      </c>
      <c r="O12" s="23" t="s">
        <v>165</v>
      </c>
      <c r="P12" s="23">
        <v>19.22</v>
      </c>
      <c r="Q12" s="23">
        <v>90.77</v>
      </c>
      <c r="R12" s="23">
        <v>3.57</v>
      </c>
    </row>
    <row r="13">
      <c r="A13" s="23" t="s">
        <v>180</v>
      </c>
      <c r="B13" s="23" t="s">
        <v>181</v>
      </c>
      <c r="C13" s="23">
        <v>6.866875839E8</v>
      </c>
      <c r="D13" s="23">
        <v>10.91</v>
      </c>
      <c r="E13" s="23">
        <v>1.35</v>
      </c>
      <c r="F13" s="23" t="s">
        <v>165</v>
      </c>
      <c r="G13" s="23">
        <v>5.01</v>
      </c>
      <c r="H13" s="23">
        <v>0.46</v>
      </c>
      <c r="I13" s="23">
        <v>1.91</v>
      </c>
      <c r="J13" s="23" t="s">
        <v>165</v>
      </c>
      <c r="K13" s="23">
        <v>54.29</v>
      </c>
      <c r="L13" s="23">
        <v>36.98</v>
      </c>
      <c r="M13" s="23">
        <v>0.78</v>
      </c>
      <c r="N13" s="23">
        <v>0.6</v>
      </c>
      <c r="O13" s="23">
        <v>2.76</v>
      </c>
      <c r="P13" s="23">
        <v>8.57</v>
      </c>
      <c r="Q13" s="23">
        <v>-793.41</v>
      </c>
      <c r="R13" s="23" t="s">
        <v>165</v>
      </c>
    </row>
    <row r="14">
      <c r="A14" s="23" t="s">
        <v>182</v>
      </c>
      <c r="B14" s="23" t="s">
        <v>183</v>
      </c>
      <c r="C14" s="23">
        <v>2.494218404E9</v>
      </c>
      <c r="D14" s="23">
        <v>5.19</v>
      </c>
      <c r="E14" s="23">
        <v>2.15</v>
      </c>
      <c r="F14" s="23">
        <v>71.29</v>
      </c>
      <c r="G14" s="23">
        <v>7.19</v>
      </c>
      <c r="H14" s="23">
        <v>1.39</v>
      </c>
      <c r="I14" s="23">
        <v>2.26</v>
      </c>
      <c r="J14" s="23">
        <v>7.4</v>
      </c>
      <c r="K14" s="23">
        <v>9.32</v>
      </c>
      <c r="L14" s="23">
        <v>17.93</v>
      </c>
      <c r="M14" s="23">
        <v>0.34</v>
      </c>
      <c r="N14" s="23">
        <v>0.21</v>
      </c>
      <c r="O14" s="23">
        <v>6.12</v>
      </c>
      <c r="P14" s="23">
        <v>11.21</v>
      </c>
      <c r="Q14" s="23">
        <v>736.23</v>
      </c>
      <c r="R14" s="23">
        <v>16.73</v>
      </c>
    </row>
    <row r="15">
      <c r="A15" s="23" t="s">
        <v>184</v>
      </c>
      <c r="B15" s="23" t="s">
        <v>185</v>
      </c>
      <c r="C15" s="23">
        <v>1.424188006E9</v>
      </c>
      <c r="D15" s="23">
        <v>3.48</v>
      </c>
      <c r="E15" s="23">
        <v>3.76</v>
      </c>
      <c r="F15" s="23">
        <v>5.72</v>
      </c>
      <c r="G15" s="23">
        <v>2.62</v>
      </c>
      <c r="H15" s="23">
        <v>0.75</v>
      </c>
      <c r="I15" s="23">
        <v>1.45</v>
      </c>
      <c r="J15" s="23">
        <v>3.09</v>
      </c>
      <c r="K15" s="23">
        <v>2.43</v>
      </c>
      <c r="L15" s="23">
        <v>4.12</v>
      </c>
      <c r="M15" s="23">
        <v>0.62</v>
      </c>
      <c r="N15" s="23">
        <v>0.48</v>
      </c>
      <c r="O15" s="23">
        <v>6.0</v>
      </c>
      <c r="P15" s="23">
        <v>40.03</v>
      </c>
      <c r="Q15" s="23">
        <v>125.74</v>
      </c>
      <c r="R15" s="23">
        <v>5.52</v>
      </c>
    </row>
    <row r="19">
      <c r="Q19" s="7">
        <f>average(Q5:Q15)</f>
        <v>-470.7990909</v>
      </c>
    </row>
    <row r="20">
      <c r="Q20" s="7">
        <f>median(Q5:Q15)</f>
        <v>125.74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79.43"/>
    <col customWidth="1" min="3" max="26" width="8.71"/>
  </cols>
  <sheetData>
    <row r="1" ht="14.25" customHeight="1"/>
    <row r="2" ht="14.25" customHeight="1"/>
    <row r="3" ht="18.0" customHeight="1">
      <c r="B3" s="1" t="s">
        <v>186</v>
      </c>
      <c r="C3" s="63" t="s">
        <v>187</v>
      </c>
      <c r="D3" s="64"/>
      <c r="E3" s="64"/>
      <c r="F3" s="64"/>
      <c r="G3" s="64"/>
      <c r="H3" s="15"/>
    </row>
    <row r="4" ht="14.25" customHeight="1">
      <c r="C4" s="17"/>
      <c r="H4" s="18"/>
    </row>
    <row r="5" ht="14.25" customHeight="1">
      <c r="B5" s="65" t="s">
        <v>188</v>
      </c>
      <c r="C5" s="17"/>
      <c r="H5" s="18"/>
    </row>
    <row r="6" ht="14.25" customHeight="1">
      <c r="B6" s="65" t="s">
        <v>189</v>
      </c>
      <c r="C6" s="24"/>
      <c r="D6" s="66"/>
      <c r="E6" s="66"/>
      <c r="F6" s="66"/>
      <c r="G6" s="66"/>
      <c r="H6" s="25"/>
    </row>
    <row r="7" ht="14.25" customHeight="1">
      <c r="B7" s="65" t="s">
        <v>190</v>
      </c>
      <c r="C7" s="65"/>
    </row>
    <row r="8" ht="14.25" customHeight="1">
      <c r="B8" s="65" t="s">
        <v>191</v>
      </c>
      <c r="C8" s="65"/>
    </row>
    <row r="9" ht="14.25" customHeight="1">
      <c r="B9" s="65" t="s">
        <v>192</v>
      </c>
      <c r="C9" s="65"/>
    </row>
    <row r="10" ht="14.25" customHeight="1">
      <c r="B10" s="65" t="s">
        <v>193</v>
      </c>
      <c r="C10" s="65"/>
    </row>
    <row r="11" ht="14.25" customHeight="1">
      <c r="B11" s="65" t="s">
        <v>194</v>
      </c>
      <c r="C11" s="65"/>
    </row>
    <row r="12" ht="14.25" customHeight="1">
      <c r="B12" s="65" t="s">
        <v>195</v>
      </c>
      <c r="C12" s="65"/>
    </row>
    <row r="13" ht="14.25" customHeight="1">
      <c r="B13" s="65" t="s">
        <v>196</v>
      </c>
      <c r="C13" s="65"/>
    </row>
    <row r="14" ht="14.25" customHeight="1">
      <c r="B14" s="65" t="s">
        <v>197</v>
      </c>
      <c r="C14" s="65"/>
    </row>
    <row r="15" ht="14.25" customHeight="1">
      <c r="B15" s="65" t="s">
        <v>198</v>
      </c>
      <c r="C15" s="65"/>
    </row>
    <row r="16" ht="14.25" customHeight="1">
      <c r="B16" s="65" t="s">
        <v>199</v>
      </c>
      <c r="C16" s="65"/>
    </row>
    <row r="17" ht="14.25" customHeight="1">
      <c r="B17" s="65" t="s">
        <v>200</v>
      </c>
      <c r="C17" s="65"/>
    </row>
    <row r="18" ht="14.25" customHeight="1">
      <c r="B18" s="65" t="s">
        <v>201</v>
      </c>
      <c r="C18" s="65"/>
    </row>
    <row r="19" ht="14.25" customHeight="1">
      <c r="B19" s="65" t="s">
        <v>202</v>
      </c>
      <c r="C19" s="65"/>
    </row>
    <row r="20" ht="14.25" customHeight="1">
      <c r="B20" s="65" t="s">
        <v>203</v>
      </c>
      <c r="C20" s="65"/>
    </row>
    <row r="21" ht="14.25" customHeight="1"/>
    <row r="22" ht="14.25" customHeight="1">
      <c r="B22" s="1" t="s">
        <v>204</v>
      </c>
    </row>
    <row r="23" ht="14.25" customHeight="1">
      <c r="B23" s="65" t="s">
        <v>205</v>
      </c>
    </row>
    <row r="24" ht="14.25" customHeight="1">
      <c r="B24" s="65" t="s">
        <v>2</v>
      </c>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C3:H6"/>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3.57"/>
    <col customWidth="1" min="2" max="2" width="22.29"/>
    <col customWidth="1" min="3" max="3" width="18.57"/>
    <col customWidth="1" min="4" max="4" width="17.86"/>
  </cols>
  <sheetData>
    <row r="1">
      <c r="A1" s="67" t="s">
        <v>206</v>
      </c>
      <c r="B1" s="68"/>
      <c r="C1" s="68"/>
      <c r="D1" s="54"/>
    </row>
    <row r="2">
      <c r="A2" s="56"/>
      <c r="B2" s="57"/>
      <c r="C2" s="57"/>
      <c r="D2" s="57"/>
    </row>
    <row r="3">
      <c r="A3" s="69" t="s">
        <v>207</v>
      </c>
      <c r="B3" s="70"/>
      <c r="C3" s="70"/>
      <c r="D3" s="57"/>
    </row>
    <row r="4">
      <c r="A4" s="56"/>
      <c r="B4" s="59">
        <v>2021.0</v>
      </c>
      <c r="C4" s="59">
        <v>2022.0</v>
      </c>
      <c r="D4" s="59">
        <v>2023.0</v>
      </c>
    </row>
    <row r="5">
      <c r="A5" s="56"/>
      <c r="B5" s="57"/>
      <c r="C5" s="57"/>
      <c r="D5" s="57"/>
    </row>
    <row r="6">
      <c r="A6" s="58" t="s">
        <v>208</v>
      </c>
      <c r="B6" s="61">
        <v>2927540.0</v>
      </c>
      <c r="C6" s="61">
        <v>3303156.0</v>
      </c>
      <c r="D6" s="61">
        <v>3439503.0</v>
      </c>
    </row>
    <row r="7">
      <c r="A7" s="58" t="s">
        <v>209</v>
      </c>
      <c r="B7" s="57"/>
      <c r="C7" s="57"/>
      <c r="D7" s="57"/>
    </row>
    <row r="8">
      <c r="A8" s="58" t="s">
        <v>210</v>
      </c>
      <c r="B8" s="62">
        <v>653133.0</v>
      </c>
      <c r="C8" s="62">
        <v>810926.0</v>
      </c>
      <c r="D8" s="62">
        <v>803500.0</v>
      </c>
    </row>
    <row r="9">
      <c r="A9" s="58" t="s">
        <v>211</v>
      </c>
      <c r="B9" s="62">
        <v>1072628.0</v>
      </c>
      <c r="C9" s="62">
        <v>1211951.0</v>
      </c>
      <c r="D9" s="62">
        <v>1227895.0</v>
      </c>
    </row>
    <row r="10">
      <c r="A10" s="58" t="s">
        <v>212</v>
      </c>
      <c r="B10" s="62">
        <v>792311.0</v>
      </c>
      <c r="C10" s="62">
        <v>881627.0</v>
      </c>
      <c r="D10" s="62">
        <v>922428.0</v>
      </c>
    </row>
    <row r="11">
      <c r="A11" s="58" t="s">
        <v>213</v>
      </c>
      <c r="B11" s="62">
        <v>186136.0</v>
      </c>
      <c r="C11" s="62">
        <v>205753.0</v>
      </c>
      <c r="D11" s="62">
        <v>217449.0</v>
      </c>
    </row>
    <row r="12">
      <c r="A12" s="58" t="s">
        <v>103</v>
      </c>
      <c r="B12" s="62">
        <v>89654.0</v>
      </c>
      <c r="C12" s="62">
        <v>92380.0</v>
      </c>
      <c r="D12" s="62">
        <v>93136.0</v>
      </c>
    </row>
    <row r="13">
      <c r="A13" s="58" t="s">
        <v>214</v>
      </c>
      <c r="B13" s="57"/>
      <c r="C13" s="57"/>
      <c r="D13" s="57"/>
    </row>
    <row r="14">
      <c r="A14" s="58" t="s">
        <v>215</v>
      </c>
      <c r="B14" s="62">
        <v>18139.0</v>
      </c>
      <c r="C14" s="62">
        <v>31387.0</v>
      </c>
      <c r="D14" s="62">
        <v>29464.0</v>
      </c>
    </row>
    <row r="15">
      <c r="A15" s="58" t="s">
        <v>216</v>
      </c>
      <c r="B15" s="57"/>
      <c r="C15" s="57"/>
      <c r="D15" s="57"/>
    </row>
    <row r="16">
      <c r="A16" s="58" t="s">
        <v>217</v>
      </c>
      <c r="B16" s="62">
        <v>19510.0</v>
      </c>
      <c r="C16" s="62">
        <v>13368.0</v>
      </c>
      <c r="D16" s="62">
        <v>11686.0</v>
      </c>
    </row>
    <row r="17">
      <c r="A17" s="58" t="s">
        <v>218</v>
      </c>
      <c r="B17" s="62">
        <v>13711.0</v>
      </c>
      <c r="C17" s="62">
        <v>16829.0</v>
      </c>
      <c r="D17" s="62">
        <v>25379.0</v>
      </c>
    </row>
    <row r="18">
      <c r="A18" s="58" t="s">
        <v>219</v>
      </c>
      <c r="B18" s="62">
        <v>2845222.0</v>
      </c>
      <c r="C18" s="62">
        <v>3264221.0</v>
      </c>
      <c r="D18" s="62">
        <v>3330937.0</v>
      </c>
    </row>
    <row r="19">
      <c r="A19" s="58" t="s">
        <v>220</v>
      </c>
      <c r="B19" s="62">
        <v>82318.0</v>
      </c>
      <c r="C19" s="62">
        <v>38935.0</v>
      </c>
      <c r="D19" s="62">
        <v>108566.0</v>
      </c>
    </row>
    <row r="20">
      <c r="A20" s="58" t="s">
        <v>221</v>
      </c>
      <c r="B20" s="62">
        <v>-10698.0</v>
      </c>
      <c r="C20" s="62">
        <v>-6043.0</v>
      </c>
      <c r="D20" s="62">
        <v>-8552.0</v>
      </c>
    </row>
    <row r="21">
      <c r="A21" s="60" t="s">
        <v>222</v>
      </c>
      <c r="B21" s="62">
        <v>71620.0</v>
      </c>
      <c r="C21" s="62">
        <v>32892.0</v>
      </c>
      <c r="D21" s="62">
        <v>100014.0</v>
      </c>
    </row>
    <row r="22">
      <c r="A22" s="58" t="s">
        <v>223</v>
      </c>
      <c r="B22" s="59">
        <v>-753.0</v>
      </c>
      <c r="C22" s="62">
        <v>-10231.0</v>
      </c>
      <c r="D22" s="62">
        <v>-1337.0</v>
      </c>
    </row>
    <row r="23">
      <c r="A23" s="60" t="s">
        <v>100</v>
      </c>
      <c r="B23" s="62">
        <v>72373.0</v>
      </c>
      <c r="C23" s="62">
        <v>43123.0</v>
      </c>
      <c r="D23" s="62">
        <v>101351.0</v>
      </c>
    </row>
    <row r="24">
      <c r="A24" s="58" t="s">
        <v>224</v>
      </c>
      <c r="B24" s="62">
        <v>-18661.0</v>
      </c>
      <c r="C24" s="50" t="s">
        <v>87</v>
      </c>
      <c r="D24" s="50" t="s">
        <v>87</v>
      </c>
    </row>
    <row r="25">
      <c r="A25" s="58" t="s">
        <v>225</v>
      </c>
      <c r="B25" s="57"/>
      <c r="C25" s="57"/>
      <c r="D25" s="57"/>
    </row>
    <row r="26">
      <c r="A26" s="58" t="s">
        <v>226</v>
      </c>
      <c r="B26" s="62">
        <v>-4581.0</v>
      </c>
      <c r="C26" s="50" t="s">
        <v>87</v>
      </c>
      <c r="D26" s="50" t="s">
        <v>87</v>
      </c>
    </row>
    <row r="27">
      <c r="A27" s="58" t="s">
        <v>227</v>
      </c>
      <c r="B27" s="61">
        <v>49131.0</v>
      </c>
      <c r="C27" s="61">
        <v>43123.0</v>
      </c>
      <c r="D27" s="61">
        <v>101351.0</v>
      </c>
    </row>
    <row r="28">
      <c r="A28" s="56"/>
      <c r="B28" s="57"/>
      <c r="C28" s="57"/>
      <c r="D28" s="57"/>
    </row>
    <row r="29">
      <c r="A29" s="58" t="s">
        <v>228</v>
      </c>
      <c r="B29" s="57"/>
      <c r="C29" s="57"/>
      <c r="D29" s="57"/>
    </row>
    <row r="30">
      <c r="A30" s="58" t="s">
        <v>229</v>
      </c>
      <c r="B30" s="71">
        <v>1.03</v>
      </c>
      <c r="C30" s="71">
        <v>0.87</v>
      </c>
      <c r="D30" s="71">
        <v>2.1</v>
      </c>
    </row>
    <row r="31">
      <c r="A31" s="58" t="s">
        <v>230</v>
      </c>
      <c r="B31" s="71">
        <v>1.01</v>
      </c>
      <c r="C31" s="71">
        <v>0.86</v>
      </c>
      <c r="D31" s="71">
        <v>2.07</v>
      </c>
    </row>
    <row r="32">
      <c r="A32" s="56"/>
      <c r="B32" s="57"/>
      <c r="C32" s="57"/>
      <c r="D32" s="57"/>
    </row>
    <row r="33">
      <c r="A33" s="58" t="s">
        <v>231</v>
      </c>
      <c r="B33" s="57"/>
      <c r="C33" s="57"/>
      <c r="D33" s="57"/>
    </row>
    <row r="34">
      <c r="A34" s="58" t="s">
        <v>229</v>
      </c>
      <c r="B34" s="62">
        <v>47529.0</v>
      </c>
      <c r="C34" s="62">
        <v>49815.0</v>
      </c>
      <c r="D34" s="62">
        <v>48324.0</v>
      </c>
    </row>
    <row r="35">
      <c r="A35" s="58" t="s">
        <v>232</v>
      </c>
      <c r="B35" s="62">
        <v>48510.0</v>
      </c>
      <c r="C35" s="62">
        <v>50414.0</v>
      </c>
      <c r="D35" s="62">
        <v>49050.0</v>
      </c>
    </row>
    <row r="36">
      <c r="B36" s="72"/>
    </row>
    <row r="37">
      <c r="B37" s="73"/>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2020-10-14T09:34:17Z</dcterms:created>
  <dc:creator>Serkan Akguc</dc:creator>
</cp:coreProperties>
</file>