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tumalenko/Documents/Code/discord/slowpoke-bot/"/>
    </mc:Choice>
  </mc:AlternateContent>
  <bookViews>
    <workbookView xWindow="23080" yWindow="44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0" i="1" l="1"/>
  <c r="Q29" i="1"/>
  <c r="P30" i="1"/>
  <c r="O30" i="1"/>
  <c r="P29" i="1"/>
  <c r="O29" i="1"/>
  <c r="Q20" i="1"/>
  <c r="Q18" i="1"/>
  <c r="Q24" i="1"/>
  <c r="P20" i="1"/>
  <c r="P18" i="1"/>
  <c r="P24" i="1"/>
  <c r="O20" i="1"/>
  <c r="O18" i="1"/>
  <c r="O24" i="1"/>
  <c r="Q22" i="1"/>
  <c r="P22" i="1"/>
  <c r="O22" i="1"/>
  <c r="Q9" i="1"/>
  <c r="Q10" i="1"/>
  <c r="Q19" i="1"/>
  <c r="Q21" i="1"/>
  <c r="P9" i="1"/>
  <c r="P10" i="1"/>
  <c r="P19" i="1"/>
  <c r="P21" i="1"/>
  <c r="O9" i="1"/>
  <c r="O10" i="1"/>
  <c r="O19" i="1"/>
  <c r="O21" i="1"/>
  <c r="Q11" i="1"/>
  <c r="P11" i="1"/>
  <c r="O11" i="1"/>
  <c r="M20" i="1"/>
  <c r="M18" i="1"/>
  <c r="M24" i="1"/>
  <c r="K20" i="1"/>
  <c r="K18" i="1"/>
  <c r="K24" i="1"/>
  <c r="J36" i="1"/>
  <c r="J20" i="1"/>
  <c r="J18" i="1"/>
  <c r="J24" i="1"/>
  <c r="J35" i="1"/>
  <c r="I20" i="1"/>
  <c r="I18" i="1"/>
  <c r="I24" i="1"/>
  <c r="J34" i="1"/>
  <c r="H20" i="1"/>
  <c r="H18" i="1"/>
  <c r="H24" i="1"/>
  <c r="J33" i="1"/>
  <c r="L20" i="1"/>
  <c r="L18" i="1"/>
  <c r="L24" i="1"/>
  <c r="J32" i="1"/>
  <c r="J31" i="1"/>
  <c r="J30" i="1"/>
  <c r="J29" i="1"/>
  <c r="I36" i="1"/>
  <c r="I35" i="1"/>
  <c r="I33" i="1"/>
  <c r="I34" i="1"/>
  <c r="I32" i="1"/>
  <c r="I31" i="1"/>
  <c r="I30" i="1"/>
  <c r="I29" i="1"/>
  <c r="H36" i="1"/>
  <c r="H35" i="1"/>
  <c r="H34" i="1"/>
  <c r="H33" i="1"/>
  <c r="H32" i="1"/>
  <c r="H31" i="1"/>
  <c r="H30" i="1"/>
  <c r="H29" i="1"/>
  <c r="F20" i="1"/>
  <c r="F18" i="1"/>
  <c r="F24" i="1"/>
  <c r="C20" i="1"/>
  <c r="C18" i="1"/>
  <c r="C24" i="1"/>
  <c r="D34" i="1"/>
  <c r="C34" i="1"/>
  <c r="B34" i="1"/>
  <c r="E20" i="1"/>
  <c r="E18" i="1"/>
  <c r="E24" i="1"/>
  <c r="D31" i="1"/>
  <c r="C31" i="1"/>
  <c r="B31" i="1"/>
  <c r="C33" i="1"/>
  <c r="C32" i="1"/>
  <c r="B20" i="1"/>
  <c r="B18" i="1"/>
  <c r="B24" i="1"/>
  <c r="D33" i="1"/>
  <c r="D20" i="1"/>
  <c r="D18" i="1"/>
  <c r="D24" i="1"/>
  <c r="D32" i="1"/>
  <c r="B33" i="1"/>
  <c r="B32" i="1"/>
  <c r="D30" i="1"/>
  <c r="C30" i="1"/>
  <c r="B30" i="1"/>
  <c r="D29" i="1"/>
  <c r="C29" i="1"/>
  <c r="B29" i="1"/>
  <c r="M9" i="1"/>
  <c r="M11" i="1"/>
  <c r="L9" i="1"/>
  <c r="L11" i="1"/>
  <c r="K9" i="1"/>
  <c r="K11" i="1"/>
  <c r="J9" i="1"/>
  <c r="J11" i="1"/>
  <c r="I9" i="1"/>
  <c r="I11" i="1"/>
  <c r="H9" i="1"/>
  <c r="H11" i="1"/>
  <c r="F9" i="1"/>
  <c r="F11" i="1"/>
  <c r="E9" i="1"/>
  <c r="E11" i="1"/>
  <c r="D9" i="1"/>
  <c r="D11" i="1"/>
  <c r="C9" i="1"/>
  <c r="C11" i="1"/>
  <c r="B9" i="1"/>
  <c r="B11" i="1"/>
  <c r="B10" i="1"/>
  <c r="M22" i="1"/>
  <c r="M10" i="1"/>
  <c r="M19" i="1"/>
  <c r="M21" i="1"/>
  <c r="L22" i="1"/>
  <c r="L10" i="1"/>
  <c r="L19" i="1"/>
  <c r="L21" i="1"/>
  <c r="K22" i="1"/>
  <c r="K10" i="1"/>
  <c r="K19" i="1"/>
  <c r="K21" i="1"/>
  <c r="J22" i="1"/>
  <c r="J10" i="1"/>
  <c r="J19" i="1"/>
  <c r="J21" i="1"/>
  <c r="I22" i="1"/>
  <c r="I10" i="1"/>
  <c r="I19" i="1"/>
  <c r="I21" i="1"/>
  <c r="B19" i="1"/>
  <c r="B22" i="1"/>
  <c r="H22" i="1"/>
  <c r="H10" i="1"/>
  <c r="H19" i="1"/>
  <c r="H21" i="1"/>
  <c r="F22" i="1"/>
  <c r="F10" i="1"/>
  <c r="F19" i="1"/>
  <c r="F21" i="1"/>
  <c r="E22" i="1"/>
  <c r="E10" i="1"/>
  <c r="E19" i="1"/>
  <c r="E21" i="1"/>
  <c r="D22" i="1"/>
  <c r="D10" i="1"/>
  <c r="D19" i="1"/>
  <c r="D21" i="1"/>
  <c r="C22" i="1"/>
  <c r="C10" i="1"/>
  <c r="C19" i="1"/>
  <c r="C21" i="1"/>
  <c r="B21" i="1"/>
</calcChain>
</file>

<file path=xl/comments1.xml><?xml version="1.0" encoding="utf-8"?>
<comments xmlns="http://schemas.openxmlformats.org/spreadsheetml/2006/main">
  <authors>
    <author>Tatum Alenko</author>
  </authors>
  <commentList>
    <comment ref="A19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FLOOR(EFF_ATK/200*PWR*STAB)+1</t>
        </r>
      </text>
    </comment>
    <comment ref="A20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PWR/DUR</t>
        </r>
      </text>
    </comment>
    <comment ref="A21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FORMULA</t>
        </r>
      </text>
    </comment>
    <comment ref="A22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FORMULA (CPM=1)</t>
        </r>
      </text>
    </comment>
    <comment ref="A23" authorId="0">
      <text>
        <r>
          <rPr>
            <b/>
            <sz val="10"/>
            <color indexed="81"/>
            <rFont val="TimesNewRomanPSMT"/>
          </rPr>
          <t>Tatum Alenko:</t>
        </r>
        <r>
          <rPr>
            <sz val="10"/>
            <color indexed="81"/>
            <rFont val="TimesNewRomanPSMT"/>
          </rPr>
          <t xml:space="preserve">
GAMEPRESS</t>
        </r>
      </text>
    </comment>
  </commentList>
</comments>
</file>

<file path=xl/sharedStrings.xml><?xml version="1.0" encoding="utf-8"?>
<sst xmlns="http://schemas.openxmlformats.org/spreadsheetml/2006/main" count="106" uniqueCount="54">
  <si>
    <t>CRUNCH</t>
  </si>
  <si>
    <t>PWR</t>
  </si>
  <si>
    <t>DUR</t>
  </si>
  <si>
    <t>STAB</t>
  </si>
  <si>
    <t>CPM</t>
  </si>
  <si>
    <t>TTAR</t>
  </si>
  <si>
    <t>LEVEL</t>
  </si>
  <si>
    <t>BASE_ATK</t>
  </si>
  <si>
    <t>EFF_ATK</t>
  </si>
  <si>
    <t>IV_ATK</t>
  </si>
  <si>
    <t>TYPE</t>
  </si>
  <si>
    <t>TYPE 1</t>
  </si>
  <si>
    <t>TYPE 2</t>
  </si>
  <si>
    <t>dark</t>
  </si>
  <si>
    <t>rock</t>
  </si>
  <si>
    <t>DAM</t>
  </si>
  <si>
    <t>TRUE_DPS</t>
  </si>
  <si>
    <t>fire</t>
  </si>
  <si>
    <t>BITE</t>
  </si>
  <si>
    <t>steel</t>
  </si>
  <si>
    <t>DPS</t>
  </si>
  <si>
    <t>MEWTWO</t>
  </si>
  <si>
    <t>psychic</t>
  </si>
  <si>
    <t>normal</t>
  </si>
  <si>
    <t>PSYCHIC</t>
  </si>
  <si>
    <t>ghost</t>
  </si>
  <si>
    <t>FI_BLAST</t>
  </si>
  <si>
    <t>FO_BLAST</t>
  </si>
  <si>
    <t>SH_BALL</t>
  </si>
  <si>
    <t>HY_BEAM</t>
  </si>
  <si>
    <t>IR_TAIL</t>
  </si>
  <si>
    <t>ST_EDGE</t>
  </si>
  <si>
    <t>fighting</t>
  </si>
  <si>
    <t>CONFUS</t>
  </si>
  <si>
    <t>PS_CUT</t>
  </si>
  <si>
    <t>https://pokemongo.gamepress.gg/cp-multiplier</t>
  </si>
  <si>
    <t>SOURCE</t>
  </si>
  <si>
    <t>https://pokemongo.gamepress.gg/pokemon/150</t>
  </si>
  <si>
    <t>https://pokemongo.gamepress.gg/pokemon/248</t>
  </si>
  <si>
    <t>https://pokemongo.gamepress.gg/pokemon-attack-explanation</t>
  </si>
  <si>
    <t>POKEMON</t>
  </si>
  <si>
    <t>MOVE</t>
  </si>
  <si>
    <t>CALCULATION SOURCES:</t>
  </si>
  <si>
    <t>SCORE</t>
  </si>
  <si>
    <t>BASE_DEF</t>
  </si>
  <si>
    <t>EFF_DEF</t>
  </si>
  <si>
    <t>IV_DEF</t>
  </si>
  <si>
    <t>MOVE 1</t>
  </si>
  <si>
    <t>MOVE 2</t>
  </si>
  <si>
    <t>MACHAMP</t>
  </si>
  <si>
    <t>CL_COMB</t>
  </si>
  <si>
    <t>DY_PUN</t>
  </si>
  <si>
    <t>COUNTER</t>
  </si>
  <si>
    <t>NRG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</si>
</sst>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sz val="10"/>
      <color indexed="81"/>
      <name val="TimesNewRomanPSMT"/>
    </font>
    <font>
      <b/>
      <sz val="10"/>
      <color indexed="8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2" borderId="1" xfId="0" applyNumberFormat="1" applyFill="1" applyBorder="1"/>
    <xf numFmtId="0" fontId="0" fillId="0" borderId="2" xfId="0" applyBorder="1"/>
    <xf numFmtId="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3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504397</xdr:colOff>
      <xdr:row>39</xdr:row>
      <xdr:rowOff>81064</xdr:rowOff>
    </xdr:from>
    <xdr:to>
      <xdr:col>13</xdr:col>
      <xdr:colOff>177530</xdr:colOff>
      <xdr:row>59</xdr:row>
      <xdr:rowOff>103402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312" y="5260142"/>
          <a:ext cx="5473700" cy="4165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81064</xdr:rowOff>
    </xdr:from>
    <xdr:to>
      <xdr:col>6</xdr:col>
      <xdr:colOff>298585</xdr:colOff>
      <xdr:row>80</xdr:row>
      <xdr:rowOff>20176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60142"/>
          <a:ext cx="5435600" cy="8432800"/>
        </a:xfrm>
        <a:prstGeom prst="rect">
          <a:avLst/>
        </a:prstGeom>
      </xdr:spPr>
    </xdr:pic>
    <xdr:clientData/>
  </xdr:twoCellAnchor>
  <xdr:twoCellAnchor>
    <xdr:from>
      <xdr:col>6</xdr:col>
      <xdr:colOff>513404</xdr:colOff>
      <xdr:row>52</xdr:row>
      <xdr:rowOff>45035</xdr:rowOff>
    </xdr:from>
    <xdr:to>
      <xdr:col>13</xdr:col>
      <xdr:colOff>144114</xdr:colOff>
      <xdr:row>53</xdr:row>
      <xdr:rowOff>162127</xdr:rowOff>
    </xdr:to>
    <xdr:sp macro="" textlink="">
      <xdr:nvSpPr>
        <xdr:cNvPr id="5" name="Rectangle 4"/>
        <xdr:cNvSpPr/>
      </xdr:nvSpPr>
      <xdr:spPr>
        <a:xfrm>
          <a:off x="5485319" y="7917234"/>
          <a:ext cx="5431277" cy="324255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9007</xdr:colOff>
      <xdr:row>53</xdr:row>
      <xdr:rowOff>139700</xdr:rowOff>
    </xdr:from>
    <xdr:to>
      <xdr:col>6</xdr:col>
      <xdr:colOff>468369</xdr:colOff>
      <xdr:row>55</xdr:row>
      <xdr:rowOff>49629</xdr:rowOff>
    </xdr:to>
    <xdr:sp macro="" textlink="">
      <xdr:nvSpPr>
        <xdr:cNvPr id="6" name="Rectangle 5"/>
        <xdr:cNvSpPr/>
      </xdr:nvSpPr>
      <xdr:spPr>
        <a:xfrm>
          <a:off x="9007" y="8064500"/>
          <a:ext cx="5412362" cy="31632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504396</xdr:colOff>
      <xdr:row>59</xdr:row>
      <xdr:rowOff>135107</xdr:rowOff>
    </xdr:from>
    <xdr:to>
      <xdr:col>13</xdr:col>
      <xdr:colOff>177529</xdr:colOff>
      <xdr:row>113</xdr:row>
      <xdr:rowOff>136998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311" y="9457447"/>
          <a:ext cx="5473700" cy="11188700"/>
        </a:xfrm>
        <a:prstGeom prst="rect">
          <a:avLst/>
        </a:prstGeom>
      </xdr:spPr>
    </xdr:pic>
    <xdr:clientData/>
  </xdr:twoCellAnchor>
  <xdr:twoCellAnchor editAs="oneCell">
    <xdr:from>
      <xdr:col>6</xdr:col>
      <xdr:colOff>531419</xdr:colOff>
      <xdr:row>113</xdr:row>
      <xdr:rowOff>153120</xdr:rowOff>
    </xdr:from>
    <xdr:to>
      <xdr:col>13</xdr:col>
      <xdr:colOff>141052</xdr:colOff>
      <xdr:row>167</xdr:row>
      <xdr:rowOff>116912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3334" y="20662269"/>
          <a:ext cx="5410200" cy="11150600"/>
        </a:xfrm>
        <a:prstGeom prst="rect">
          <a:avLst/>
        </a:prstGeom>
      </xdr:spPr>
    </xdr:pic>
    <xdr:clientData/>
  </xdr:twoCellAnchor>
  <xdr:twoCellAnchor editAs="oneCell">
    <xdr:from>
      <xdr:col>6</xdr:col>
      <xdr:colOff>549433</xdr:colOff>
      <xdr:row>167</xdr:row>
      <xdr:rowOff>144115</xdr:rowOff>
    </xdr:from>
    <xdr:to>
      <xdr:col>13</xdr:col>
      <xdr:colOff>133666</xdr:colOff>
      <xdr:row>221</xdr:row>
      <xdr:rowOff>82506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1348" y="31840072"/>
          <a:ext cx="5384800" cy="11125200"/>
        </a:xfrm>
        <a:prstGeom prst="rect">
          <a:avLst/>
        </a:prstGeom>
      </xdr:spPr>
    </xdr:pic>
    <xdr:clientData/>
  </xdr:twoCellAnchor>
  <xdr:twoCellAnchor editAs="oneCell">
    <xdr:from>
      <xdr:col>6</xdr:col>
      <xdr:colOff>558439</xdr:colOff>
      <xdr:row>221</xdr:row>
      <xdr:rowOff>90070</xdr:rowOff>
    </xdr:from>
    <xdr:to>
      <xdr:col>13</xdr:col>
      <xdr:colOff>117272</xdr:colOff>
      <xdr:row>232</xdr:row>
      <xdr:rowOff>160776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30354" y="42972836"/>
          <a:ext cx="5359400" cy="2349500"/>
        </a:xfrm>
        <a:prstGeom prst="rect">
          <a:avLst/>
        </a:prstGeom>
      </xdr:spPr>
    </xdr:pic>
    <xdr:clientData/>
  </xdr:twoCellAnchor>
  <xdr:twoCellAnchor>
    <xdr:from>
      <xdr:col>0</xdr:col>
      <xdr:colOff>18014</xdr:colOff>
      <xdr:row>75</xdr:row>
      <xdr:rowOff>106645</xdr:rowOff>
    </xdr:from>
    <xdr:to>
      <xdr:col>6</xdr:col>
      <xdr:colOff>477376</xdr:colOff>
      <xdr:row>78</xdr:row>
      <xdr:rowOff>108085</xdr:rowOff>
    </xdr:to>
    <xdr:sp macro="" textlink="">
      <xdr:nvSpPr>
        <xdr:cNvPr id="12" name="Rectangle 11"/>
        <xdr:cNvSpPr/>
      </xdr:nvSpPr>
      <xdr:spPr>
        <a:xfrm>
          <a:off x="18014" y="12743595"/>
          <a:ext cx="5431277" cy="62293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9"/>
  <sheetViews>
    <sheetView showGridLines="0" tabSelected="1" workbookViewId="0">
      <pane xSplit="1" topLeftCell="B1" activePane="topRight" state="frozen"/>
      <selection pane="topRight" activeCell="O29" sqref="O29:Q30"/>
    </sheetView>
  </sheetViews>
  <sheetFormatPr baseColWidth="10" defaultRowHeight="16" x14ac:dyDescent="0.2"/>
  <cols>
    <col min="1" max="1" width="13" customWidth="1"/>
  </cols>
  <sheetData>
    <row r="1" spans="1:20" x14ac:dyDescent="0.2">
      <c r="A1" s="6" t="s">
        <v>40</v>
      </c>
      <c r="B1" s="7" t="s">
        <v>5</v>
      </c>
      <c r="C1" s="7" t="s">
        <v>5</v>
      </c>
      <c r="D1" s="7" t="s">
        <v>5</v>
      </c>
      <c r="E1" s="7" t="s">
        <v>5</v>
      </c>
      <c r="F1" s="7" t="s">
        <v>5</v>
      </c>
      <c r="G1" s="5"/>
      <c r="H1" s="7" t="s">
        <v>21</v>
      </c>
      <c r="I1" s="7" t="s">
        <v>21</v>
      </c>
      <c r="J1" s="7" t="s">
        <v>21</v>
      </c>
      <c r="K1" s="7" t="s">
        <v>21</v>
      </c>
      <c r="L1" s="7" t="s">
        <v>21</v>
      </c>
      <c r="M1" s="7" t="s">
        <v>21</v>
      </c>
      <c r="O1" s="7" t="s">
        <v>49</v>
      </c>
      <c r="P1" s="7" t="s">
        <v>49</v>
      </c>
      <c r="Q1" s="7" t="s">
        <v>49</v>
      </c>
      <c r="R1" s="7"/>
      <c r="S1" s="7"/>
      <c r="T1" s="7"/>
    </row>
    <row r="2" spans="1:20" x14ac:dyDescent="0.2">
      <c r="A2" t="s">
        <v>7</v>
      </c>
      <c r="B2" s="1">
        <v>251</v>
      </c>
      <c r="C2" s="1">
        <v>251</v>
      </c>
      <c r="D2" s="1">
        <v>251</v>
      </c>
      <c r="E2" s="1">
        <v>251</v>
      </c>
      <c r="F2" s="1">
        <v>251</v>
      </c>
      <c r="H2" s="1">
        <v>300</v>
      </c>
      <c r="I2" s="1">
        <v>300</v>
      </c>
      <c r="J2" s="1">
        <v>300</v>
      </c>
      <c r="K2" s="1">
        <v>300</v>
      </c>
      <c r="L2" s="1">
        <v>300</v>
      </c>
      <c r="M2" s="1">
        <v>300</v>
      </c>
      <c r="O2" s="1">
        <v>234</v>
      </c>
      <c r="P2" s="1">
        <v>234</v>
      </c>
      <c r="Q2" s="1">
        <v>234</v>
      </c>
      <c r="R2" s="1"/>
      <c r="S2" s="1"/>
      <c r="T2" s="1"/>
    </row>
    <row r="3" spans="1:20" x14ac:dyDescent="0.2">
      <c r="A3" t="s">
        <v>44</v>
      </c>
      <c r="B3" s="1">
        <v>212</v>
      </c>
      <c r="C3" s="1">
        <v>212</v>
      </c>
      <c r="D3" s="1">
        <v>212</v>
      </c>
      <c r="E3" s="1">
        <v>212</v>
      </c>
      <c r="F3" s="1">
        <v>212</v>
      </c>
      <c r="H3" s="1">
        <v>182</v>
      </c>
      <c r="I3" s="1">
        <v>182</v>
      </c>
      <c r="J3" s="1">
        <v>182</v>
      </c>
      <c r="K3" s="1">
        <v>182</v>
      </c>
      <c r="L3" s="1">
        <v>182</v>
      </c>
      <c r="M3" s="1">
        <v>182</v>
      </c>
      <c r="O3" s="1">
        <v>162</v>
      </c>
      <c r="P3" s="1">
        <v>162</v>
      </c>
      <c r="Q3" s="1">
        <v>162</v>
      </c>
      <c r="R3" s="1"/>
      <c r="S3" s="1"/>
      <c r="T3" s="1"/>
    </row>
    <row r="4" spans="1:20" x14ac:dyDescent="0.2">
      <c r="A4" t="s">
        <v>6</v>
      </c>
      <c r="B4" s="1">
        <v>39</v>
      </c>
      <c r="C4" s="1">
        <v>39</v>
      </c>
      <c r="D4" s="1">
        <v>39</v>
      </c>
      <c r="E4" s="1">
        <v>39</v>
      </c>
      <c r="F4" s="1">
        <v>39</v>
      </c>
      <c r="H4" s="1">
        <v>39</v>
      </c>
      <c r="I4" s="1">
        <v>39</v>
      </c>
      <c r="J4" s="1">
        <v>39</v>
      </c>
      <c r="K4" s="1">
        <v>39</v>
      </c>
      <c r="L4" s="1">
        <v>39</v>
      </c>
      <c r="M4" s="1">
        <v>39</v>
      </c>
      <c r="O4" s="1">
        <v>39</v>
      </c>
      <c r="P4" s="1">
        <v>39</v>
      </c>
      <c r="Q4" s="1">
        <v>39</v>
      </c>
      <c r="R4" s="1"/>
      <c r="S4" s="1"/>
      <c r="T4" s="1"/>
    </row>
    <row r="5" spans="1:20" x14ac:dyDescent="0.2">
      <c r="A5" t="s">
        <v>9</v>
      </c>
      <c r="B5" s="1">
        <v>15</v>
      </c>
      <c r="C5" s="1">
        <v>15</v>
      </c>
      <c r="D5" s="1">
        <v>15</v>
      </c>
      <c r="E5" s="1">
        <v>15</v>
      </c>
      <c r="F5" s="1">
        <v>15</v>
      </c>
      <c r="H5" s="1">
        <v>15</v>
      </c>
      <c r="I5" s="1">
        <v>15</v>
      </c>
      <c r="J5" s="1">
        <v>15</v>
      </c>
      <c r="K5" s="1">
        <v>15</v>
      </c>
      <c r="L5" s="1">
        <v>15</v>
      </c>
      <c r="M5" s="1">
        <v>15</v>
      </c>
      <c r="O5" s="1">
        <v>15</v>
      </c>
      <c r="P5" s="1">
        <v>15</v>
      </c>
      <c r="Q5" s="1">
        <v>15</v>
      </c>
      <c r="R5" s="1"/>
      <c r="S5" s="1"/>
      <c r="T5" s="1"/>
    </row>
    <row r="6" spans="1:20" x14ac:dyDescent="0.2">
      <c r="A6" t="s">
        <v>46</v>
      </c>
      <c r="B6" s="1">
        <v>15</v>
      </c>
      <c r="C6" s="1">
        <v>15</v>
      </c>
      <c r="D6" s="1">
        <v>15</v>
      </c>
      <c r="E6" s="1">
        <v>15</v>
      </c>
      <c r="F6" s="1">
        <v>15</v>
      </c>
      <c r="H6" s="1">
        <v>15</v>
      </c>
      <c r="I6" s="1">
        <v>15</v>
      </c>
      <c r="J6" s="1">
        <v>15</v>
      </c>
      <c r="K6" s="1">
        <v>15</v>
      </c>
      <c r="L6" s="1">
        <v>15</v>
      </c>
      <c r="M6" s="1">
        <v>15</v>
      </c>
      <c r="O6" s="1">
        <v>15</v>
      </c>
      <c r="P6" s="1">
        <v>15</v>
      </c>
      <c r="Q6" s="1">
        <v>15</v>
      </c>
      <c r="R6" s="1"/>
      <c r="S6" s="1"/>
      <c r="T6" s="1"/>
    </row>
    <row r="7" spans="1:20" x14ac:dyDescent="0.2">
      <c r="A7" t="s">
        <v>11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H7" s="4" t="s">
        <v>22</v>
      </c>
      <c r="I7" s="4" t="s">
        <v>22</v>
      </c>
      <c r="J7" s="4" t="s">
        <v>22</v>
      </c>
      <c r="K7" s="4" t="s">
        <v>22</v>
      </c>
      <c r="L7" s="4" t="s">
        <v>22</v>
      </c>
      <c r="M7" s="4" t="s">
        <v>22</v>
      </c>
      <c r="O7" s="4" t="s">
        <v>32</v>
      </c>
      <c r="P7" s="4" t="s">
        <v>32</v>
      </c>
      <c r="Q7" s="4" t="s">
        <v>32</v>
      </c>
      <c r="R7" s="4"/>
      <c r="S7" s="4"/>
      <c r="T7" s="4"/>
    </row>
    <row r="8" spans="1:20" x14ac:dyDescent="0.2">
      <c r="A8" t="s">
        <v>12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H8" s="4"/>
      <c r="I8" s="4"/>
      <c r="J8" s="4"/>
      <c r="K8" s="4"/>
      <c r="L8" s="4"/>
      <c r="M8" s="4"/>
      <c r="O8" s="4"/>
      <c r="P8" s="4"/>
      <c r="Q8" s="4"/>
      <c r="R8" s="4"/>
      <c r="S8" s="4"/>
      <c r="T8" s="4"/>
    </row>
    <row r="9" spans="1:20" x14ac:dyDescent="0.2">
      <c r="A9" t="s">
        <v>4</v>
      </c>
      <c r="B9" s="2">
        <f>IF(B4=20,0.59740001,IF(B4=25, 0.667934,IF(B4=30, 0.7317,IF(B4=35,0.76156384,IF(B4=39,0.78463697,IF(B4=40,0.79030001,"ERROR"))))))</f>
        <v>0.78463696999999999</v>
      </c>
      <c r="C9" s="2">
        <f>IF(C4=20,0.59740001,IF(C4=25, 0.667934,IF(C4=30, 0.7317,IF(C4=35,0.76156384,IF(C4=39,0.78463697,IF(C4=40,0.79030001,"ERROR"))))))</f>
        <v>0.78463696999999999</v>
      </c>
      <c r="D9" s="2">
        <f>IF(D4=20,0.59740001,IF(D4=25, 0.667934,IF(D4=30, 0.7317,IF(D4=35,0.76156384,IF(D4=39,0.78463697,IF(D4=40,0.79030001,"ERROR"))))))</f>
        <v>0.78463696999999999</v>
      </c>
      <c r="E9" s="2">
        <f>IF(E4=20,0.59740001,IF(E4=25, 0.667934,IF(E4=30, 0.7317,IF(E4=35,0.76156384,IF(E4=39,0.78463697,IF(E4=40,0.79030001,"ERROR"))))))</f>
        <v>0.78463696999999999</v>
      </c>
      <c r="F9" s="2">
        <f>IF(F4=20,0.59740001,IF(F4=25, 0.667934,IF(F4=30, 0.7317,IF(F4=35,0.76156384,IF(F4=39,0.78463697,IF(F4=40,0.79030001,"ERROR"))))))</f>
        <v>0.78463696999999999</v>
      </c>
      <c r="H9" s="2">
        <f t="shared" ref="H9:M9" si="0">IF(H4=20,0.59740001,IF(H4=25, 0.667934,IF(H4=30, 0.7317,IF(H4=35,0.76156384,IF(H4=39,0.78463697,IF(H4=40,0.79030001,"ERROR"))))))</f>
        <v>0.78463696999999999</v>
      </c>
      <c r="I9" s="2">
        <f t="shared" si="0"/>
        <v>0.78463696999999999</v>
      </c>
      <c r="J9" s="2">
        <f t="shared" si="0"/>
        <v>0.78463696999999999</v>
      </c>
      <c r="K9" s="2">
        <f t="shared" si="0"/>
        <v>0.78463696999999999</v>
      </c>
      <c r="L9" s="2">
        <f t="shared" si="0"/>
        <v>0.78463696999999999</v>
      </c>
      <c r="M9" s="2">
        <f t="shared" si="0"/>
        <v>0.78463696999999999</v>
      </c>
      <c r="O9" s="2">
        <f t="shared" ref="O9:Q9" si="1">IF(O4=20,0.59740001,IF(O4=25, 0.667934,IF(O4=30, 0.7317,IF(O4=35,0.76156384,IF(O4=39,0.78463697,IF(O4=40,0.79030001,"ERROR"))))))</f>
        <v>0.78463696999999999</v>
      </c>
      <c r="P9" s="2">
        <f t="shared" si="1"/>
        <v>0.78463696999999999</v>
      </c>
      <c r="Q9" s="2">
        <f t="shared" si="1"/>
        <v>0.78463696999999999</v>
      </c>
      <c r="R9" s="2"/>
      <c r="S9" s="2"/>
      <c r="T9" s="2"/>
    </row>
    <row r="10" spans="1:20" x14ac:dyDescent="0.2">
      <c r="A10" t="s">
        <v>8</v>
      </c>
      <c r="B10" s="3">
        <f>(B2+B5)*B9</f>
        <v>208.71343401999999</v>
      </c>
      <c r="C10" s="3">
        <f>(C2+C5)*C9</f>
        <v>208.71343401999999</v>
      </c>
      <c r="D10" s="3">
        <f>(D2+D5)*D9</f>
        <v>208.71343401999999</v>
      </c>
      <c r="E10" s="3">
        <f>(E2+E5)*E9</f>
        <v>208.71343401999999</v>
      </c>
      <c r="F10" s="3">
        <f>(F2+F5)*F9</f>
        <v>208.71343401999999</v>
      </c>
      <c r="G10" s="3"/>
      <c r="H10" s="3">
        <f t="shared" ref="H10:M10" si="2">(H2+H5)*H9</f>
        <v>247.16064555</v>
      </c>
      <c r="I10" s="3">
        <f t="shared" si="2"/>
        <v>247.16064555</v>
      </c>
      <c r="J10" s="3">
        <f t="shared" si="2"/>
        <v>247.16064555</v>
      </c>
      <c r="K10" s="3">
        <f t="shared" si="2"/>
        <v>247.16064555</v>
      </c>
      <c r="L10" s="3">
        <f t="shared" si="2"/>
        <v>247.16064555</v>
      </c>
      <c r="M10" s="3">
        <f t="shared" si="2"/>
        <v>247.16064555</v>
      </c>
      <c r="O10" s="3">
        <f t="shared" ref="O10" si="3">(O2+O5)*O9</f>
        <v>195.37460553</v>
      </c>
      <c r="P10" s="3">
        <f t="shared" ref="P10" si="4">(P2+P5)*P9</f>
        <v>195.37460553</v>
      </c>
      <c r="Q10" s="3">
        <f t="shared" ref="Q10" si="5">(Q2+Q5)*Q9</f>
        <v>195.37460553</v>
      </c>
      <c r="R10" s="3"/>
      <c r="S10" s="3"/>
      <c r="T10" s="3"/>
    </row>
    <row r="11" spans="1:20" x14ac:dyDescent="0.2">
      <c r="A11" t="s">
        <v>45</v>
      </c>
      <c r="B11" s="3">
        <f>(B3+B6)*B9</f>
        <v>178.11259218999999</v>
      </c>
      <c r="C11" s="3">
        <f t="shared" ref="C11:F11" si="6">(C3+C6)*C9</f>
        <v>178.11259218999999</v>
      </c>
      <c r="D11" s="3">
        <f t="shared" si="6"/>
        <v>178.11259218999999</v>
      </c>
      <c r="E11" s="3">
        <f t="shared" si="6"/>
        <v>178.11259218999999</v>
      </c>
      <c r="F11" s="3">
        <f t="shared" si="6"/>
        <v>178.11259218999999</v>
      </c>
      <c r="G11" s="3"/>
      <c r="H11" s="3">
        <f t="shared" ref="H11:M11" si="7">(H3+H6)*H9</f>
        <v>154.57348309</v>
      </c>
      <c r="I11" s="3">
        <f t="shared" si="7"/>
        <v>154.57348309</v>
      </c>
      <c r="J11" s="3">
        <f t="shared" si="7"/>
        <v>154.57348309</v>
      </c>
      <c r="K11" s="3">
        <f t="shared" si="7"/>
        <v>154.57348309</v>
      </c>
      <c r="L11" s="3">
        <f t="shared" si="7"/>
        <v>154.57348309</v>
      </c>
      <c r="M11" s="3">
        <f t="shared" si="7"/>
        <v>154.57348309</v>
      </c>
      <c r="O11" s="3">
        <f t="shared" ref="O11:Q11" si="8">(O3+O6)*O9</f>
        <v>138.88074369</v>
      </c>
      <c r="P11" s="3">
        <f t="shared" si="8"/>
        <v>138.88074369</v>
      </c>
      <c r="Q11" s="3">
        <f t="shared" si="8"/>
        <v>138.88074369</v>
      </c>
      <c r="R11" s="3"/>
      <c r="S11" s="3"/>
      <c r="T11" s="3"/>
    </row>
    <row r="13" spans="1:20" x14ac:dyDescent="0.2">
      <c r="A13" s="6" t="s">
        <v>41</v>
      </c>
      <c r="B13" s="7" t="s">
        <v>0</v>
      </c>
      <c r="C13" s="7" t="s">
        <v>26</v>
      </c>
      <c r="D13" s="7" t="s">
        <v>31</v>
      </c>
      <c r="E13" s="7" t="s">
        <v>18</v>
      </c>
      <c r="F13" s="7" t="s">
        <v>30</v>
      </c>
      <c r="G13" s="5"/>
      <c r="H13" s="7" t="s">
        <v>29</v>
      </c>
      <c r="I13" s="7" t="s">
        <v>24</v>
      </c>
      <c r="J13" s="7" t="s">
        <v>28</v>
      </c>
      <c r="K13" s="7" t="s">
        <v>27</v>
      </c>
      <c r="L13" s="7" t="s">
        <v>33</v>
      </c>
      <c r="M13" s="7" t="s">
        <v>34</v>
      </c>
      <c r="O13" s="7" t="s">
        <v>50</v>
      </c>
      <c r="P13" s="7" t="s">
        <v>51</v>
      </c>
      <c r="Q13" s="7" t="s">
        <v>52</v>
      </c>
      <c r="R13" s="7"/>
      <c r="S13" s="7"/>
      <c r="T13" s="7"/>
    </row>
    <row r="14" spans="1:20" x14ac:dyDescent="0.2">
      <c r="A14" t="s">
        <v>1</v>
      </c>
      <c r="B14" s="1">
        <v>70</v>
      </c>
      <c r="C14" s="1">
        <v>140</v>
      </c>
      <c r="D14" s="1">
        <v>100</v>
      </c>
      <c r="E14" s="1">
        <v>6</v>
      </c>
      <c r="F14" s="1">
        <v>15</v>
      </c>
      <c r="H14" s="1">
        <v>150</v>
      </c>
      <c r="I14" s="1">
        <v>100</v>
      </c>
      <c r="J14" s="1">
        <v>100</v>
      </c>
      <c r="K14" s="1">
        <v>140</v>
      </c>
      <c r="L14" s="1">
        <v>20</v>
      </c>
      <c r="M14" s="1">
        <v>5</v>
      </c>
      <c r="O14" s="1">
        <v>100</v>
      </c>
      <c r="P14" s="1">
        <v>90</v>
      </c>
      <c r="Q14" s="1">
        <v>12</v>
      </c>
      <c r="R14" s="1"/>
      <c r="S14" s="1"/>
      <c r="T14" s="1"/>
    </row>
    <row r="15" spans="1:20" x14ac:dyDescent="0.2">
      <c r="A15" t="s">
        <v>2</v>
      </c>
      <c r="B15" s="1">
        <v>3.2</v>
      </c>
      <c r="C15" s="1">
        <v>4.2</v>
      </c>
      <c r="D15" s="1">
        <v>2.2999999999999998</v>
      </c>
      <c r="E15" s="1">
        <v>0.5</v>
      </c>
      <c r="F15" s="1">
        <v>1.1000000000000001</v>
      </c>
      <c r="H15" s="1">
        <v>3.8</v>
      </c>
      <c r="I15" s="1">
        <v>2.8</v>
      </c>
      <c r="J15" s="1">
        <v>3</v>
      </c>
      <c r="K15" s="1">
        <v>3.5</v>
      </c>
      <c r="L15" s="1">
        <v>1.6</v>
      </c>
      <c r="M15" s="1">
        <v>0.6</v>
      </c>
      <c r="O15" s="1">
        <v>2.2999999999999998</v>
      </c>
      <c r="P15" s="1">
        <v>2.7</v>
      </c>
      <c r="Q15" s="1">
        <v>0.9</v>
      </c>
      <c r="R15" s="1"/>
      <c r="S15" s="1"/>
      <c r="T15" s="1"/>
    </row>
    <row r="16" spans="1:20" x14ac:dyDescent="0.2">
      <c r="A16" t="s">
        <v>10</v>
      </c>
      <c r="B16" s="4" t="s">
        <v>13</v>
      </c>
      <c r="C16" s="4" t="s">
        <v>17</v>
      </c>
      <c r="D16" s="4" t="s">
        <v>14</v>
      </c>
      <c r="E16" s="4" t="s">
        <v>13</v>
      </c>
      <c r="F16" s="4" t="s">
        <v>19</v>
      </c>
      <c r="H16" s="4" t="s">
        <v>23</v>
      </c>
      <c r="I16" s="4" t="s">
        <v>22</v>
      </c>
      <c r="J16" s="4" t="s">
        <v>25</v>
      </c>
      <c r="K16" s="4" t="s">
        <v>32</v>
      </c>
      <c r="L16" s="4" t="s">
        <v>22</v>
      </c>
      <c r="M16" s="4" t="s">
        <v>22</v>
      </c>
      <c r="O16" s="4" t="s">
        <v>32</v>
      </c>
      <c r="P16" s="4" t="s">
        <v>32</v>
      </c>
      <c r="Q16" s="4" t="s">
        <v>32</v>
      </c>
      <c r="R16" s="4"/>
      <c r="S16" s="4"/>
      <c r="T16" s="4"/>
    </row>
    <row r="17" spans="1:20" x14ac:dyDescent="0.2">
      <c r="A17" t="s">
        <v>53</v>
      </c>
      <c r="B17" s="4"/>
      <c r="C17" s="4"/>
      <c r="D17" s="4"/>
      <c r="E17" s="4"/>
      <c r="F17" s="4"/>
      <c r="H17" s="4"/>
      <c r="I17" s="4"/>
      <c r="J17" s="4"/>
      <c r="K17" s="4"/>
      <c r="L17" s="4"/>
      <c r="M17" s="4"/>
      <c r="O17" s="4">
        <v>100</v>
      </c>
      <c r="P17" s="4">
        <v>50</v>
      </c>
      <c r="Q17" s="4">
        <v>8</v>
      </c>
      <c r="R17" s="4"/>
      <c r="S17" s="4"/>
      <c r="T17" s="4"/>
    </row>
    <row r="18" spans="1:20" x14ac:dyDescent="0.2">
      <c r="A18" t="s">
        <v>3</v>
      </c>
      <c r="B18">
        <f>IF(OR(B16=B7,B16=B8),1.2,1)</f>
        <v>1.2</v>
      </c>
      <c r="C18">
        <f t="shared" ref="C18:F18" si="9">IF(OR(C16=C7,C16=C8),1.2,1)</f>
        <v>1</v>
      </c>
      <c r="D18">
        <f t="shared" si="9"/>
        <v>1.2</v>
      </c>
      <c r="E18">
        <f t="shared" si="9"/>
        <v>1.2</v>
      </c>
      <c r="F18">
        <f t="shared" si="9"/>
        <v>1</v>
      </c>
      <c r="H18">
        <f t="shared" ref="H18:M18" si="10">IF(OR(H16=H7,H16=H8),1.2,1)</f>
        <v>1</v>
      </c>
      <c r="I18">
        <f t="shared" si="10"/>
        <v>1.2</v>
      </c>
      <c r="J18">
        <f t="shared" si="10"/>
        <v>1</v>
      </c>
      <c r="K18">
        <f t="shared" si="10"/>
        <v>1</v>
      </c>
      <c r="L18">
        <f t="shared" si="10"/>
        <v>1.2</v>
      </c>
      <c r="M18">
        <f t="shared" si="10"/>
        <v>1.2</v>
      </c>
      <c r="O18">
        <f t="shared" ref="O18:Q18" si="11">IF(OR(O16=O7,O16=O8),1.2,1)</f>
        <v>1.2</v>
      </c>
      <c r="P18">
        <f t="shared" si="11"/>
        <v>1.2</v>
      </c>
      <c r="Q18">
        <f t="shared" si="11"/>
        <v>1.2</v>
      </c>
    </row>
    <row r="19" spans="1:20" x14ac:dyDescent="0.2">
      <c r="A19" t="s">
        <v>15</v>
      </c>
      <c r="B19">
        <f>FLOOR(B10/200*B14*B18,1)+1</f>
        <v>88</v>
      </c>
      <c r="C19">
        <f>FLOOR(C10/200*C14*C18,1)+1</f>
        <v>147</v>
      </c>
      <c r="D19">
        <f>FLOOR(D10/200*D14*D18,1)+1</f>
        <v>126</v>
      </c>
      <c r="E19">
        <f>FLOOR(E10/200*E14*E18,1)+1</f>
        <v>8</v>
      </c>
      <c r="F19">
        <f>FLOOR(F10/200*F14*F18,1)+1</f>
        <v>16</v>
      </c>
      <c r="H19">
        <f t="shared" ref="H19:M19" si="12">FLOOR(H10/200*H14*H18,1)+1</f>
        <v>186</v>
      </c>
      <c r="I19">
        <f t="shared" si="12"/>
        <v>149</v>
      </c>
      <c r="J19">
        <f t="shared" si="12"/>
        <v>124</v>
      </c>
      <c r="K19">
        <f t="shared" si="12"/>
        <v>174</v>
      </c>
      <c r="L19">
        <f t="shared" si="12"/>
        <v>30</v>
      </c>
      <c r="M19">
        <f t="shared" si="12"/>
        <v>8</v>
      </c>
      <c r="O19">
        <f t="shared" ref="O19:Q19" si="13">FLOOR(O10/200*O14*O18,1)+1</f>
        <v>118</v>
      </c>
      <c r="P19">
        <f t="shared" si="13"/>
        <v>106</v>
      </c>
      <c r="Q19">
        <f t="shared" si="13"/>
        <v>15</v>
      </c>
    </row>
    <row r="20" spans="1:20" x14ac:dyDescent="0.2">
      <c r="A20" t="s">
        <v>20</v>
      </c>
      <c r="B20" s="3">
        <f>B14/B15</f>
        <v>21.875</v>
      </c>
      <c r="C20" s="3">
        <f t="shared" ref="C20:F20" si="14">C14/C15</f>
        <v>33.333333333333329</v>
      </c>
      <c r="D20" s="3">
        <f t="shared" si="14"/>
        <v>43.478260869565219</v>
      </c>
      <c r="E20" s="3">
        <f t="shared" si="14"/>
        <v>12</v>
      </c>
      <c r="F20" s="3">
        <f t="shared" si="14"/>
        <v>13.636363636363635</v>
      </c>
      <c r="H20" s="3">
        <f t="shared" ref="H20:M20" si="15">H14/H15</f>
        <v>39.473684210526315</v>
      </c>
      <c r="I20" s="3">
        <f t="shared" si="15"/>
        <v>35.714285714285715</v>
      </c>
      <c r="J20" s="3">
        <f t="shared" si="15"/>
        <v>33.333333333333336</v>
      </c>
      <c r="K20" s="3">
        <f t="shared" si="15"/>
        <v>40</v>
      </c>
      <c r="L20" s="3">
        <f t="shared" si="15"/>
        <v>12.5</v>
      </c>
      <c r="M20" s="3">
        <f t="shared" si="15"/>
        <v>8.3333333333333339</v>
      </c>
      <c r="O20" s="3">
        <f t="shared" ref="O20:Q20" si="16">O14/O15</f>
        <v>43.478260869565219</v>
      </c>
      <c r="P20" s="3">
        <f t="shared" si="16"/>
        <v>33.333333333333329</v>
      </c>
      <c r="Q20" s="3">
        <f t="shared" si="16"/>
        <v>13.333333333333332</v>
      </c>
      <c r="R20" s="3"/>
      <c r="S20" s="3"/>
      <c r="T20" s="3"/>
    </row>
    <row r="21" spans="1:20" x14ac:dyDescent="0.2">
      <c r="A21" t="s">
        <v>16</v>
      </c>
      <c r="B21" s="3">
        <f>B19/B15</f>
        <v>27.5</v>
      </c>
      <c r="C21" s="3">
        <f>C19/C15</f>
        <v>35</v>
      </c>
      <c r="D21" s="3">
        <f>D19/D15</f>
        <v>54.782608695652179</v>
      </c>
      <c r="E21" s="3">
        <f>E19/E15</f>
        <v>16</v>
      </c>
      <c r="F21" s="3">
        <f>F19/F15</f>
        <v>14.545454545454545</v>
      </c>
      <c r="H21" s="3">
        <f t="shared" ref="H21:M21" si="17">H19/H15</f>
        <v>48.947368421052637</v>
      </c>
      <c r="I21" s="3">
        <f t="shared" si="17"/>
        <v>53.214285714285715</v>
      </c>
      <c r="J21" s="3">
        <f t="shared" si="17"/>
        <v>41.333333333333336</v>
      </c>
      <c r="K21" s="3">
        <f t="shared" si="17"/>
        <v>49.714285714285715</v>
      </c>
      <c r="L21" s="3">
        <f t="shared" si="17"/>
        <v>18.75</v>
      </c>
      <c r="M21" s="3">
        <f t="shared" si="17"/>
        <v>13.333333333333334</v>
      </c>
      <c r="O21" s="3">
        <f t="shared" ref="O21:Q21" si="18">O19/O15</f>
        <v>51.304347826086961</v>
      </c>
      <c r="P21" s="3">
        <f t="shared" si="18"/>
        <v>39.25925925925926</v>
      </c>
      <c r="Q21" s="3">
        <f t="shared" si="18"/>
        <v>16.666666666666668</v>
      </c>
      <c r="R21" s="3"/>
      <c r="S21" s="3"/>
      <c r="T21" s="3"/>
    </row>
    <row r="22" spans="1:20" x14ac:dyDescent="0.2">
      <c r="A22" s="8" t="s">
        <v>16</v>
      </c>
      <c r="B22" s="9">
        <f>(FLOOR((B2+B5)*1/200*B14*B18,1)+1)/B15</f>
        <v>35</v>
      </c>
      <c r="C22" s="9">
        <f>(FLOOR((C2+C5)*1/200*C14*C18,1)+1)/C15</f>
        <v>44.523809523809518</v>
      </c>
      <c r="D22" s="9">
        <f>(FLOOR((D2+D5)*1/200*D14*D18,1)+1)/D15</f>
        <v>69.565217391304358</v>
      </c>
      <c r="E22" s="9">
        <f>(FLOOR((E2+E5)*1/200*E14*E18,1)+1)/E15</f>
        <v>20</v>
      </c>
      <c r="F22" s="9">
        <f>(FLOOR((F2+F5)*1/200*F14*F18,1)+1)/F15</f>
        <v>18.18181818181818</v>
      </c>
      <c r="G22" s="8"/>
      <c r="H22" s="9">
        <f t="shared" ref="H22:M22" si="19">(FLOOR((H2+H5)*1/200*H14*H18,1)+1)/H15</f>
        <v>62.368421052631582</v>
      </c>
      <c r="I22" s="9">
        <f t="shared" si="19"/>
        <v>67.857142857142861</v>
      </c>
      <c r="J22" s="9">
        <f t="shared" si="19"/>
        <v>52.666666666666664</v>
      </c>
      <c r="K22" s="9">
        <f t="shared" si="19"/>
        <v>63.142857142857146</v>
      </c>
      <c r="L22" s="9">
        <f t="shared" si="19"/>
        <v>23.75</v>
      </c>
      <c r="M22" s="9">
        <f t="shared" si="19"/>
        <v>16.666666666666668</v>
      </c>
      <c r="O22" s="9">
        <f t="shared" ref="O22:Q22" si="20">(FLOOR((O2+O5)*1/200*O14*O18,1)+1)/O15</f>
        <v>65.217391304347828</v>
      </c>
      <c r="P22" s="9">
        <f t="shared" si="20"/>
        <v>50</v>
      </c>
      <c r="Q22" s="9">
        <f t="shared" si="20"/>
        <v>20</v>
      </c>
      <c r="R22" s="9"/>
      <c r="S22" s="9"/>
      <c r="T22" s="9"/>
    </row>
    <row r="23" spans="1:20" x14ac:dyDescent="0.2">
      <c r="A23" s="5" t="s">
        <v>16</v>
      </c>
      <c r="B23" s="10">
        <v>33.130000000000003</v>
      </c>
      <c r="C23" s="10">
        <v>41.9</v>
      </c>
      <c r="D23" s="10">
        <v>65.650000000000006</v>
      </c>
      <c r="E23" s="10">
        <v>20</v>
      </c>
      <c r="F23" s="10">
        <v>17.27</v>
      </c>
      <c r="G23" s="5"/>
      <c r="H23" s="10">
        <v>59.47</v>
      </c>
      <c r="I23" s="10">
        <v>64.64</v>
      </c>
      <c r="J23" s="10">
        <v>50.33</v>
      </c>
      <c r="K23" s="10">
        <v>60.29</v>
      </c>
      <c r="L23" s="10">
        <v>23.13</v>
      </c>
      <c r="M23" s="10">
        <v>16.670000000000002</v>
      </c>
      <c r="O23" s="10">
        <v>59.47</v>
      </c>
      <c r="P23" s="10">
        <v>64.64</v>
      </c>
      <c r="Q23" s="10">
        <v>18.89</v>
      </c>
      <c r="R23" s="10"/>
      <c r="S23" s="10"/>
      <c r="T23" s="10"/>
    </row>
    <row r="24" spans="1:20" x14ac:dyDescent="0.2">
      <c r="A24" s="5" t="s">
        <v>43</v>
      </c>
      <c r="B24" s="10">
        <f>B20*B18/6*B2/100*B3^0.2</f>
        <v>32.056710194244538</v>
      </c>
      <c r="C24" s="10">
        <f>C20*C18/6*C2/100*C3^0.2</f>
        <v>40.706933579993063</v>
      </c>
      <c r="D24" s="10">
        <f>D20*D18/6*D2/100*D3^0.2</f>
        <v>63.715200386076106</v>
      </c>
      <c r="E24" s="10">
        <f>5*E20*E18/6*E2/100*E3^0.2</f>
        <v>87.926976532785034</v>
      </c>
      <c r="F24" s="10">
        <f>5*F20*F18/6*F2/100*F3^0.2</f>
        <v>83.264182322713083</v>
      </c>
      <c r="G24" s="5"/>
      <c r="H24" s="10">
        <f>H20*H18/6*H2/100*H3^0.2</f>
        <v>55.884573955718359</v>
      </c>
      <c r="I24" s="10">
        <f>I20*I18/6*I2/100*I3^0.2</f>
        <v>60.674680294779932</v>
      </c>
      <c r="J24" s="10">
        <f>J20*J18/6*J2/100*J3^0.2</f>
        <v>47.19141800705107</v>
      </c>
      <c r="K24" s="10">
        <f>K20*K18/6*K2/100*K3^0.2</f>
        <v>56.629701608461275</v>
      </c>
      <c r="L24" s="10">
        <f>5*L20*L18/6*L2/100*L3^0.2</f>
        <v>106.18069051586488</v>
      </c>
      <c r="M24" s="10">
        <f>5*M20*M18/6*M2/100*M3^0.2</f>
        <v>70.787127010576583</v>
      </c>
      <c r="O24" s="10">
        <f>O20*O18/6*O2/100*O3^0.2</f>
        <v>56.288674248710677</v>
      </c>
      <c r="P24" s="10">
        <f>P20*P18/6*P2/100*P3^0.2</f>
        <v>43.154650257344848</v>
      </c>
      <c r="Q24" s="10">
        <f>Q20*Q18/6*Q2/100*Q3^0.2</f>
        <v>17.261860102937945</v>
      </c>
      <c r="R24" s="10"/>
      <c r="S24" s="10"/>
      <c r="T24" s="10"/>
    </row>
    <row r="25" spans="1:20" x14ac:dyDescent="0.2">
      <c r="A25" s="5"/>
      <c r="B25" s="10"/>
      <c r="C25" s="10"/>
      <c r="D25" s="10"/>
      <c r="E25" s="10"/>
      <c r="F25" s="10"/>
      <c r="G25" s="5"/>
      <c r="H25" s="10"/>
      <c r="I25" s="10"/>
      <c r="J25" s="10"/>
      <c r="K25" s="10"/>
      <c r="L25" s="10"/>
      <c r="M25" s="10"/>
      <c r="O25" s="10"/>
      <c r="P25" s="10"/>
      <c r="Q25" s="10"/>
      <c r="R25" s="10"/>
      <c r="S25" s="10"/>
      <c r="T25" s="10"/>
    </row>
    <row r="26" spans="1:20" x14ac:dyDescent="0.2">
      <c r="A26" s="11" t="s">
        <v>36</v>
      </c>
      <c r="B26" s="11" t="s">
        <v>38</v>
      </c>
      <c r="C26" s="11"/>
      <c r="D26" s="11"/>
      <c r="E26" s="11"/>
      <c r="F26" s="11"/>
      <c r="G26" s="11"/>
      <c r="H26" s="11" t="s">
        <v>36</v>
      </c>
      <c r="I26" s="11" t="s">
        <v>37</v>
      </c>
      <c r="J26" s="11"/>
      <c r="K26" s="11"/>
      <c r="L26" s="11"/>
      <c r="M26" s="11"/>
      <c r="O26" s="11" t="s">
        <v>36</v>
      </c>
      <c r="P26" s="11" t="s">
        <v>37</v>
      </c>
      <c r="Q26" s="11"/>
      <c r="R26" s="11"/>
      <c r="S26" s="11"/>
      <c r="T26" s="11"/>
    </row>
    <row r="27" spans="1:20" x14ac:dyDescent="0.2">
      <c r="A27" s="8"/>
      <c r="B27" s="9"/>
      <c r="C27" s="8"/>
      <c r="D27" s="8"/>
      <c r="E27" s="8"/>
      <c r="F27" s="8"/>
      <c r="G27" s="8"/>
      <c r="H27" s="16"/>
      <c r="I27" s="16"/>
      <c r="J27" s="16"/>
      <c r="K27" s="8"/>
      <c r="L27" s="8"/>
      <c r="M27" s="8"/>
    </row>
    <row r="28" spans="1:20" x14ac:dyDescent="0.2">
      <c r="A28" s="8"/>
      <c r="B28" s="12" t="s">
        <v>47</v>
      </c>
      <c r="C28" s="13" t="s">
        <v>48</v>
      </c>
      <c r="D28" s="14" t="s">
        <v>43</v>
      </c>
      <c r="E28" s="8"/>
      <c r="F28" s="8"/>
      <c r="G28" s="8"/>
      <c r="H28" s="12" t="s">
        <v>47</v>
      </c>
      <c r="I28" s="13" t="s">
        <v>48</v>
      </c>
      <c r="J28" s="14" t="s">
        <v>43</v>
      </c>
      <c r="K28" s="8"/>
      <c r="L28" s="8"/>
      <c r="M28" s="8"/>
      <c r="O28" s="12" t="s">
        <v>47</v>
      </c>
      <c r="P28" s="13" t="s">
        <v>48</v>
      </c>
      <c r="Q28" s="14" t="s">
        <v>43</v>
      </c>
    </row>
    <row r="29" spans="1:20" x14ac:dyDescent="0.2">
      <c r="A29" s="8"/>
      <c r="B29" s="9" t="str">
        <f>E13</f>
        <v>BITE</v>
      </c>
      <c r="C29" s="8" t="str">
        <f>D13</f>
        <v>ST_EDGE</v>
      </c>
      <c r="D29" s="9">
        <f>E24+D24</f>
        <v>151.64217691886114</v>
      </c>
      <c r="F29" s="8"/>
      <c r="G29" s="8"/>
      <c r="H29" s="9" t="str">
        <f>L13</f>
        <v>CONFUS</v>
      </c>
      <c r="I29" s="8" t="str">
        <f>H13</f>
        <v>HY_BEAM</v>
      </c>
      <c r="J29" s="9">
        <f>L24+H24</f>
        <v>162.06526447158325</v>
      </c>
      <c r="K29" s="8"/>
      <c r="L29" s="8"/>
      <c r="M29" s="8"/>
      <c r="O29" s="9" t="str">
        <f>Q13</f>
        <v>COUNTER</v>
      </c>
      <c r="P29" s="8" t="str">
        <f>O13</f>
        <v>CL_COMB</v>
      </c>
      <c r="Q29" s="9">
        <f>(O14+(Q14*O17/Q17))/(O15+Q15*O17/Q17)</f>
        <v>18.450184501845019</v>
      </c>
    </row>
    <row r="30" spans="1:20" x14ac:dyDescent="0.2">
      <c r="A30" s="8"/>
      <c r="B30" s="9" t="str">
        <f>E13</f>
        <v>BITE</v>
      </c>
      <c r="C30" s="8" t="str">
        <f>B13</f>
        <v>CRUNCH</v>
      </c>
      <c r="D30" s="9">
        <f>E24+B24</f>
        <v>119.98368672702958</v>
      </c>
      <c r="E30" s="8"/>
      <c r="F30" s="8"/>
      <c r="G30" s="8"/>
      <c r="H30" s="9" t="str">
        <f>L13</f>
        <v>CONFUS</v>
      </c>
      <c r="I30" s="8" t="str">
        <f>I13</f>
        <v>PSYCHIC</v>
      </c>
      <c r="J30" s="9">
        <f>L24+I24</f>
        <v>166.85537081064481</v>
      </c>
      <c r="K30" s="8"/>
      <c r="L30" s="8"/>
      <c r="M30" s="8"/>
      <c r="O30" s="15" t="str">
        <f>Q13</f>
        <v>COUNTER</v>
      </c>
      <c r="P30" s="5" t="str">
        <f>P13</f>
        <v>DY_PUN</v>
      </c>
      <c r="Q30" s="15">
        <f>(O14+P14*O17/P17)/(O15+P15*O17/P17)</f>
        <v>36.36363636363636</v>
      </c>
    </row>
    <row r="31" spans="1:20" x14ac:dyDescent="0.2">
      <c r="A31" s="8"/>
      <c r="B31" t="str">
        <f>E13</f>
        <v>BITE</v>
      </c>
      <c r="C31" t="str">
        <f>C13</f>
        <v>FI_BLAST</v>
      </c>
      <c r="D31" s="3">
        <f>E24+C24</f>
        <v>128.6339101127781</v>
      </c>
      <c r="E31" s="8"/>
      <c r="F31" s="8"/>
      <c r="G31" s="8"/>
      <c r="H31" t="str">
        <f>L13</f>
        <v>CONFUS</v>
      </c>
      <c r="I31" t="str">
        <f>J13</f>
        <v>SH_BALL</v>
      </c>
      <c r="J31" s="3">
        <f>L24+J24</f>
        <v>153.37210852291594</v>
      </c>
      <c r="K31" s="8"/>
      <c r="L31" s="8"/>
      <c r="M31" s="8"/>
      <c r="Q31" s="3"/>
    </row>
    <row r="32" spans="1:20" x14ac:dyDescent="0.2">
      <c r="A32" s="8"/>
      <c r="B32" s="9" t="str">
        <f>F13</f>
        <v>IR_TAIL</v>
      </c>
      <c r="C32" s="9" t="str">
        <f>D13</f>
        <v>ST_EDGE</v>
      </c>
      <c r="D32" s="9">
        <f>F24+D24</f>
        <v>146.97938270878919</v>
      </c>
      <c r="E32" s="8"/>
      <c r="F32" s="8"/>
      <c r="G32" s="8"/>
      <c r="H32" s="9" t="str">
        <f>L13</f>
        <v>CONFUS</v>
      </c>
      <c r="I32" s="9" t="str">
        <f>K13</f>
        <v>FO_BLAST</v>
      </c>
      <c r="J32" s="9">
        <f>L24+K24</f>
        <v>162.81039212432614</v>
      </c>
      <c r="K32" s="8"/>
      <c r="L32" s="8"/>
      <c r="M32" s="8"/>
    </row>
    <row r="33" spans="1:13" x14ac:dyDescent="0.2">
      <c r="A33" s="8"/>
      <c r="B33" s="9" t="str">
        <f>F13</f>
        <v>IR_TAIL</v>
      </c>
      <c r="C33" s="9" t="str">
        <f>B13</f>
        <v>CRUNCH</v>
      </c>
      <c r="D33" s="9">
        <f>F24+B24</f>
        <v>115.32089251695763</v>
      </c>
      <c r="E33" s="8"/>
      <c r="F33" s="8"/>
      <c r="G33" s="8"/>
      <c r="H33" s="9" t="str">
        <f>M13</f>
        <v>PS_CUT</v>
      </c>
      <c r="I33" s="9" t="str">
        <f>H13</f>
        <v>HY_BEAM</v>
      </c>
      <c r="J33" s="9">
        <f>M24+H24</f>
        <v>126.67170096629494</v>
      </c>
      <c r="K33" s="8"/>
      <c r="L33" s="8"/>
      <c r="M33" s="8"/>
    </row>
    <row r="34" spans="1:13" x14ac:dyDescent="0.2">
      <c r="A34" s="8"/>
      <c r="B34" s="15" t="str">
        <f>F13</f>
        <v>IR_TAIL</v>
      </c>
      <c r="C34" s="5" t="str">
        <f>C13</f>
        <v>FI_BLAST</v>
      </c>
      <c r="D34" s="15">
        <f>F24+C24</f>
        <v>123.97111590270615</v>
      </c>
      <c r="E34" s="8"/>
      <c r="F34" s="8"/>
      <c r="G34" s="8"/>
      <c r="H34" s="9" t="str">
        <f>M13</f>
        <v>PS_CUT</v>
      </c>
      <c r="I34" s="8" t="str">
        <f>I13</f>
        <v>PSYCHIC</v>
      </c>
      <c r="J34" s="9">
        <f>M24+I24</f>
        <v>131.4618073053565</v>
      </c>
      <c r="K34" s="8"/>
      <c r="L34" s="8"/>
      <c r="M34" s="8"/>
    </row>
    <row r="35" spans="1:13" x14ac:dyDescent="0.2">
      <c r="H35" t="str">
        <f>M13</f>
        <v>PS_CUT</v>
      </c>
      <c r="I35" t="str">
        <f>J13</f>
        <v>SH_BALL</v>
      </c>
      <c r="J35" s="9">
        <f>M24+J24</f>
        <v>117.97854501762765</v>
      </c>
    </row>
    <row r="36" spans="1:13" x14ac:dyDescent="0.2">
      <c r="A36" s="17" t="s">
        <v>42</v>
      </c>
      <c r="B36" s="17"/>
      <c r="C36" s="17"/>
      <c r="D36" s="17"/>
      <c r="E36" s="17"/>
      <c r="F36" s="17"/>
      <c r="H36" s="5" t="str">
        <f>M13</f>
        <v>PS_CUT</v>
      </c>
      <c r="I36" s="5" t="str">
        <f>K13</f>
        <v>FO_BLAST</v>
      </c>
      <c r="J36" s="15">
        <f>M24+K24</f>
        <v>127.41682861903786</v>
      </c>
    </row>
    <row r="37" spans="1:13" x14ac:dyDescent="0.2">
      <c r="A37" t="s">
        <v>8</v>
      </c>
      <c r="B37" t="s">
        <v>39</v>
      </c>
    </row>
    <row r="38" spans="1:13" x14ac:dyDescent="0.2">
      <c r="A38" t="s">
        <v>16</v>
      </c>
      <c r="B38" t="s">
        <v>39</v>
      </c>
    </row>
    <row r="39" spans="1:13" x14ac:dyDescent="0.2">
      <c r="A39" s="5" t="s">
        <v>4</v>
      </c>
      <c r="B39" s="5" t="s">
        <v>35</v>
      </c>
      <c r="C39" s="5"/>
      <c r="D39" s="5"/>
      <c r="E39" s="5"/>
      <c r="F39" s="5"/>
    </row>
  </sheetData>
  <mergeCells count="1">
    <mergeCell ref="A36:F3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Tatum Alenko</dc:creator>
  <cp:lastModifiedBy>Tatum Alenko</cp:lastModifiedBy>
  <dcterms:created xsi:type="dcterms:W3CDTF">2017-09-22T07:58:37Z</dcterms:created>
  <dcterms:modified xsi:type="dcterms:W3CDTF">2017-09-25T08:50:23Z</dcterms:modified>
</cp:coreProperties>
</file>