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comments8.xml" ContentType="application/vnd.openxmlformats-officedocument.spreadsheetml.comments+xml"/>
  <Override PartName="/xl/drawings/drawing7.xml" ContentType="application/vnd.openxmlformats-officedocument.drawing+xml"/>
  <Override PartName="/xl/comments9.xml" ContentType="application/vnd.openxmlformats-officedocument.spreadsheetml.comments+xml"/>
  <Override PartName="/xl/drawings/drawing8.xml" ContentType="application/vnd.openxmlformats-officedocument.drawing+xml"/>
  <Override PartName="/xl/comments10.xml" ContentType="application/vnd.openxmlformats-officedocument.spreadsheetml.comments+xml"/>
  <Override PartName="/xl/drawings/drawing9.xml" ContentType="application/vnd.openxmlformats-officedocument.drawing+xml"/>
  <Override PartName="/xl/comments11.xml" ContentType="application/vnd.openxmlformats-officedocument.spreadsheetml.comments+xml"/>
  <Override PartName="/xl/drawings/drawing10.xml" ContentType="application/vnd.openxmlformats-officedocument.drawing+xml"/>
  <Override PartName="/xl/comments12.xml" ContentType="application/vnd.openxmlformats-officedocument.spreadsheetml.comments+xml"/>
  <Override PartName="/xl/drawings/drawing11.xml" ContentType="application/vnd.openxmlformats-officedocument.drawing+xml"/>
  <Override PartName="/xl/comments13.xml" ContentType="application/vnd.openxmlformats-officedocument.spreadsheetml.comments+xml"/>
  <Override PartName="/xl/drawings/drawing12.xml" ContentType="application/vnd.openxmlformats-officedocument.drawing+xml"/>
  <Override PartName="/xl/comments14.xml" ContentType="application/vnd.openxmlformats-officedocument.spreadsheetml.comments+xml"/>
  <Override PartName="/xl/drawings/drawing13.xml" ContentType="application/vnd.openxmlformats-officedocument.drawing+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uoe-my.sharepoint.com/personal/s2404427_ed_ac_uk/Documents/01 Dissertation/01 PyPSA/PyPSA-GB-H2/data/capacity-splitter/"/>
    </mc:Choice>
  </mc:AlternateContent>
  <xr:revisionPtr revIDLastSave="695" documentId="13_ncr:1_{E7CB2427-69A1-4C0A-9F30-54D81A42518F}" xr6:coauthVersionLast="47" xr6:coauthVersionMax="47" xr10:uidLastSave="{4124CF23-D308-4311-A7F8-4E256686BBD5}"/>
  <bookViews>
    <workbookView xWindow="-110" yWindow="-110" windowWidth="19420" windowHeight="10420" xr2:uid="{00000000-000D-0000-FFFF-FFFF00000000}"/>
  </bookViews>
  <sheets>
    <sheet name="generators-share" sheetId="1" r:id="rId1"/>
    <sheet name="loads-share" sheetId="4" r:id="rId2"/>
    <sheet name="storage-share" sheetId="25" r:id="rId3"/>
    <sheet name="BoD-&gt;" sheetId="10" r:id="rId4"/>
    <sheet name="gen-input-methane" sheetId="27" r:id="rId5"/>
    <sheet name="gen-input-biomass" sheetId="29" r:id="rId6"/>
    <sheet name="gen-input-nuclear" sheetId="2" r:id="rId7"/>
    <sheet name="gen-input-non-netw" sheetId="28" r:id="rId8"/>
    <sheet name="gen-input-imports" sheetId="30" r:id="rId9"/>
    <sheet name="loads-input-industrial" sheetId="32" r:id="rId10"/>
    <sheet name="loads-input-residential" sheetId="9" r:id="rId11"/>
    <sheet name="loads-input-roadtransport" sheetId="12" r:id="rId12"/>
    <sheet name="loads-input-shipping" sheetId="13" r:id="rId13"/>
    <sheet name="loads-input-aviation" sheetId="14" r:id="rId14"/>
    <sheet name="loads-input-rail" sheetId="15" r:id="rId15"/>
    <sheet name="loads-input-exports" sheetId="31" r:id="rId16"/>
    <sheet name="area-codes" sheetId="8"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 r="D9" i="4"/>
  <c r="E9" i="4"/>
  <c r="F9" i="4"/>
  <c r="G9" i="4"/>
  <c r="H9" i="4"/>
  <c r="I9" i="4"/>
  <c r="J9" i="4"/>
  <c r="K9" i="4"/>
  <c r="L9" i="4"/>
  <c r="B9" i="4"/>
  <c r="L2" i="4"/>
  <c r="K2" i="4"/>
  <c r="J2" i="4"/>
  <c r="I2" i="4"/>
  <c r="G2" i="4"/>
  <c r="F2" i="4"/>
  <c r="E2" i="4"/>
  <c r="D2" i="4"/>
  <c r="B2" i="4"/>
  <c r="C2" i="4"/>
  <c r="D50" i="32"/>
  <c r="E44" i="32" s="1"/>
  <c r="E47" i="32"/>
  <c r="E46" i="32"/>
  <c r="E43" i="32"/>
  <c r="E42" i="32"/>
  <c r="E39" i="32"/>
  <c r="E38" i="32"/>
  <c r="C8" i="32" s="1"/>
  <c r="E35" i="32"/>
  <c r="E34" i="32"/>
  <c r="E31" i="32"/>
  <c r="E30" i="32"/>
  <c r="C11" i="32"/>
  <c r="C23" i="31"/>
  <c r="E13" i="31" s="1"/>
  <c r="E8" i="31" l="1"/>
  <c r="E10" i="31"/>
  <c r="E16" i="31"/>
  <c r="E11" i="31"/>
  <c r="E15" i="31"/>
  <c r="E18" i="31"/>
  <c r="E29" i="32"/>
  <c r="E37" i="32"/>
  <c r="C19" i="32" s="1"/>
  <c r="E45" i="32"/>
  <c r="E32" i="32"/>
  <c r="C10" i="32" s="1"/>
  <c r="E40" i="32"/>
  <c r="E48" i="32"/>
  <c r="E33" i="32"/>
  <c r="C9" i="32" s="1"/>
  <c r="E41" i="32"/>
  <c r="E49" i="32"/>
  <c r="C13" i="32" s="1"/>
  <c r="E28" i="32"/>
  <c r="E50" i="32" s="1"/>
  <c r="E36" i="32"/>
  <c r="E9" i="31"/>
  <c r="E19" i="31"/>
  <c r="E12" i="31"/>
  <c r="E23" i="31" l="1"/>
  <c r="E52" i="32"/>
  <c r="C14" i="32"/>
  <c r="C23" i="32"/>
  <c r="E12" i="32" l="1"/>
  <c r="E18" i="32"/>
  <c r="E16" i="32"/>
  <c r="E15" i="32"/>
  <c r="E11" i="32"/>
  <c r="E8" i="32"/>
  <c r="E13" i="32"/>
  <c r="E19" i="32"/>
  <c r="E9" i="32"/>
  <c r="E10" i="32"/>
  <c r="E23" i="32" l="1"/>
  <c r="H7" i="1" l="1"/>
  <c r="C23" i="30"/>
  <c r="E19" i="30" s="1"/>
  <c r="L7" i="1" s="1"/>
  <c r="H4" i="1"/>
  <c r="C23" i="29"/>
  <c r="E18" i="29" s="1"/>
  <c r="K4" i="1" s="1"/>
  <c r="H5" i="1"/>
  <c r="D41" i="28"/>
  <c r="E40" i="28" s="1"/>
  <c r="E39" i="28"/>
  <c r="E38" i="28"/>
  <c r="E37" i="28"/>
  <c r="E36" i="28"/>
  <c r="E35" i="28"/>
  <c r="E34" i="28"/>
  <c r="E33" i="28"/>
  <c r="E32" i="28"/>
  <c r="E31" i="28"/>
  <c r="E30" i="28"/>
  <c r="E29" i="28"/>
  <c r="E28" i="28"/>
  <c r="E41" i="28" s="1"/>
  <c r="C23" i="28"/>
  <c r="E19" i="28" s="1"/>
  <c r="L5" i="1" s="1"/>
  <c r="E11" i="30" l="1"/>
  <c r="E7" i="1" s="1"/>
  <c r="E12" i="30"/>
  <c r="F7" i="1" s="1"/>
  <c r="E10" i="30"/>
  <c r="D7" i="1" s="1"/>
  <c r="E15" i="30"/>
  <c r="I7" i="1" s="1"/>
  <c r="E13" i="30"/>
  <c r="G7" i="1" s="1"/>
  <c r="E16" i="30"/>
  <c r="J7" i="1" s="1"/>
  <c r="E8" i="30"/>
  <c r="B7" i="1" s="1"/>
  <c r="E18" i="30"/>
  <c r="K7" i="1" s="1"/>
  <c r="E9" i="30"/>
  <c r="C7" i="1" s="1"/>
  <c r="E9" i="29"/>
  <c r="C4" i="1" s="1"/>
  <c r="E19" i="29"/>
  <c r="L4" i="1" s="1"/>
  <c r="E11" i="29"/>
  <c r="E4" i="1" s="1"/>
  <c r="E10" i="29"/>
  <c r="D4" i="1" s="1"/>
  <c r="E12" i="29"/>
  <c r="F4" i="1" s="1"/>
  <c r="E13" i="29"/>
  <c r="G4" i="1" s="1"/>
  <c r="E15" i="29"/>
  <c r="I4" i="1" s="1"/>
  <c r="E16" i="29"/>
  <c r="J4" i="1" s="1"/>
  <c r="E8" i="29"/>
  <c r="B4" i="1" s="1"/>
  <c r="E9" i="28"/>
  <c r="C5" i="1" s="1"/>
  <c r="E11" i="28"/>
  <c r="E5" i="1" s="1"/>
  <c r="E12" i="28"/>
  <c r="F5" i="1" s="1"/>
  <c r="E10" i="28"/>
  <c r="D5" i="1" s="1"/>
  <c r="E13" i="28"/>
  <c r="G5" i="1" s="1"/>
  <c r="E15" i="28"/>
  <c r="I5" i="1" s="1"/>
  <c r="E16" i="28"/>
  <c r="J5" i="1" s="1"/>
  <c r="E8" i="28"/>
  <c r="B5" i="1" s="1"/>
  <c r="E18" i="28"/>
  <c r="K5" i="1" s="1"/>
  <c r="E23" i="30" l="1"/>
  <c r="E23" i="29"/>
  <c r="E23" i="28"/>
  <c r="C23" i="27" l="1"/>
  <c r="E15" i="27" s="1"/>
  <c r="I2" i="1" s="1"/>
  <c r="H2" i="1"/>
  <c r="L3" i="1"/>
  <c r="K3" i="1"/>
  <c r="J3" i="1"/>
  <c r="I3" i="1"/>
  <c r="G3" i="1"/>
  <c r="H3" i="1"/>
  <c r="F3" i="1"/>
  <c r="E3" i="1"/>
  <c r="D3" i="1"/>
  <c r="C3" i="1"/>
  <c r="B3" i="1"/>
  <c r="E14" i="2"/>
  <c r="C19" i="2"/>
  <c r="C16" i="2"/>
  <c r="C15" i="2"/>
  <c r="C13" i="2"/>
  <c r="E9" i="2"/>
  <c r="E8" i="2"/>
  <c r="D41" i="2"/>
  <c r="E40" i="2" s="1"/>
  <c r="C4" i="25"/>
  <c r="D4" i="25"/>
  <c r="E4" i="25"/>
  <c r="F4" i="25"/>
  <c r="G4" i="25"/>
  <c r="I4" i="25"/>
  <c r="H4" i="25"/>
  <c r="J4" i="25"/>
  <c r="K4" i="25"/>
  <c r="L4" i="25"/>
  <c r="M4" i="25"/>
  <c r="B4" i="25"/>
  <c r="C6" i="25"/>
  <c r="D6" i="25"/>
  <c r="E6" i="25"/>
  <c r="G6" i="25"/>
  <c r="I6" i="25"/>
  <c r="J6" i="25"/>
  <c r="K6" i="25"/>
  <c r="M6" i="25"/>
  <c r="B6" i="25"/>
  <c r="H5" i="25"/>
  <c r="H6" i="25" s="1"/>
  <c r="F5" i="25"/>
  <c r="F6" i="25" s="1"/>
  <c r="E9" i="27" l="1"/>
  <c r="C2" i="1" s="1"/>
  <c r="E8" i="27"/>
  <c r="E16" i="27"/>
  <c r="J2" i="1" s="1"/>
  <c r="E19" i="27"/>
  <c r="L2" i="1" s="1"/>
  <c r="E10" i="27"/>
  <c r="D2" i="1" s="1"/>
  <c r="E12" i="27"/>
  <c r="F2" i="1" s="1"/>
  <c r="E18" i="27"/>
  <c r="K2" i="1" s="1"/>
  <c r="E11" i="27"/>
  <c r="E2" i="1" s="1"/>
  <c r="E13" i="27"/>
  <c r="G2" i="1" s="1"/>
  <c r="E34" i="2"/>
  <c r="E35" i="2"/>
  <c r="E36" i="2"/>
  <c r="E37" i="2"/>
  <c r="E33" i="2"/>
  <c r="E28" i="2"/>
  <c r="E29" i="2"/>
  <c r="E30" i="2"/>
  <c r="E38" i="2"/>
  <c r="E39" i="2"/>
  <c r="E31" i="2"/>
  <c r="E32" i="2"/>
  <c r="L5" i="25"/>
  <c r="L6" i="25" s="1"/>
  <c r="E23" i="27" l="1"/>
  <c r="B2" i="1"/>
  <c r="E41" i="2"/>
  <c r="C23" i="2"/>
  <c r="E10" i="2" s="1"/>
  <c r="B3" i="4"/>
  <c r="F34" i="15"/>
  <c r="F35" i="15"/>
  <c r="F36" i="15"/>
  <c r="F37" i="15"/>
  <c r="F29" i="15"/>
  <c r="F30" i="15"/>
  <c r="F31" i="15"/>
  <c r="F32" i="15"/>
  <c r="F33" i="15"/>
  <c r="F28" i="15"/>
  <c r="D38" i="15"/>
  <c r="E37" i="15" s="1"/>
  <c r="C23" i="15"/>
  <c r="E13" i="15" s="1"/>
  <c r="G8" i="4" s="1"/>
  <c r="C15" i="12"/>
  <c r="D38" i="14"/>
  <c r="E37" i="14" s="1"/>
  <c r="C23" i="14"/>
  <c r="E11" i="14" s="1"/>
  <c r="E7" i="4" s="1"/>
  <c r="D38" i="13"/>
  <c r="L5" i="4"/>
  <c r="K5" i="4"/>
  <c r="J5" i="4"/>
  <c r="I5" i="4"/>
  <c r="G5" i="4"/>
  <c r="F5" i="4"/>
  <c r="E5" i="4"/>
  <c r="D5" i="4"/>
  <c r="C5" i="4"/>
  <c r="B5" i="4"/>
  <c r="C19" i="12"/>
  <c r="E9" i="12"/>
  <c r="E8" i="12"/>
  <c r="C18" i="12"/>
  <c r="E9" i="9"/>
  <c r="E8" i="9"/>
  <c r="D41" i="12"/>
  <c r="E18" i="2" l="1"/>
  <c r="E12" i="2"/>
  <c r="E15" i="2"/>
  <c r="E11" i="2"/>
  <c r="E13" i="2"/>
  <c r="E19" i="2"/>
  <c r="E16" i="2"/>
  <c r="E9" i="15"/>
  <c r="C8" i="4" s="1"/>
  <c r="E8" i="15"/>
  <c r="B8" i="4" s="1"/>
  <c r="E15" i="15"/>
  <c r="I8" i="4" s="1"/>
  <c r="E10" i="15"/>
  <c r="D8" i="4" s="1"/>
  <c r="E16" i="15"/>
  <c r="J8" i="4" s="1"/>
  <c r="E19" i="15"/>
  <c r="L8" i="4" s="1"/>
  <c r="E30" i="15"/>
  <c r="E31" i="15"/>
  <c r="E33" i="15"/>
  <c r="E18" i="15"/>
  <c r="K8" i="4" s="1"/>
  <c r="E32" i="15"/>
  <c r="E34" i="15"/>
  <c r="E11" i="15"/>
  <c r="E8" i="4" s="1"/>
  <c r="E35" i="15"/>
  <c r="E12" i="15"/>
  <c r="F8" i="4" s="1"/>
  <c r="E28" i="15"/>
  <c r="E36" i="15"/>
  <c r="E29" i="15"/>
  <c r="E18" i="14"/>
  <c r="K7" i="4" s="1"/>
  <c r="E19" i="14"/>
  <c r="L7" i="4" s="1"/>
  <c r="E8" i="14"/>
  <c r="B7" i="4" s="1"/>
  <c r="E16" i="14"/>
  <c r="J7" i="4" s="1"/>
  <c r="E31" i="14"/>
  <c r="E28" i="14"/>
  <c r="E29" i="14"/>
  <c r="E30" i="14"/>
  <c r="E10" i="14"/>
  <c r="D7" i="4" s="1"/>
  <c r="E9" i="14"/>
  <c r="C7" i="4" s="1"/>
  <c r="E12" i="14"/>
  <c r="F7" i="4" s="1"/>
  <c r="E13" i="14"/>
  <c r="G7" i="4" s="1"/>
  <c r="E15" i="14"/>
  <c r="I7" i="4" s="1"/>
  <c r="E32" i="14"/>
  <c r="E33" i="14"/>
  <c r="E36" i="14"/>
  <c r="E34" i="14"/>
  <c r="E35" i="14"/>
  <c r="E34" i="13"/>
  <c r="E37" i="13"/>
  <c r="E31" i="13"/>
  <c r="E33" i="13"/>
  <c r="E29" i="13"/>
  <c r="E28" i="13"/>
  <c r="E30" i="13"/>
  <c r="E32" i="13"/>
  <c r="E35" i="13"/>
  <c r="E36" i="13"/>
  <c r="E31" i="12"/>
  <c r="C13" i="12" s="1"/>
  <c r="E32" i="12"/>
  <c r="C11" i="12" s="1"/>
  <c r="E34" i="12"/>
  <c r="C14" i="12" s="1"/>
  <c r="E39" i="12"/>
  <c r="E40" i="12"/>
  <c r="E33" i="12"/>
  <c r="C12" i="12" s="1"/>
  <c r="E28" i="12"/>
  <c r="E36" i="12"/>
  <c r="E35" i="12"/>
  <c r="E29" i="12"/>
  <c r="C8" i="12" s="1"/>
  <c r="E37" i="12"/>
  <c r="E30" i="12"/>
  <c r="C10" i="12" s="1"/>
  <c r="E38" i="12"/>
  <c r="C16" i="12" s="1"/>
  <c r="E23" i="2" l="1"/>
  <c r="E23" i="15"/>
  <c r="E38" i="15"/>
  <c r="E23" i="14"/>
  <c r="E38" i="14"/>
  <c r="C23" i="13"/>
  <c r="E38" i="13"/>
  <c r="E41" i="12"/>
  <c r="E9" i="13" l="1"/>
  <c r="C6" i="4" s="1"/>
  <c r="E8" i="13"/>
  <c r="B6" i="4" s="1"/>
  <c r="E15" i="13"/>
  <c r="I6" i="4" s="1"/>
  <c r="E12" i="13"/>
  <c r="F6" i="4" s="1"/>
  <c r="E16" i="13"/>
  <c r="J6" i="4" s="1"/>
  <c r="E13" i="13"/>
  <c r="G6" i="4" s="1"/>
  <c r="E19" i="13"/>
  <c r="L6" i="4" s="1"/>
  <c r="E11" i="13"/>
  <c r="E6" i="4" s="1"/>
  <c r="E18" i="13"/>
  <c r="K6" i="4" s="1"/>
  <c r="E10" i="13"/>
  <c r="D6" i="4" s="1"/>
  <c r="C23" i="12"/>
  <c r="E13" i="12" s="1"/>
  <c r="E23" i="13" l="1"/>
  <c r="E19" i="12"/>
  <c r="E12" i="12"/>
  <c r="E18" i="12"/>
  <c r="E16" i="12"/>
  <c r="E11" i="12"/>
  <c r="E15" i="12"/>
  <c r="E10" i="12"/>
  <c r="E23" i="12" l="1"/>
  <c r="L3" i="4" l="1"/>
  <c r="L4" i="4" s="1"/>
  <c r="K3" i="4"/>
  <c r="K4" i="4" s="1"/>
  <c r="J3" i="4"/>
  <c r="J4" i="4" s="1"/>
  <c r="I3" i="4"/>
  <c r="I4" i="4" s="1"/>
  <c r="G3" i="4"/>
  <c r="G4" i="4" s="1"/>
  <c r="C8" i="9"/>
  <c r="C19" i="9"/>
  <c r="C20" i="9"/>
  <c r="C14" i="9"/>
  <c r="C21" i="9"/>
  <c r="C18" i="9"/>
  <c r="C17" i="9"/>
  <c r="C23" i="9"/>
  <c r="E19" i="9" s="1"/>
  <c r="C13" i="9"/>
  <c r="C16" i="9"/>
  <c r="C10" i="9"/>
  <c r="C11" i="9"/>
  <c r="C12" i="9"/>
  <c r="C15" i="9"/>
  <c r="E10" i="9" l="1"/>
  <c r="D3" i="4" s="1"/>
  <c r="D4" i="4" s="1"/>
  <c r="E15" i="9"/>
  <c r="E12" i="9"/>
  <c r="F3" i="4" s="1"/>
  <c r="F4" i="4" s="1"/>
  <c r="E16" i="9"/>
  <c r="E13" i="9"/>
  <c r="E11" i="9"/>
  <c r="E3" i="4" s="1"/>
  <c r="E4" i="4" s="1"/>
  <c r="E18" i="9"/>
  <c r="B4" i="4"/>
  <c r="E23" i="9" l="1"/>
  <c r="C3" i="4"/>
  <c r="C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Tatyana Dergunova</author>
  </authors>
  <commentList>
    <comment ref="B12" authorId="0" shapeId="0" xr:uid="{151D037C-891A-4586-95AD-BBAFD591197F}">
      <text>
        <r>
          <rPr>
            <b/>
            <sz val="9"/>
            <color indexed="81"/>
            <rFont val="Tahoma"/>
            <family val="2"/>
          </rPr>
          <t>Tatyana Dergunova:</t>
        </r>
        <r>
          <rPr>
            <sz val="9"/>
            <color indexed="81"/>
            <rFont val="Tahoma"/>
            <family val="2"/>
          </rPr>
          <t xml:space="preserve">
FES-2022: Data-workbook2022_V006
(ES.H.13,15,17)</t>
        </r>
      </text>
    </comment>
    <comment ref="C12" authorId="0" shapeId="0" xr:uid="{673A14EB-8BD0-46AC-8698-1BA73D33F45B}">
      <text>
        <r>
          <rPr>
            <b/>
            <sz val="9"/>
            <color indexed="81"/>
            <rFont val="Tahoma"/>
            <family val="2"/>
          </rPr>
          <t>Tatyana Dergunova:</t>
        </r>
        <r>
          <rPr>
            <sz val="9"/>
            <color indexed="81"/>
            <rFont val="Tahoma"/>
            <family val="2"/>
          </rPr>
          <t xml:space="preserve">
FES 2022_non-interactive_090822, p.221</t>
        </r>
      </text>
    </comment>
    <comment ref="B14" authorId="0" shapeId="0" xr:uid="{FFE44163-CA29-4D3C-B01C-89CC8638CBA2}">
      <text>
        <r>
          <rPr>
            <b/>
            <sz val="9"/>
            <color indexed="81"/>
            <rFont val="Tahoma"/>
            <family val="2"/>
          </rPr>
          <t>Tatyana Dergunova:</t>
        </r>
        <r>
          <rPr>
            <sz val="9"/>
            <color indexed="81"/>
            <rFont val="Tahoma"/>
            <family val="2"/>
          </rPr>
          <t xml:space="preserve">
In 'Consumer Transformation' - 44%-50%</t>
        </r>
      </text>
    </comment>
    <comment ref="B17" authorId="0" shapeId="0" xr:uid="{1A3BFC70-3BF6-4401-B325-41F01A47004F}">
      <text>
        <r>
          <rPr>
            <b/>
            <sz val="9"/>
            <color indexed="81"/>
            <rFont val="Tahoma"/>
            <family val="2"/>
          </rPr>
          <t>Tatyana Dergunova:</t>
        </r>
        <r>
          <rPr>
            <sz val="9"/>
            <color indexed="81"/>
            <rFont val="Tahoma"/>
            <family val="2"/>
          </rPr>
          <t xml:space="preserve">
Even though 80% combined with 'Non-networked Electrolysis' as FES-2022 give location of both only</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B3420D36-5EDF-41DA-ACEC-DF6502FCFA0E}">
      <text>
        <r>
          <rPr>
            <b/>
            <sz val="9"/>
            <color indexed="81"/>
            <rFont val="Tahoma"/>
            <family val="2"/>
          </rPr>
          <t>Author:</t>
        </r>
        <r>
          <rPr>
            <sz val="9"/>
            <color indexed="81"/>
            <rFont val="Tahoma"/>
            <family val="2"/>
          </rPr>
          <t xml:space="preserve">
Consumption included Merseyside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9EE3A29F-8E0D-4C51-83EF-6CB694D3FACB}">
      <text>
        <r>
          <rPr>
            <b/>
            <sz val="9"/>
            <color indexed="81"/>
            <rFont val="Tahoma"/>
            <family val="2"/>
          </rPr>
          <t>Author:</t>
        </r>
        <r>
          <rPr>
            <sz val="9"/>
            <color indexed="81"/>
            <rFont val="Tahoma"/>
            <family val="2"/>
          </rPr>
          <t xml:space="preserve">
Consumption included Merseyside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A1E7AA1C-B719-48E6-B053-A8F120BCA248}">
      <text>
        <r>
          <rPr>
            <b/>
            <sz val="9"/>
            <color indexed="81"/>
            <rFont val="Tahoma"/>
            <family val="2"/>
          </rPr>
          <t>Author:</t>
        </r>
        <r>
          <rPr>
            <sz val="9"/>
            <color indexed="81"/>
            <rFont val="Tahoma"/>
            <family val="2"/>
          </rPr>
          <t xml:space="preserve">
Consumption included Merseyside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5093E398-ACEA-4C46-B090-12229466EA66}">
      <text>
        <r>
          <rPr>
            <b/>
            <sz val="9"/>
            <color indexed="81"/>
            <rFont val="Tahoma"/>
            <family val="2"/>
          </rPr>
          <t>Author:</t>
        </r>
        <r>
          <rPr>
            <sz val="9"/>
            <color indexed="81"/>
            <rFont val="Tahoma"/>
            <family val="2"/>
          </rPr>
          <t xml:space="preserve">
Consumption included Merseyside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6E39DDEB-A27A-4989-A006-8F2001BCE295}">
      <text>
        <r>
          <rPr>
            <b/>
            <sz val="9"/>
            <color indexed="81"/>
            <rFont val="Tahoma"/>
            <family val="2"/>
          </rPr>
          <t>Author:</t>
        </r>
        <r>
          <rPr>
            <sz val="9"/>
            <color indexed="81"/>
            <rFont val="Tahoma"/>
            <family val="2"/>
          </rPr>
          <t xml:space="preserve">
Consumption included Merseyside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6" authorId="0" shapeId="0" xr:uid="{E394A810-8C27-4984-86F5-B05DC6F8A3B5}">
      <text>
        <r>
          <rPr>
            <b/>
            <sz val="9"/>
            <color indexed="81"/>
            <rFont val="Tahoma"/>
            <family val="2"/>
          </rPr>
          <t>Author:</t>
        </r>
        <r>
          <rPr>
            <sz val="9"/>
            <color indexed="81"/>
            <rFont val="Tahoma"/>
            <family val="2"/>
          </rPr>
          <t xml:space="preserve">
Consumption included Humberside</t>
        </r>
      </text>
    </comment>
    <comment ref="C22" authorId="0" shapeId="0" xr:uid="{16DC9258-C3C4-4D25-AD33-2C9762ABF320}">
      <text>
        <r>
          <rPr>
            <b/>
            <sz val="9"/>
            <color indexed="81"/>
            <rFont val="Tahoma"/>
            <family val="2"/>
          </rPr>
          <t>Author:</t>
        </r>
        <r>
          <rPr>
            <sz val="9"/>
            <color indexed="81"/>
            <rFont val="Tahoma"/>
            <family val="2"/>
          </rPr>
          <t xml:space="preserve">
Consumption included Merseyside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Tatyana Dergunova</author>
  </authors>
  <commentList>
    <comment ref="A4" authorId="0" shapeId="0" xr:uid="{F74BB3FD-DFEF-4E60-AAC1-BA2F9099F4AF}">
      <text>
        <r>
          <rPr>
            <b/>
            <sz val="9"/>
            <color indexed="81"/>
            <rFont val="Tahoma"/>
            <family val="2"/>
          </rPr>
          <t>Tatyana Dergunova:</t>
        </r>
        <r>
          <rPr>
            <sz val="9"/>
            <color indexed="81"/>
            <rFont val="Tahoma"/>
            <family val="2"/>
          </rPr>
          <t xml:space="preserve">
The same basis / split as for Residential is assumed</t>
        </r>
      </text>
    </comment>
    <comment ref="A9" authorId="0" shapeId="0" xr:uid="{8572444C-FD62-4334-B9DB-B0DAF792186A}">
      <text>
        <r>
          <rPr>
            <b/>
            <sz val="9"/>
            <color indexed="81"/>
            <rFont val="Tahoma"/>
            <family val="2"/>
          </rPr>
          <t>Tatyana Dergunova:</t>
        </r>
        <r>
          <rPr>
            <sz val="9"/>
            <color indexed="81"/>
            <rFont val="Tahoma"/>
            <family val="2"/>
          </rPr>
          <t xml:space="preserve">
Share assumed as of methane reformation with CCUS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1BCA5609-F170-4E6A-977B-2AEC0F8A4D50}">
      <text>
        <r>
          <rPr>
            <b/>
            <sz val="9"/>
            <color indexed="81"/>
            <rFont val="Tahoma"/>
            <family val="2"/>
          </rPr>
          <t>Author:</t>
        </r>
        <r>
          <rPr>
            <sz val="9"/>
            <color indexed="81"/>
            <rFont val="Tahoma"/>
            <family val="2"/>
          </rPr>
          <t xml:space="preserve">
Consumption included Merseyside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6499AA0C-887E-4D84-A165-BCEA2FFE1045}">
      <text>
        <r>
          <rPr>
            <b/>
            <sz val="9"/>
            <color indexed="81"/>
            <rFont val="Tahoma"/>
            <family val="2"/>
          </rPr>
          <t>Author:</t>
        </r>
        <r>
          <rPr>
            <sz val="9"/>
            <color indexed="81"/>
            <rFont val="Tahoma"/>
            <family val="2"/>
          </rPr>
          <t xml:space="preserve">
Consumption included Merseyside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D5429AEF-134A-46A5-88EC-A806F70851C8}">
      <text>
        <r>
          <rPr>
            <b/>
            <sz val="9"/>
            <color indexed="81"/>
            <rFont val="Tahoma"/>
            <family val="2"/>
          </rPr>
          <t>Author:</t>
        </r>
        <r>
          <rPr>
            <sz val="9"/>
            <color indexed="81"/>
            <rFont val="Tahoma"/>
            <family val="2"/>
          </rPr>
          <t xml:space="preserve">
Consumption included Merseyside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A761578C-FB5D-4626-A2DA-62313D226189}">
      <text>
        <r>
          <rPr>
            <b/>
            <sz val="9"/>
            <color indexed="81"/>
            <rFont val="Tahoma"/>
            <family val="2"/>
          </rPr>
          <t>Author:</t>
        </r>
        <r>
          <rPr>
            <sz val="9"/>
            <color indexed="81"/>
            <rFont val="Tahoma"/>
            <family val="2"/>
          </rPr>
          <t xml:space="preserve">
Consumption included Merseyside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08EFDC66-2F3F-45E8-BD3E-5D7669281CC4}">
      <text>
        <r>
          <rPr>
            <b/>
            <sz val="9"/>
            <color indexed="81"/>
            <rFont val="Tahoma"/>
            <family val="2"/>
          </rPr>
          <t>Author:</t>
        </r>
        <r>
          <rPr>
            <sz val="9"/>
            <color indexed="81"/>
            <rFont val="Tahoma"/>
            <family val="2"/>
          </rPr>
          <t xml:space="preserve">
Consumption included Merseyside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7CC5A04A-FC4B-4ACA-B593-89103C2C2E05}">
      <text>
        <r>
          <rPr>
            <b/>
            <sz val="9"/>
            <color indexed="81"/>
            <rFont val="Tahoma"/>
            <family val="2"/>
          </rPr>
          <t>Author:</t>
        </r>
        <r>
          <rPr>
            <sz val="9"/>
            <color indexed="81"/>
            <rFont val="Tahoma"/>
            <family val="2"/>
          </rPr>
          <t xml:space="preserve">
Consumption included Merseyside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25A4198B-CA68-4916-A950-807D7C629071}">
      <text>
        <r>
          <rPr>
            <b/>
            <sz val="9"/>
            <color indexed="81"/>
            <rFont val="Tahoma"/>
            <family val="2"/>
          </rPr>
          <t>Author:</t>
        </r>
        <r>
          <rPr>
            <sz val="9"/>
            <color indexed="81"/>
            <rFont val="Tahoma"/>
            <family val="2"/>
          </rPr>
          <t xml:space="preserve">
Consumption included Merseyside</t>
        </r>
      </text>
    </comment>
  </commentList>
</comments>
</file>

<file path=xl/sharedStrings.xml><?xml version="1.0" encoding="utf-8"?>
<sst xmlns="http://schemas.openxmlformats.org/spreadsheetml/2006/main" count="778" uniqueCount="234">
  <si>
    <t>Grangemouth</t>
  </si>
  <si>
    <t>Teesside</t>
  </si>
  <si>
    <t>Humberside</t>
  </si>
  <si>
    <t>Theddlethorpe</t>
  </si>
  <si>
    <t>Barrow</t>
  </si>
  <si>
    <t>Merseyside</t>
  </si>
  <si>
    <t>Bacton</t>
  </si>
  <si>
    <t>Biomass gasification</t>
  </si>
  <si>
    <t>Methane Reformation with CCUS</t>
  </si>
  <si>
    <t>Generator</t>
  </si>
  <si>
    <t>Southampton</t>
  </si>
  <si>
    <t>Imports</t>
  </si>
  <si>
    <t>Efficiency</t>
  </si>
  <si>
    <t>Availability</t>
  </si>
  <si>
    <t>Networked Electrolysis</t>
  </si>
  <si>
    <t>Non-networked Electrolysis</t>
  </si>
  <si>
    <t>Nuclear Electrolysis</t>
  </si>
  <si>
    <t>Road Transport</t>
  </si>
  <si>
    <t>Residential</t>
  </si>
  <si>
    <t>Commercial</t>
  </si>
  <si>
    <t>Industrial</t>
  </si>
  <si>
    <t>Rail</t>
  </si>
  <si>
    <t>Shipping</t>
  </si>
  <si>
    <t>Aviation</t>
  </si>
  <si>
    <t>https://www.ofgem.gov.uk/sites/default/files/docs/2012/03/electricity_distribution_annual_report_for_2010_11.pdf</t>
  </si>
  <si>
    <t>No.</t>
  </si>
  <si>
    <t>Cluster</t>
  </si>
  <si>
    <t>DNO</t>
  </si>
  <si>
    <t>Distribution Network Operator</t>
  </si>
  <si>
    <t>Map</t>
  </si>
  <si>
    <t>Project</t>
  </si>
  <si>
    <t>St Fergus</t>
  </si>
  <si>
    <t>SHEPD</t>
  </si>
  <si>
    <t>Scottish Hydro Electric Power Distribution</t>
  </si>
  <si>
    <t>17 - P: Northern Scotland SSE</t>
  </si>
  <si>
    <t>North-East: Scotland</t>
  </si>
  <si>
    <t>SPD</t>
  </si>
  <si>
    <t>Scottish Power Distribution</t>
  </si>
  <si>
    <t>18 - N: Sothern Scotland SPEN (SP Distribution)</t>
  </si>
  <si>
    <t>IDNO - Refer to Comment Field</t>
  </si>
  <si>
    <t>Indipendent Distribution Network Operator</t>
  </si>
  <si>
    <t>15 - F: North Eastern England NPG (Northern Electric)</t>
  </si>
  <si>
    <t>East-Coast Hydrogen</t>
  </si>
  <si>
    <t>NPgN</t>
  </si>
  <si>
    <t>Northern Powergrid: Northeast</t>
  </si>
  <si>
    <t>ENW</t>
  </si>
  <si>
    <t>16 - G: North Western England ENWL</t>
  </si>
  <si>
    <t>NPgY</t>
  </si>
  <si>
    <t>Northern Powergrid: Yorkshire</t>
  </si>
  <si>
    <t>23 - M: Yorkshire NPG (Yorkshire Electricity)</t>
  </si>
  <si>
    <t>East Midlands</t>
  </si>
  <si>
    <t>-</t>
  </si>
  <si>
    <t>11 - B: East Midlands WPD (East Midlands)</t>
  </si>
  <si>
    <t>EPN</t>
  </si>
  <si>
    <t>Eastern Power Networks</t>
  </si>
  <si>
    <t>10 - A: Eastern England UKPN (East)</t>
  </si>
  <si>
    <t>Capital Hydrogen</t>
  </si>
  <si>
    <t>Grain LNG</t>
  </si>
  <si>
    <t>LPN</t>
  </si>
  <si>
    <t>London Power Networks</t>
  </si>
  <si>
    <t>12 - C: London UKPN (London)</t>
  </si>
  <si>
    <t>SPN</t>
  </si>
  <si>
    <t>South East Power Networks</t>
  </si>
  <si>
    <t>19 -J: South Eastern England UKPN (South)</t>
  </si>
  <si>
    <t>SEPD</t>
  </si>
  <si>
    <t>Southern Electric Power Distribution</t>
  </si>
  <si>
    <t>20 - H: Southern England SSE (Southern)</t>
  </si>
  <si>
    <t>SPM</t>
  </si>
  <si>
    <t>Electricity North West</t>
  </si>
  <si>
    <t>13 - D: Merseyside and Northern Wales SPEN (SP MANWEB)</t>
  </si>
  <si>
    <t>HyNet</t>
  </si>
  <si>
    <t>South Wales</t>
  </si>
  <si>
    <t>West Midlands</t>
  </si>
  <si>
    <t>14 - E: West Midlands WPD (Midlands)</t>
  </si>
  <si>
    <t>21 - K: Southern Wales WPD (South Wales)</t>
  </si>
  <si>
    <t>South Western</t>
  </si>
  <si>
    <t>22 - L: South Western England WPD (South West)</t>
  </si>
  <si>
    <t>GSP</t>
  </si>
  <si>
    <t>Grid Supply Point</t>
  </si>
  <si>
    <t>NGET</t>
  </si>
  <si>
    <t>National Grid Electricity Transmission (Direct)</t>
  </si>
  <si>
    <t>SHETL</t>
  </si>
  <si>
    <t>Scottish Hydro Electric Transmission Limited (Direct)</t>
  </si>
  <si>
    <t>SPTL</t>
  </si>
  <si>
    <t>Scottish Power Transmission Limited (Direct)</t>
  </si>
  <si>
    <t>https://www.nationalgas.com/document/132516/download</t>
  </si>
  <si>
    <t>Reference for Electricity Network Distribution Areas (Map):</t>
  </si>
  <si>
    <t>Reference for National Gas Local Distribution Zones (LDZ):</t>
  </si>
  <si>
    <t>LDZ</t>
  </si>
  <si>
    <t>SC</t>
  </si>
  <si>
    <t>Scotland</t>
  </si>
  <si>
    <t>NO</t>
  </si>
  <si>
    <t>Northern</t>
  </si>
  <si>
    <t>Local Distribution Zones</t>
  </si>
  <si>
    <t>NE</t>
  </si>
  <si>
    <t>NW</t>
  </si>
  <si>
    <t>EM</t>
  </si>
  <si>
    <t>WM</t>
  </si>
  <si>
    <t>WN</t>
  </si>
  <si>
    <t>WS</t>
  </si>
  <si>
    <t>SE</t>
  </si>
  <si>
    <t>SO</t>
  </si>
  <si>
    <t>SW</t>
  </si>
  <si>
    <t>North West</t>
  </si>
  <si>
    <t>North East</t>
  </si>
  <si>
    <t>EA</t>
  </si>
  <si>
    <t>Eastern</t>
  </si>
  <si>
    <t>NT</t>
  </si>
  <si>
    <t>North Thames</t>
  </si>
  <si>
    <t>South East</t>
  </si>
  <si>
    <t>Southern</t>
  </si>
  <si>
    <t>Wales South</t>
  </si>
  <si>
    <t>Wales North</t>
  </si>
  <si>
    <t>South West</t>
  </si>
  <si>
    <t>https://mip-prd-web.azurewebsites.net/DataItemExplorer</t>
  </si>
  <si>
    <t>Reference for Total Energy Consumption by LDZ area in TWh/year:</t>
  </si>
  <si>
    <t>Total:</t>
  </si>
  <si>
    <t>% Capacity</t>
  </si>
  <si>
    <t>https://doi.org/10.6084/m9.figshare.c.6150395</t>
  </si>
  <si>
    <r>
      <rPr>
        <b/>
        <i/>
        <sz val="11"/>
        <color theme="1"/>
        <rFont val="Calibri"/>
        <family val="2"/>
        <scheme val="minor"/>
      </rPr>
      <t xml:space="preserve">Note: </t>
    </r>
    <r>
      <rPr>
        <i/>
        <sz val="11"/>
        <color theme="1"/>
        <rFont val="Calibri"/>
        <family val="2"/>
        <scheme val="minor"/>
      </rPr>
      <t>The % split makes sense as similar to above paper.</t>
    </r>
  </si>
  <si>
    <t>ApachePSBlackstart</t>
  </si>
  <si>
    <t>BarrowPSBlackstart</t>
  </si>
  <si>
    <t>BASS</t>
  </si>
  <si>
    <t xml:space="preserve"> BlackburnM</t>
  </si>
  <si>
    <t>BOCTees</t>
  </si>
  <si>
    <t>BPGrngmouth</t>
  </si>
  <si>
    <t>BPSaltendHP</t>
  </si>
  <si>
    <t>BrdgewaterP</t>
  </si>
  <si>
    <t>Brent PS Balckstart</t>
  </si>
  <si>
    <t xml:space="preserve"> Centrax</t>
  </si>
  <si>
    <t>Fordoun</t>
  </si>
  <si>
    <t>GooleGlass</t>
  </si>
  <si>
    <t>HaysChem</t>
  </si>
  <si>
    <t>ICIBillnghm</t>
  </si>
  <si>
    <t>ICIRuncorn</t>
  </si>
  <si>
    <t>Immingham</t>
  </si>
  <si>
    <t>KeadbyB PS Blackstart</t>
  </si>
  <si>
    <t>PhilipsTees</t>
  </si>
  <si>
    <t>Rough Backstart</t>
  </si>
  <si>
    <t>ShellBackhaul</t>
  </si>
  <si>
    <t>ShellStar</t>
  </si>
  <si>
    <t>Winnington</t>
  </si>
  <si>
    <t>total:</t>
  </si>
  <si>
    <t>Wh/year (2022)</t>
  </si>
  <si>
    <t>Industrial Offtaker</t>
  </si>
  <si>
    <t>%</t>
  </si>
  <si>
    <t>SC1</t>
  </si>
  <si>
    <t>SC2</t>
  </si>
  <si>
    <t>check:</t>
  </si>
  <si>
    <t>OK</t>
  </si>
  <si>
    <t>Total per LDZ, %</t>
  </si>
  <si>
    <r>
      <rPr>
        <b/>
        <i/>
        <sz val="11"/>
        <color theme="1"/>
        <rFont val="Calibri"/>
        <family val="2"/>
        <scheme val="minor"/>
      </rPr>
      <t xml:space="preserve">Note: </t>
    </r>
    <r>
      <rPr>
        <i/>
        <sz val="11"/>
        <color theme="1"/>
        <rFont val="Calibri"/>
        <family val="2"/>
        <scheme val="minor"/>
      </rPr>
      <t>This approach has a limitation as NG Consumption by Industries prior entering NTS is not available. Subject for further study.</t>
    </r>
  </si>
  <si>
    <t>Reference for Total Energy Consumption by Industries from NTS area in TWh/year:</t>
  </si>
  <si>
    <t>https://www.gov.uk/government/statistics/uk-road-transport-energy-consumption-at-regional-and-local-authority-level-2005-to-2020</t>
  </si>
  <si>
    <t>ktoe (2019)</t>
  </si>
  <si>
    <r>
      <rPr>
        <b/>
        <i/>
        <sz val="11"/>
        <color theme="1"/>
        <rFont val="Calibri"/>
        <family val="2"/>
        <scheme val="minor"/>
      </rPr>
      <t xml:space="preserve">ktoe </t>
    </r>
    <r>
      <rPr>
        <i/>
        <sz val="11"/>
        <color theme="1"/>
        <rFont val="Calibri"/>
        <family val="2"/>
        <scheme val="minor"/>
      </rPr>
      <t>- thousand tonnes of oil equivalent</t>
    </r>
  </si>
  <si>
    <t>Road Energy Consumption</t>
  </si>
  <si>
    <t>Wales</t>
  </si>
  <si>
    <t>Yorkshire and the Humber</t>
  </si>
  <si>
    <t>East of England</t>
  </si>
  <si>
    <t>Inner London</t>
  </si>
  <si>
    <t>Outer London</t>
  </si>
  <si>
    <t>Northern Ireland</t>
  </si>
  <si>
    <t xml:space="preserve"> - Only GB is included, energy transport to Northern Ireland to be defined at later stage.  </t>
  </si>
  <si>
    <t>% of total UK Traffic</t>
  </si>
  <si>
    <t>Top 10 UK Major Ports</t>
  </si>
  <si>
    <t>Reference for Top 10 UK Major Ports:</t>
  </si>
  <si>
    <t>https://assets.publishing.service.gov.uk/government/uploads/system/uploads/attachment_data/file/816017/potential_demands_on_UK_energy_system_from_port_shipping_notification.pdf</t>
  </si>
  <si>
    <t>https://www.gov.uk/government/statistical-data-sets/port-and-domestic-waterborne-freight-statistics-port</t>
  </si>
  <si>
    <t>London</t>
  </si>
  <si>
    <t>Milford Haven</t>
  </si>
  <si>
    <r>
      <rPr>
        <b/>
        <i/>
        <sz val="11"/>
        <color theme="1"/>
        <rFont val="Calibri"/>
        <family val="2"/>
        <scheme val="minor"/>
      </rPr>
      <t xml:space="preserve">Note: </t>
    </r>
    <r>
      <rPr>
        <i/>
        <sz val="11"/>
        <color theme="1"/>
        <rFont val="Calibri"/>
        <family val="2"/>
        <scheme val="minor"/>
      </rPr>
      <t>As per BEIS and Ricardo Energy &amp; Environment that it is not meaningful to allocate energy consumption locally or regionally for some consumers (including aviation and shipping)</t>
    </r>
  </si>
  <si>
    <t>LZD Included</t>
  </si>
  <si>
    <t>North East (Tees)</t>
  </si>
  <si>
    <t>H2 consumption in aviation is the same for all 3 x Scenarios.</t>
  </si>
  <si>
    <t>https://researchbriefings.files.parliament.uk/documents/SN00323/SN00323.pdf</t>
  </si>
  <si>
    <t>Reference for Top 10 UK Major Airports:</t>
  </si>
  <si>
    <t>Top 10 UK Major Airports</t>
  </si>
  <si>
    <t>Heathrow</t>
  </si>
  <si>
    <t>Gatwick</t>
  </si>
  <si>
    <t>Manchester</t>
  </si>
  <si>
    <t>Stansted</t>
  </si>
  <si>
    <t>Luton</t>
  </si>
  <si>
    <t>Edinburgh</t>
  </si>
  <si>
    <t>Birmingham</t>
  </si>
  <si>
    <t>Glasgow</t>
  </si>
  <si>
    <t>Bristol</t>
  </si>
  <si>
    <t>Belfast Intl</t>
  </si>
  <si>
    <t xml:space="preserve">H2 consumption is present in 'System Transformation' scenario only with minor consumption of 2.08 TWh in 2050. </t>
  </si>
  <si>
    <t xml:space="preserve">As North of GB has sufficient resources for electricity production and electrical trains have and will have less CO2 footprint, it is assumed that electrical trains will be present only in South Part of England and the capacity split accordingly. </t>
  </si>
  <si>
    <t>South England LDZ</t>
  </si>
  <si>
    <t>XXX</t>
  </si>
  <si>
    <t>https://www.sciencedirect.com/science/article/pii/S1361920920307100?via%3Dihub</t>
  </si>
  <si>
    <t>Reference for emission from Electric and Hydrogen Rails:</t>
  </si>
  <si>
    <t>Reference for potential H2 pipeline export ports:</t>
  </si>
  <si>
    <r>
      <rPr>
        <b/>
        <i/>
        <sz val="11"/>
        <color theme="1"/>
        <rFont val="Calibri"/>
        <family val="2"/>
        <scheme val="minor"/>
      </rPr>
      <t xml:space="preserve">Note: </t>
    </r>
    <r>
      <rPr>
        <i/>
        <sz val="11"/>
        <color theme="1"/>
        <rFont val="Calibri"/>
        <family val="2"/>
        <scheme val="minor"/>
      </rPr>
      <t xml:space="preserve">The potential points are identified by other project. This is still subject to confirmation. </t>
    </r>
  </si>
  <si>
    <t xml:space="preserve">At the moment the capacity was split equally between potential export points. </t>
  </si>
  <si>
    <t>https://mip-prd-web.azurewebsites.net/</t>
  </si>
  <si>
    <t>Bus</t>
  </si>
  <si>
    <t>Storage Site</t>
  </si>
  <si>
    <t>Cheshire Basin</t>
  </si>
  <si>
    <t>Salt Cavern (Theoretical), TWh [1]</t>
  </si>
  <si>
    <t>Notes:</t>
  </si>
  <si>
    <t>1. Combined theoretical energy storage capacity for all caverns (TWh)</t>
  </si>
  <si>
    <t xml:space="preserve">https://doi.org/10.1016/j.est.2022.105109 </t>
  </si>
  <si>
    <t>Wessex Basin</t>
  </si>
  <si>
    <t>East Yorkshire</t>
  </si>
  <si>
    <t>Initial State of Charge, MWh</t>
  </si>
  <si>
    <t>Total</t>
  </si>
  <si>
    <t>Initial State of Charge, TWh [2]</t>
  </si>
  <si>
    <t>2. FES Data-workbook2022_V006, FL.07</t>
  </si>
  <si>
    <t>Salt Cavern (Theoretical), MWh</t>
  </si>
  <si>
    <t>Reference for current and planned Nuclear Power Plants:</t>
  </si>
  <si>
    <t>https://www.world-nuclear.org/information-library/country-profiles/countries-t-z/united-kingdom.aspx</t>
  </si>
  <si>
    <t>Future Nuclear Plant</t>
  </si>
  <si>
    <t>Wylfa Newydd</t>
  </si>
  <si>
    <t>Sizewell</t>
  </si>
  <si>
    <t>Bradwell</t>
  </si>
  <si>
    <t>Odlbury (Hinkley Point)</t>
  </si>
  <si>
    <t>Electrol. (2050)</t>
  </si>
  <si>
    <t>Share per cluster</t>
  </si>
  <si>
    <t>Reference for NG distribution (as NG can be distributed among clusters and there is network it is assumed that SMRs can be installed at any location with optimisation left to PyPSA):</t>
  </si>
  <si>
    <t xml:space="preserve">Note: </t>
  </si>
  <si>
    <t>Reference for Biomass gasification is taken from assumption of location in South of Englad (lowest renewable energy potential):</t>
  </si>
  <si>
    <t>https://ukerc.rl.ac.uk/ETI/PUBLICATIONS/Targeting-new-and-cleaner-uses-for-wastes-and-biomass-using-gasification.pdf</t>
  </si>
  <si>
    <t>Reference for imports is taken from:</t>
  </si>
  <si>
    <t>FES-2023, Project Union-2022</t>
  </si>
  <si>
    <t>Total per LDZ</t>
  </si>
  <si>
    <t>This assumption was ignored</t>
  </si>
  <si>
    <t>devided equally between 5 x clusters: assumed potential location of synthetic fuel production</t>
  </si>
  <si>
    <t>Project Union</t>
  </si>
  <si>
    <t xml:space="preserve">https://www.nationalgas.com/document/139641/download </t>
  </si>
  <si>
    <t>devided equally between 5 x central clusters</t>
  </si>
  <si>
    <t>Direct Air Carbon Capture and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</si>
</sst>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
    <numFmt numFmtId="166" formatCode="0.0%"/>
  </numFmts>
  <fonts count="17" x14ac:knownFonts="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9"/>
      <color indexed="81"/>
      <name val="Tahoma"/>
      <family val="2"/>
    </font>
    <font>
      <b/>
      <sz val="9"/>
      <color indexed="81"/>
      <name val="Tahoma"/>
      <family val="2"/>
    </font>
    <font>
      <sz val="10"/>
      <color rgb="FF0000FF"/>
      <name val="Calibri"/>
      <family val="2"/>
      <scheme val="minor"/>
    </font>
    <font>
      <sz val="1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1"/>
      <color rgb="FF0000FF"/>
      <name val="Calibri"/>
      <family val="2"/>
      <scheme val="minor"/>
    </font>
    <font>
      <i/>
      <sz val="11"/>
      <color rgb="FF0000FF"/>
      <name val="Calibri"/>
      <family val="2"/>
      <scheme val="minor"/>
    </font>
    <font>
      <b/>
      <sz val="11"/>
      <name val="Calibri"/>
      <family val="2"/>
      <scheme val="minor"/>
    </font>
    <font>
      <b/>
      <sz val="11"/>
      <color rgb="FFFF0000"/>
      <name val="Calibri"/>
      <family val="2"/>
      <scheme val="minor"/>
    </font>
    <font>
      <u/>
      <sz val="10"/>
      <color theme="10"/>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lightDown">
        <fgColor theme="0" tint="-0.14996795556505021"/>
        <bgColor indexed="65"/>
      </patternFill>
    </fill>
    <fill>
      <patternFill patternType="solid">
        <fgColor rgb="FFFFFFCC"/>
        <bgColor indexed="64"/>
      </patternFill>
    </fill>
    <fill>
      <patternFill patternType="solid">
        <fgColor theme="0" tint="-0.14999847407452621"/>
        <bgColor indexed="64"/>
      </patternFill>
    </fill>
    <fill>
      <patternFill patternType="solid">
        <fgColor theme="9"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medium">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bottom style="hair">
        <color indexed="64"/>
      </bottom>
      <diagonal/>
    </border>
    <border>
      <left style="hair">
        <color indexed="64"/>
      </left>
      <right style="hair">
        <color indexed="64"/>
      </right>
      <top/>
      <bottom style="medium">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hair">
        <color indexed="64"/>
      </right>
      <top/>
      <bottom style="hair">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162">
    <xf numFmtId="0" fontId="0" fillId="0" borderId="0" xfId="0"/>
    <xf numFmtId="0" fontId="3" fillId="0" borderId="0" xfId="0" applyFont="1"/>
    <xf numFmtId="0" fontId="3" fillId="0" borderId="1" xfId="0" applyFont="1" applyBorder="1"/>
    <xf numFmtId="0" fontId="3" fillId="0" borderId="0" xfId="0" applyFont="1" applyAlignment="1">
      <alignment horizontal="center"/>
    </xf>
    <xf numFmtId="0" fontId="2" fillId="2" borderId="1" xfId="0" applyFont="1" applyFill="1" applyBorder="1"/>
    <xf numFmtId="0" fontId="2" fillId="2" borderId="1" xfId="0" applyFont="1" applyFill="1" applyBorder="1" applyAlignment="1">
      <alignment horizontal="center"/>
    </xf>
    <xf numFmtId="2" fontId="3" fillId="0" borderId="1" xfId="0" applyNumberFormat="1" applyFont="1" applyBorder="1" applyAlignment="1">
      <alignment horizontal="center"/>
    </xf>
    <xf numFmtId="0" fontId="9" fillId="0" borderId="0" xfId="2" applyAlignment="1">
      <alignment horizontal="left"/>
    </xf>
    <xf numFmtId="0" fontId="0" fillId="0" borderId="0" xfId="0" applyAlignment="1">
      <alignment horizontal="left"/>
    </xf>
    <xf numFmtId="0" fontId="8" fillId="0" borderId="0" xfId="0" applyFont="1" applyAlignment="1">
      <alignment horizontal="left"/>
    </xf>
    <xf numFmtId="0" fontId="8" fillId="0" borderId="0" xfId="0" quotePrefix="1" applyFont="1"/>
    <xf numFmtId="0" fontId="8" fillId="0" borderId="0" xfId="0" applyFont="1"/>
    <xf numFmtId="0" fontId="0" fillId="0" borderId="2" xfId="0" applyBorder="1"/>
    <xf numFmtId="0" fontId="0" fillId="0" borderId="4" xfId="0" applyBorder="1"/>
    <xf numFmtId="0" fontId="10" fillId="0" borderId="0" xfId="0" applyFont="1"/>
    <xf numFmtId="0" fontId="10" fillId="0" borderId="0" xfId="0" applyFont="1" applyAlignment="1">
      <alignment horizontal="left"/>
    </xf>
    <xf numFmtId="0" fontId="0" fillId="0" borderId="7" xfId="0" applyBorder="1" applyAlignment="1">
      <alignment horizontal="left"/>
    </xf>
    <xf numFmtId="0" fontId="0" fillId="0" borderId="8" xfId="0" applyBorder="1"/>
    <xf numFmtId="0" fontId="0" fillId="0" borderId="8" xfId="0" applyBorder="1" applyAlignment="1">
      <alignment horizontal="left"/>
    </xf>
    <xf numFmtId="0" fontId="0" fillId="0" borderId="9" xfId="0" applyBorder="1"/>
    <xf numFmtId="0" fontId="0" fillId="0" borderId="8" xfId="0" quotePrefix="1" applyBorder="1"/>
    <xf numFmtId="0" fontId="0" fillId="0" borderId="14" xfId="0" applyBorder="1" applyAlignment="1">
      <alignment horizontal="left"/>
    </xf>
    <xf numFmtId="0" fontId="0" fillId="0" borderId="14" xfId="0" applyBorder="1"/>
    <xf numFmtId="0" fontId="0" fillId="0" borderId="15" xfId="0" applyBorder="1"/>
    <xf numFmtId="0" fontId="0" fillId="0" borderId="10" xfId="0" applyBorder="1" applyAlignment="1">
      <alignment horizontal="left"/>
    </xf>
    <xf numFmtId="0" fontId="0" fillId="0" borderId="11" xfId="0" quotePrefix="1" applyBorder="1"/>
    <xf numFmtId="0" fontId="0" fillId="0" borderId="11" xfId="0" applyBorder="1" applyAlignment="1">
      <alignment horizontal="left"/>
    </xf>
    <xf numFmtId="0" fontId="0" fillId="0" borderId="11" xfId="0" applyBorder="1"/>
    <xf numFmtId="0" fontId="0" fillId="0" borderId="12" xfId="0" applyBorder="1"/>
    <xf numFmtId="0" fontId="0" fillId="0" borderId="13" xfId="0" applyBorder="1" applyAlignment="1">
      <alignment horizontal="left"/>
    </xf>
    <xf numFmtId="0" fontId="0" fillId="0" borderId="14" xfId="0" quotePrefix="1" applyBorder="1"/>
    <xf numFmtId="0" fontId="0" fillId="4" borderId="11" xfId="0" quotePrefix="1" applyFill="1" applyBorder="1"/>
    <xf numFmtId="0" fontId="0" fillId="4" borderId="11" xfId="0" applyFill="1" applyBorder="1" applyAlignment="1">
      <alignment horizontal="left"/>
    </xf>
    <xf numFmtId="0" fontId="0" fillId="4" borderId="14" xfId="0" applyFill="1" applyBorder="1" applyAlignment="1">
      <alignment horizontal="left"/>
    </xf>
    <xf numFmtId="0" fontId="0" fillId="4" borderId="14" xfId="0" quotePrefix="1" applyFill="1" applyBorder="1"/>
    <xf numFmtId="0" fontId="0" fillId="4" borderId="17" xfId="0" quotePrefix="1" applyFill="1" applyBorder="1"/>
    <xf numFmtId="0" fontId="0" fillId="4" borderId="18" xfId="0" applyFill="1" applyBorder="1"/>
    <xf numFmtId="0" fontId="0" fillId="4" borderId="15" xfId="0" applyFill="1" applyBorder="1"/>
    <xf numFmtId="0" fontId="0" fillId="0" borderId="0" xfId="0" applyAlignment="1">
      <alignment horizontal="center"/>
    </xf>
    <xf numFmtId="0" fontId="8" fillId="0" borderId="0" xfId="0" applyFont="1" applyAlignment="1">
      <alignment horizontal="center"/>
    </xf>
    <xf numFmtId="0" fontId="10" fillId="0" borderId="0" xfId="0" applyFont="1" applyAlignment="1">
      <alignment horizontal="center"/>
    </xf>
    <xf numFmtId="164" fontId="6" fillId="3" borderId="1" xfId="1" applyNumberFormat="1" applyFont="1" applyFill="1" applyBorder="1" applyAlignment="1">
      <alignment horizontal="center"/>
    </xf>
    <xf numFmtId="0" fontId="0" fillId="0" borderId="30" xfId="0" applyBorder="1" applyAlignment="1">
      <alignment horizontal="center"/>
    </xf>
    <xf numFmtId="0" fontId="0" fillId="0" borderId="1" xfId="0" applyBorder="1" applyAlignment="1">
      <alignment horizontal="center"/>
    </xf>
    <xf numFmtId="9" fontId="0" fillId="0" borderId="31" xfId="1" applyFont="1" applyBorder="1" applyAlignment="1">
      <alignment horizontal="center"/>
    </xf>
    <xf numFmtId="9" fontId="0" fillId="0" borderId="31" xfId="1" quotePrefix="1" applyFont="1" applyBorder="1" applyAlignment="1">
      <alignment horizontal="center"/>
    </xf>
    <xf numFmtId="0" fontId="8" fillId="0" borderId="31" xfId="0" applyFont="1" applyBorder="1" applyAlignment="1">
      <alignment horizontal="center"/>
    </xf>
    <xf numFmtId="0" fontId="8" fillId="0" borderId="32" xfId="0" applyFont="1" applyBorder="1" applyAlignment="1">
      <alignment horizontal="center"/>
    </xf>
    <xf numFmtId="0" fontId="8" fillId="0" borderId="33" xfId="0" applyFont="1" applyBorder="1" applyAlignment="1">
      <alignment horizontal="center"/>
    </xf>
    <xf numFmtId="0" fontId="0" fillId="0" borderId="33" xfId="0" applyBorder="1" applyAlignment="1">
      <alignment horizontal="center"/>
    </xf>
    <xf numFmtId="9" fontId="8" fillId="0" borderId="34" xfId="0" applyNumberFormat="1" applyFont="1" applyBorder="1" applyAlignment="1">
      <alignment horizontal="center"/>
    </xf>
    <xf numFmtId="0" fontId="8" fillId="5" borderId="27" xfId="0" applyFont="1" applyFill="1" applyBorder="1" applyAlignment="1">
      <alignment horizontal="center"/>
    </xf>
    <xf numFmtId="0" fontId="8" fillId="5" borderId="28" xfId="0" applyFont="1" applyFill="1" applyBorder="1" applyAlignment="1">
      <alignment horizontal="center"/>
    </xf>
    <xf numFmtId="0" fontId="8" fillId="5" borderId="29" xfId="0" applyFont="1" applyFill="1" applyBorder="1" applyAlignment="1">
      <alignment horizontal="center"/>
    </xf>
    <xf numFmtId="165" fontId="6" fillId="3" borderId="1" xfId="1" applyNumberFormat="1" applyFont="1" applyFill="1" applyBorder="1" applyAlignment="1">
      <alignment horizontal="center"/>
    </xf>
    <xf numFmtId="1" fontId="6" fillId="3" borderId="1" xfId="1" applyNumberFormat="1" applyFont="1" applyFill="1" applyBorder="1" applyAlignment="1">
      <alignment horizontal="center"/>
    </xf>
    <xf numFmtId="0" fontId="8" fillId="5" borderId="1" xfId="0" applyFont="1" applyFill="1" applyBorder="1" applyAlignment="1">
      <alignment horizontal="center"/>
    </xf>
    <xf numFmtId="0" fontId="8" fillId="0" borderId="1" xfId="0" applyFont="1" applyBorder="1" applyAlignment="1">
      <alignment horizontal="center"/>
    </xf>
    <xf numFmtId="1" fontId="8" fillId="0" borderId="1" xfId="0" applyNumberFormat="1" applyFont="1" applyBorder="1" applyAlignment="1">
      <alignment horizontal="center"/>
    </xf>
    <xf numFmtId="10" fontId="1" fillId="0" borderId="1" xfId="1" applyNumberFormat="1" applyFont="1" applyBorder="1" applyAlignment="1">
      <alignment horizontal="center"/>
    </xf>
    <xf numFmtId="9" fontId="8" fillId="0" borderId="1" xfId="0" applyNumberFormat="1" applyFont="1" applyBorder="1" applyAlignment="1">
      <alignment horizontal="center"/>
    </xf>
    <xf numFmtId="0" fontId="0" fillId="6" borderId="1" xfId="0" applyFill="1" applyBorder="1" applyAlignment="1">
      <alignment horizontal="center"/>
    </xf>
    <xf numFmtId="10" fontId="1" fillId="6" borderId="1" xfId="1" applyNumberFormat="1" applyFont="1" applyFill="1" applyBorder="1" applyAlignment="1">
      <alignment horizontal="center"/>
    </xf>
    <xf numFmtId="1" fontId="1" fillId="0" borderId="1" xfId="1" applyNumberFormat="1" applyFont="1" applyBorder="1" applyAlignment="1">
      <alignment horizontal="center"/>
    </xf>
    <xf numFmtId="9" fontId="10" fillId="0" borderId="0" xfId="1" applyFont="1" applyAlignment="1">
      <alignment horizontal="center"/>
    </xf>
    <xf numFmtId="10" fontId="0" fillId="0" borderId="31" xfId="1" applyNumberFormat="1" applyFont="1" applyBorder="1" applyAlignment="1">
      <alignment horizontal="center"/>
    </xf>
    <xf numFmtId="10" fontId="0" fillId="0" borderId="31" xfId="1" quotePrefix="1" applyNumberFormat="1" applyFont="1" applyBorder="1" applyAlignment="1">
      <alignment horizontal="center"/>
    </xf>
    <xf numFmtId="10" fontId="0" fillId="0" borderId="37" xfId="1" applyNumberFormat="1" applyFont="1" applyBorder="1" applyAlignment="1">
      <alignment horizontal="center"/>
    </xf>
    <xf numFmtId="10" fontId="0" fillId="0" borderId="37" xfId="1" quotePrefix="1" applyNumberFormat="1" applyFont="1" applyBorder="1" applyAlignment="1">
      <alignment horizontal="center"/>
    </xf>
    <xf numFmtId="9" fontId="8" fillId="0" borderId="33" xfId="0" applyNumberFormat="1" applyFont="1" applyBorder="1" applyAlignment="1">
      <alignment horizontal="center"/>
    </xf>
    <xf numFmtId="10" fontId="1" fillId="0" borderId="1" xfId="1" applyNumberFormat="1" applyFont="1" applyFill="1" applyBorder="1" applyAlignment="1">
      <alignment horizontal="center"/>
    </xf>
    <xf numFmtId="9" fontId="13" fillId="0" borderId="0" xfId="0" applyNumberFormat="1" applyFont="1" applyAlignment="1">
      <alignment horizontal="left"/>
    </xf>
    <xf numFmtId="0" fontId="10" fillId="0" borderId="0" xfId="0" quotePrefix="1" applyFont="1"/>
    <xf numFmtId="2" fontId="0" fillId="0" borderId="1" xfId="1" applyNumberFormat="1" applyFont="1" applyBorder="1" applyAlignment="1">
      <alignment horizontal="center"/>
    </xf>
    <xf numFmtId="2" fontId="8" fillId="0" borderId="33" xfId="0" applyNumberFormat="1" applyFont="1" applyBorder="1" applyAlignment="1">
      <alignment horizontal="center"/>
    </xf>
    <xf numFmtId="0" fontId="9" fillId="0" borderId="0" xfId="2" applyFill="1" applyBorder="1" applyAlignment="1">
      <alignment horizontal="left"/>
    </xf>
    <xf numFmtId="3" fontId="12" fillId="3" borderId="1" xfId="0" applyNumberFormat="1" applyFont="1" applyFill="1" applyBorder="1" applyAlignment="1">
      <alignment horizontal="center"/>
    </xf>
    <xf numFmtId="3" fontId="14" fillId="0" borderId="1" xfId="0" applyNumberFormat="1" applyFont="1" applyBorder="1" applyAlignment="1">
      <alignment horizontal="center"/>
    </xf>
    <xf numFmtId="0" fontId="2" fillId="0" borderId="0" xfId="0" applyFont="1"/>
    <xf numFmtId="0" fontId="0" fillId="0" borderId="24" xfId="0" applyBorder="1" applyAlignment="1">
      <alignment horizontal="left"/>
    </xf>
    <xf numFmtId="0" fontId="0" fillId="0" borderId="25" xfId="0" quotePrefix="1" applyBorder="1"/>
    <xf numFmtId="0" fontId="0" fillId="0" borderId="25" xfId="0" applyBorder="1" applyAlignment="1">
      <alignment horizontal="left"/>
    </xf>
    <xf numFmtId="0" fontId="0" fillId="0" borderId="26" xfId="0" applyBorder="1"/>
    <xf numFmtId="0" fontId="0" fillId="4" borderId="8" xfId="0" applyFill="1" applyBorder="1" applyAlignment="1">
      <alignment horizontal="left"/>
    </xf>
    <xf numFmtId="0" fontId="0" fillId="4" borderId="8" xfId="0" applyFill="1" applyBorder="1"/>
    <xf numFmtId="0" fontId="0" fillId="4" borderId="9" xfId="0" applyFill="1" applyBorder="1"/>
    <xf numFmtId="2" fontId="3" fillId="0" borderId="0" xfId="0" applyNumberFormat="1" applyFont="1" applyAlignment="1">
      <alignment horizontal="center"/>
    </xf>
    <xf numFmtId="0" fontId="15" fillId="0" borderId="0" xfId="0" applyFont="1" applyAlignment="1">
      <alignment horizontal="center"/>
    </xf>
    <xf numFmtId="0" fontId="9" fillId="0" borderId="0" xfId="2"/>
    <xf numFmtId="3" fontId="3" fillId="0" borderId="0" xfId="0" applyNumberFormat="1" applyFont="1" applyAlignment="1">
      <alignment horizontal="center"/>
    </xf>
    <xf numFmtId="3" fontId="3" fillId="0" borderId="1" xfId="0" applyNumberFormat="1" applyFont="1" applyBorder="1" applyAlignment="1">
      <alignment horizontal="center"/>
    </xf>
    <xf numFmtId="3" fontId="3" fillId="0" borderId="1" xfId="0" quotePrefix="1" applyNumberFormat="1" applyFont="1" applyBorder="1" applyAlignment="1">
      <alignment horizontal="center"/>
    </xf>
    <xf numFmtId="0" fontId="16" fillId="0" borderId="0" xfId="2" applyFont="1"/>
    <xf numFmtId="1" fontId="6" fillId="3" borderId="1" xfId="1" quotePrefix="1" applyNumberFormat="1" applyFont="1" applyFill="1" applyBorder="1" applyAlignment="1">
      <alignment horizontal="center"/>
    </xf>
    <xf numFmtId="2" fontId="6" fillId="3" borderId="1" xfId="1" quotePrefix="1" applyNumberFormat="1" applyFont="1" applyFill="1" applyBorder="1" applyAlignment="1">
      <alignment horizontal="center"/>
    </xf>
    <xf numFmtId="4" fontId="3" fillId="0" borderId="1" xfId="0" applyNumberFormat="1" applyFont="1" applyBorder="1" applyAlignment="1">
      <alignment horizontal="center"/>
    </xf>
    <xf numFmtId="4" fontId="3" fillId="0" borderId="1" xfId="0" quotePrefix="1" applyNumberFormat="1" applyFont="1" applyBorder="1" applyAlignment="1">
      <alignment horizontal="center"/>
    </xf>
    <xf numFmtId="10" fontId="0" fillId="0" borderId="37" xfId="1" applyNumberFormat="1" applyFont="1" applyFill="1" applyBorder="1" applyAlignment="1">
      <alignment horizontal="center"/>
    </xf>
    <xf numFmtId="166" fontId="0" fillId="0" borderId="31" xfId="1" applyNumberFormat="1" applyFont="1" applyBorder="1" applyAlignment="1">
      <alignment horizontal="center"/>
    </xf>
    <xf numFmtId="166" fontId="0" fillId="0" borderId="31" xfId="1" quotePrefix="1" applyNumberFormat="1" applyFont="1" applyBorder="1" applyAlignment="1">
      <alignment horizontal="center"/>
    </xf>
    <xf numFmtId="0" fontId="11" fillId="0" borderId="0" xfId="0" applyFont="1"/>
    <xf numFmtId="0" fontId="7" fillId="0" borderId="41" xfId="0" applyFont="1" applyBorder="1"/>
    <xf numFmtId="0" fontId="7" fillId="0" borderId="0" xfId="0" applyFont="1"/>
    <xf numFmtId="9" fontId="0" fillId="0" borderId="37" xfId="1" applyFont="1" applyFill="1" applyBorder="1" applyAlignment="1">
      <alignment horizontal="center"/>
    </xf>
    <xf numFmtId="9" fontId="0" fillId="0" borderId="37" xfId="1" quotePrefix="1" applyFont="1" applyFill="1" applyBorder="1" applyAlignment="1">
      <alignment horizontal="center"/>
    </xf>
    <xf numFmtId="0" fontId="7" fillId="0" borderId="1" xfId="0" applyFont="1" applyBorder="1"/>
    <xf numFmtId="2" fontId="7" fillId="0" borderId="1" xfId="0" applyNumberFormat="1" applyFont="1" applyBorder="1" applyAlignment="1">
      <alignment horizontal="center"/>
    </xf>
    <xf numFmtId="2" fontId="7" fillId="0" borderId="1" xfId="0" quotePrefix="1" applyNumberFormat="1" applyFont="1" applyBorder="1" applyAlignment="1">
      <alignment horizontal="center"/>
    </xf>
    <xf numFmtId="0" fontId="15" fillId="0" borderId="0" xfId="0" applyFont="1" applyAlignment="1">
      <alignment horizontal="left"/>
    </xf>
    <xf numFmtId="1" fontId="12" fillId="3" borderId="37" xfId="1" applyNumberFormat="1" applyFont="1" applyFill="1" applyBorder="1" applyAlignment="1">
      <alignment horizontal="center"/>
    </xf>
    <xf numFmtId="1" fontId="12" fillId="3" borderId="37" xfId="1" quotePrefix="1" applyNumberFormat="1" applyFont="1" applyFill="1" applyBorder="1" applyAlignment="1">
      <alignment horizontal="center"/>
    </xf>
    <xf numFmtId="0" fontId="0" fillId="0" borderId="1" xfId="0" applyBorder="1" applyAlignment="1">
      <alignment horizontal="center" vertical="center"/>
    </xf>
    <xf numFmtId="166" fontId="0" fillId="0" borderId="35" xfId="1" applyNumberFormat="1" applyFont="1" applyBorder="1" applyAlignment="1">
      <alignment horizontal="center" vertical="center"/>
    </xf>
    <xf numFmtId="166" fontId="0" fillId="0" borderId="36" xfId="1" applyNumberFormat="1" applyFont="1" applyBorder="1" applyAlignment="1">
      <alignment horizontal="center" vertical="center"/>
    </xf>
    <xf numFmtId="166" fontId="0" fillId="0" borderId="31" xfId="1" applyNumberFormat="1" applyFont="1" applyBorder="1" applyAlignment="1">
      <alignment horizontal="center" vertical="center"/>
    </xf>
    <xf numFmtId="9" fontId="0" fillId="0" borderId="38" xfId="1" applyFont="1" applyFill="1" applyBorder="1" applyAlignment="1">
      <alignment horizontal="center" vertical="center"/>
    </xf>
    <xf numFmtId="9" fontId="0" fillId="0" borderId="39" xfId="1" applyFont="1" applyFill="1" applyBorder="1" applyAlignment="1">
      <alignment horizontal="center" vertical="center"/>
    </xf>
    <xf numFmtId="9" fontId="0" fillId="0" borderId="35" xfId="1" applyFont="1" applyBorder="1" applyAlignment="1">
      <alignment horizontal="center" vertical="center"/>
    </xf>
    <xf numFmtId="9" fontId="0" fillId="0" borderId="36" xfId="1" applyFont="1" applyBorder="1" applyAlignment="1">
      <alignment horizontal="center" vertical="center"/>
    </xf>
    <xf numFmtId="9" fontId="0" fillId="0" borderId="37" xfId="1" applyFont="1" applyFill="1" applyBorder="1" applyAlignment="1">
      <alignment horizontal="center" vertical="center"/>
    </xf>
    <xf numFmtId="9" fontId="0" fillId="0" borderId="31" xfId="1" applyFont="1" applyBorder="1" applyAlignment="1">
      <alignment horizontal="center" vertical="center"/>
    </xf>
    <xf numFmtId="10" fontId="0" fillId="0" borderId="38" xfId="1" applyNumberFormat="1" applyFont="1" applyBorder="1" applyAlignment="1">
      <alignment horizontal="center" vertical="center"/>
    </xf>
    <xf numFmtId="10" fontId="0" fillId="0" borderId="39" xfId="1" applyNumberFormat="1" applyFont="1" applyBorder="1" applyAlignment="1">
      <alignment horizontal="center" vertical="center"/>
    </xf>
    <xf numFmtId="10" fontId="0" fillId="0" borderId="35" xfId="1" applyNumberFormat="1" applyFont="1" applyBorder="1" applyAlignment="1">
      <alignment horizontal="center" vertical="center"/>
    </xf>
    <xf numFmtId="10" fontId="0" fillId="0" borderId="36" xfId="1" applyNumberFormat="1" applyFont="1" applyBorder="1" applyAlignment="1">
      <alignment horizontal="center" vertical="center"/>
    </xf>
    <xf numFmtId="10" fontId="0" fillId="0" borderId="37" xfId="1" applyNumberFormat="1" applyFont="1" applyBorder="1" applyAlignment="1">
      <alignment horizontal="center" vertical="center"/>
    </xf>
    <xf numFmtId="10" fontId="0" fillId="0" borderId="31" xfId="1" applyNumberFormat="1" applyFont="1" applyBorder="1" applyAlignment="1">
      <alignment horizontal="center" vertical="center"/>
    </xf>
    <xf numFmtId="10" fontId="0" fillId="0" borderId="38" xfId="1" applyNumberFormat="1" applyFont="1" applyFill="1" applyBorder="1" applyAlignment="1">
      <alignment horizontal="center" vertical="center"/>
    </xf>
    <xf numFmtId="10" fontId="0" fillId="0" borderId="39" xfId="1" applyNumberFormat="1" applyFont="1" applyFill="1" applyBorder="1" applyAlignment="1">
      <alignment horizontal="center" vertical="center"/>
    </xf>
    <xf numFmtId="10" fontId="0" fillId="0" borderId="37" xfId="1" applyNumberFormat="1" applyFont="1" applyFill="1" applyBorder="1" applyAlignment="1">
      <alignment horizontal="center" vertical="center"/>
    </xf>
    <xf numFmtId="1" fontId="12" fillId="3" borderId="38" xfId="1" applyNumberFormat="1" applyFont="1" applyFill="1" applyBorder="1" applyAlignment="1">
      <alignment horizontal="center" vertical="center"/>
    </xf>
    <xf numFmtId="1" fontId="12" fillId="3" borderId="39" xfId="1" applyNumberFormat="1" applyFont="1" applyFill="1" applyBorder="1" applyAlignment="1">
      <alignment horizontal="center" vertical="center"/>
    </xf>
    <xf numFmtId="1" fontId="12" fillId="3" borderId="37" xfId="1" applyNumberFormat="1" applyFont="1" applyFill="1" applyBorder="1" applyAlignment="1">
      <alignment horizontal="center" vertical="center"/>
    </xf>
    <xf numFmtId="0" fontId="0" fillId="4" borderId="7" xfId="0" applyFill="1" applyBorder="1" applyAlignment="1">
      <alignment horizontal="left" vertical="center"/>
    </xf>
    <xf numFmtId="0" fontId="0" fillId="4" borderId="13" xfId="0" applyFill="1" applyBorder="1" applyAlignment="1">
      <alignment horizontal="left" vertical="center"/>
    </xf>
    <xf numFmtId="0" fontId="0" fillId="4" borderId="10" xfId="0" applyFill="1" applyBorder="1" applyAlignment="1">
      <alignment horizontal="left" vertical="center"/>
    </xf>
    <xf numFmtId="0" fontId="0" fillId="4" borderId="8" xfId="0" quotePrefix="1" applyFill="1" applyBorder="1" applyAlignment="1">
      <alignment horizontal="left" vertical="center"/>
    </xf>
    <xf numFmtId="0" fontId="0" fillId="4" borderId="14" xfId="0" quotePrefix="1" applyFill="1" applyBorder="1" applyAlignment="1">
      <alignment horizontal="left" vertical="center"/>
    </xf>
    <xf numFmtId="0" fontId="0" fillId="4" borderId="11" xfId="0" quotePrefix="1" applyFill="1" applyBorder="1" applyAlignment="1">
      <alignment horizontal="left" vertical="center"/>
    </xf>
    <xf numFmtId="0" fontId="0" fillId="4" borderId="3" xfId="0" applyFill="1" applyBorder="1" applyAlignment="1">
      <alignment horizontal="left" vertical="center"/>
    </xf>
    <xf numFmtId="0" fontId="0" fillId="4" borderId="6" xfId="0" applyFill="1" applyBorder="1" applyAlignment="1">
      <alignment horizontal="left" vertical="center"/>
    </xf>
    <xf numFmtId="0" fontId="0" fillId="4" borderId="5" xfId="0" applyFill="1" applyBorder="1" applyAlignment="1">
      <alignment horizontal="left" vertical="center"/>
    </xf>
    <xf numFmtId="0" fontId="0" fillId="0" borderId="21" xfId="0" applyBorder="1" applyAlignment="1">
      <alignment horizontal="left" vertical="center"/>
    </xf>
    <xf numFmtId="0" fontId="0" fillId="0" borderId="23"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13" xfId="0" applyBorder="1" applyAlignment="1">
      <alignment horizontal="left" vertical="center"/>
    </xf>
    <xf numFmtId="0" fontId="0" fillId="0" borderId="8" xfId="0" quotePrefix="1" applyBorder="1" applyAlignment="1">
      <alignment horizontal="left" vertical="center"/>
    </xf>
    <xf numFmtId="0" fontId="0" fillId="0" borderId="14" xfId="0" quotePrefix="1" applyBorder="1" applyAlignment="1">
      <alignment horizontal="left" vertical="center"/>
    </xf>
    <xf numFmtId="0" fontId="0" fillId="0" borderId="6" xfId="0" applyBorder="1" applyAlignment="1">
      <alignment horizontal="left" vertical="center"/>
    </xf>
    <xf numFmtId="0" fontId="0" fillId="0" borderId="24" xfId="0" applyBorder="1" applyAlignment="1">
      <alignment horizontal="left" vertical="center"/>
    </xf>
    <xf numFmtId="0" fontId="0" fillId="0" borderId="40" xfId="0" applyBorder="1" applyAlignment="1">
      <alignment horizontal="left" vertical="center"/>
    </xf>
    <xf numFmtId="0" fontId="0" fillId="0" borderId="25" xfId="0" quotePrefix="1" applyBorder="1" applyAlignment="1">
      <alignment horizontal="left" vertical="center"/>
    </xf>
    <xf numFmtId="0" fontId="0" fillId="0" borderId="22" xfId="0" quotePrefix="1"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66FF99"/>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0.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7.png"/><Relationship Id="rId7" Type="http://schemas.openxmlformats.org/officeDocument/2006/relationships/image" Target="../media/image20.png"/><Relationship Id="rId2" Type="http://schemas.openxmlformats.org/officeDocument/2006/relationships/image" Target="../media/image1.png"/><Relationship Id="rId1" Type="http://schemas.openxmlformats.org/officeDocument/2006/relationships/image" Target="../media/image16.png"/><Relationship Id="rId6" Type="http://schemas.openxmlformats.org/officeDocument/2006/relationships/image" Target="../media/image10.png"/><Relationship Id="rId5" Type="http://schemas.openxmlformats.org/officeDocument/2006/relationships/image" Target="../media/image19.png"/><Relationship Id="rId4" Type="http://schemas.openxmlformats.org/officeDocument/2006/relationships/image" Target="../media/image18.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0.png"/><Relationship Id="rId1" Type="http://schemas.openxmlformats.org/officeDocument/2006/relationships/image" Target="../media/image1.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6</xdr:col>
      <xdr:colOff>25774</xdr:colOff>
      <xdr:row>4</xdr:row>
      <xdr:rowOff>27257</xdr:rowOff>
    </xdr:from>
    <xdr:to>
      <xdr:col>9</xdr:col>
      <xdr:colOff>222250</xdr:colOff>
      <xdr:row>22</xdr:row>
      <xdr:rowOff>30626</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rotWithShape="1">
        <a:blip xmlns:r="http://schemas.openxmlformats.org/officeDocument/2006/relationships" r:embed="rId1"/>
        <a:srcRect b="16655"/>
        <a:stretch/>
      </xdr:blipFill>
      <xdr:spPr>
        <a:xfrm>
          <a:off x="5759824" y="763857"/>
          <a:ext cx="2025276" cy="3324419"/>
        </a:xfrm>
        <a:prstGeom prst="rect">
          <a:avLst/>
        </a:prstGeom>
      </xdr:spPr>
    </xdr:pic>
    <xdr:clientData/>
  </xdr:twoCellAnchor>
  <xdr:twoCellAnchor>
    <xdr:from>
      <xdr:col>9</xdr:col>
      <xdr:colOff>558800</xdr:colOff>
      <xdr:row>4</xdr:row>
      <xdr:rowOff>6350</xdr:rowOff>
    </xdr:from>
    <xdr:to>
      <xdr:col>15</xdr:col>
      <xdr:colOff>88363</xdr:colOff>
      <xdr:row>22</xdr:row>
      <xdr:rowOff>103304</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rotWithShape="1">
        <a:blip xmlns:r="http://schemas.openxmlformats.org/officeDocument/2006/relationships" r:embed="rId2"/>
        <a:srcRect l="12109" t="17527" r="4844" b="2571"/>
        <a:stretch/>
      </xdr:blipFill>
      <xdr:spPr>
        <a:xfrm>
          <a:off x="8121650" y="742950"/>
          <a:ext cx="3187163" cy="3418004"/>
        </a:xfrm>
        <a:prstGeom prst="rect">
          <a:avLst/>
        </a:prstGeom>
      </xdr:spPr>
    </xdr:pic>
    <xdr:clientData/>
  </xdr:twoCellAnchor>
  <xdr:twoCellAnchor>
    <xdr:from>
      <xdr:col>15</xdr:col>
      <xdr:colOff>539750</xdr:colOff>
      <xdr:row>3</xdr:row>
      <xdr:rowOff>177801</xdr:rowOff>
    </xdr:from>
    <xdr:to>
      <xdr:col>20</xdr:col>
      <xdr:colOff>393446</xdr:colOff>
      <xdr:row>22</xdr:row>
      <xdr:rowOff>139701</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3"/>
        <a:stretch>
          <a:fillRect/>
        </a:stretch>
      </xdr:blipFill>
      <xdr:spPr>
        <a:xfrm>
          <a:off x="11760200" y="730251"/>
          <a:ext cx="2901696" cy="34671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44824</xdr:colOff>
      <xdr:row>6</xdr:row>
      <xdr:rowOff>134469</xdr:rowOff>
    </xdr:from>
    <xdr:to>
      <xdr:col>9</xdr:col>
      <xdr:colOff>233822</xdr:colOff>
      <xdr:row>22</xdr:row>
      <xdr:rowOff>156815</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rotWithShape="1">
        <a:blip xmlns:r="http://schemas.openxmlformats.org/officeDocument/2006/relationships" r:embed="rId1"/>
        <a:srcRect b="16655"/>
        <a:stretch/>
      </xdr:blipFill>
      <xdr:spPr>
        <a:xfrm>
          <a:off x="5580530" y="1262528"/>
          <a:ext cx="2026763" cy="3010581"/>
        </a:xfrm>
        <a:prstGeom prst="rect">
          <a:avLst/>
        </a:prstGeom>
      </xdr:spPr>
    </xdr:pic>
    <xdr:clientData/>
  </xdr:twoCellAnchor>
  <xdr:twoCellAnchor>
    <xdr:from>
      <xdr:col>9</xdr:col>
      <xdr:colOff>298822</xdr:colOff>
      <xdr:row>6</xdr:row>
      <xdr:rowOff>171823</xdr:rowOff>
    </xdr:from>
    <xdr:to>
      <xdr:col>12</xdr:col>
      <xdr:colOff>567597</xdr:colOff>
      <xdr:row>22</xdr:row>
      <xdr:rowOff>131647</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rotWithShape="1">
        <a:blip xmlns:r="http://schemas.openxmlformats.org/officeDocument/2006/relationships" r:embed="rId2"/>
        <a:srcRect t="11669"/>
        <a:stretch/>
      </xdr:blipFill>
      <xdr:spPr>
        <a:xfrm>
          <a:off x="7672293" y="1299882"/>
          <a:ext cx="2106539" cy="2948059"/>
        </a:xfrm>
        <a:prstGeom prst="rect">
          <a:avLst/>
        </a:prstGeom>
      </xdr:spPr>
    </xdr:pic>
    <xdr:clientData/>
  </xdr:twoCellAnchor>
  <xdr:twoCellAnchor editAs="oneCell">
    <xdr:from>
      <xdr:col>7</xdr:col>
      <xdr:colOff>14433</xdr:colOff>
      <xdr:row>28</xdr:row>
      <xdr:rowOff>14941</xdr:rowOff>
    </xdr:from>
    <xdr:to>
      <xdr:col>19</xdr:col>
      <xdr:colOff>342139</xdr:colOff>
      <xdr:row>55</xdr:row>
      <xdr:rowOff>165327</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3"/>
        <a:stretch>
          <a:fillRect/>
        </a:stretch>
      </xdr:blipFill>
      <xdr:spPr>
        <a:xfrm>
          <a:off x="6162727" y="5259294"/>
          <a:ext cx="7678765" cy="51930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44824</xdr:colOff>
      <xdr:row>4</xdr:row>
      <xdr:rowOff>97107</xdr:rowOff>
    </xdr:from>
    <xdr:to>
      <xdr:col>9</xdr:col>
      <xdr:colOff>515470</xdr:colOff>
      <xdr:row>22</xdr:row>
      <xdr:rowOff>156816</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rotWithShape="1">
        <a:blip xmlns:r="http://schemas.openxmlformats.org/officeDocument/2006/relationships" r:embed="rId1"/>
        <a:srcRect b="16655"/>
        <a:stretch/>
      </xdr:blipFill>
      <xdr:spPr>
        <a:xfrm>
          <a:off x="5562974" y="833707"/>
          <a:ext cx="2299446" cy="3380759"/>
        </a:xfrm>
        <a:prstGeom prst="rect">
          <a:avLst/>
        </a:prstGeom>
      </xdr:spPr>
    </xdr:pic>
    <xdr:clientData/>
  </xdr:twoCellAnchor>
  <xdr:twoCellAnchor>
    <xdr:from>
      <xdr:col>9</xdr:col>
      <xdr:colOff>612587</xdr:colOff>
      <xdr:row>4</xdr:row>
      <xdr:rowOff>126999</xdr:rowOff>
    </xdr:from>
    <xdr:to>
      <xdr:col>13</xdr:col>
      <xdr:colOff>562370</xdr:colOff>
      <xdr:row>22</xdr:row>
      <xdr:rowOff>116706</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rotWithShape="1">
        <a:blip xmlns:r="http://schemas.openxmlformats.org/officeDocument/2006/relationships" r:embed="rId2"/>
        <a:srcRect t="11669"/>
        <a:stretch/>
      </xdr:blipFill>
      <xdr:spPr>
        <a:xfrm>
          <a:off x="7959537" y="863599"/>
          <a:ext cx="2388183" cy="3310757"/>
        </a:xfrm>
        <a:prstGeom prst="rect">
          <a:avLst/>
        </a:prstGeom>
      </xdr:spPr>
    </xdr:pic>
    <xdr:clientData/>
  </xdr:twoCellAnchor>
  <xdr:twoCellAnchor>
    <xdr:from>
      <xdr:col>6</xdr:col>
      <xdr:colOff>104588</xdr:colOff>
      <xdr:row>26</xdr:row>
      <xdr:rowOff>14941</xdr:rowOff>
    </xdr:from>
    <xdr:to>
      <xdr:col>7</xdr:col>
      <xdr:colOff>7471</xdr:colOff>
      <xdr:row>29</xdr:row>
      <xdr:rowOff>179294</xdr:rowOff>
    </xdr:to>
    <xdr:cxnSp macro="">
      <xdr:nvCxnSpPr>
        <xdr:cNvPr id="5" name="Straight Arrow Connector 4">
          <a:extLst>
            <a:ext uri="{FF2B5EF4-FFF2-40B4-BE49-F238E27FC236}">
              <a16:creationId xmlns:a16="http://schemas.microsoft.com/office/drawing/2014/main" id="{00000000-0008-0000-1300-000005000000}"/>
            </a:ext>
          </a:extLst>
        </xdr:cNvPr>
        <xdr:cNvCxnSpPr/>
      </xdr:nvCxnSpPr>
      <xdr:spPr>
        <a:xfrm flipH="1">
          <a:off x="5640294" y="4885765"/>
          <a:ext cx="515471" cy="724647"/>
        </a:xfrm>
        <a:prstGeom prst="straightConnector1">
          <a:avLst/>
        </a:prstGeom>
        <a:ln w="25400">
          <a:solidFill>
            <a:srgbClr val="FF000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44824</xdr:colOff>
      <xdr:row>4</xdr:row>
      <xdr:rowOff>97107</xdr:rowOff>
    </xdr:from>
    <xdr:to>
      <xdr:col>9</xdr:col>
      <xdr:colOff>515470</xdr:colOff>
      <xdr:row>22</xdr:row>
      <xdr:rowOff>156816</xdr:rowOff>
    </xdr:to>
    <xdr:pic>
      <xdr:nvPicPr>
        <xdr:cNvPr id="2" name="Picture 1">
          <a:extLst>
            <a:ext uri="{FF2B5EF4-FFF2-40B4-BE49-F238E27FC236}">
              <a16:creationId xmlns:a16="http://schemas.microsoft.com/office/drawing/2014/main" id="{B965D9A4-F567-4D29-BB42-EAEEDF5C67C4}"/>
            </a:ext>
          </a:extLst>
        </xdr:cNvPr>
        <xdr:cNvPicPr>
          <a:picLocks noChangeAspect="1"/>
        </xdr:cNvPicPr>
      </xdr:nvPicPr>
      <xdr:blipFill rotWithShape="1">
        <a:blip xmlns:r="http://schemas.openxmlformats.org/officeDocument/2006/relationships" r:embed="rId1"/>
        <a:srcRect b="16655"/>
        <a:stretch/>
      </xdr:blipFill>
      <xdr:spPr>
        <a:xfrm>
          <a:off x="5562974" y="833707"/>
          <a:ext cx="2299446" cy="3380759"/>
        </a:xfrm>
        <a:prstGeom prst="rect">
          <a:avLst/>
        </a:prstGeom>
      </xdr:spPr>
    </xdr:pic>
    <xdr:clientData/>
  </xdr:twoCellAnchor>
  <xdr:twoCellAnchor>
    <xdr:from>
      <xdr:col>9</xdr:col>
      <xdr:colOff>612587</xdr:colOff>
      <xdr:row>4</xdr:row>
      <xdr:rowOff>126999</xdr:rowOff>
    </xdr:from>
    <xdr:to>
      <xdr:col>13</xdr:col>
      <xdr:colOff>562370</xdr:colOff>
      <xdr:row>22</xdr:row>
      <xdr:rowOff>116706</xdr:rowOff>
    </xdr:to>
    <xdr:pic>
      <xdr:nvPicPr>
        <xdr:cNvPr id="3" name="Picture 2">
          <a:extLst>
            <a:ext uri="{FF2B5EF4-FFF2-40B4-BE49-F238E27FC236}">
              <a16:creationId xmlns:a16="http://schemas.microsoft.com/office/drawing/2014/main" id="{5C3EDC03-1F36-4D5C-8CCC-DAA8BFC67A06}"/>
            </a:ext>
          </a:extLst>
        </xdr:cNvPr>
        <xdr:cNvPicPr>
          <a:picLocks noChangeAspect="1"/>
        </xdr:cNvPicPr>
      </xdr:nvPicPr>
      <xdr:blipFill rotWithShape="1">
        <a:blip xmlns:r="http://schemas.openxmlformats.org/officeDocument/2006/relationships" r:embed="rId2"/>
        <a:srcRect t="11669"/>
        <a:stretch/>
      </xdr:blipFill>
      <xdr:spPr>
        <a:xfrm>
          <a:off x="7959537" y="863599"/>
          <a:ext cx="2388183" cy="3310757"/>
        </a:xfrm>
        <a:prstGeom prst="rect">
          <a:avLst/>
        </a:prstGeom>
      </xdr:spPr>
    </xdr:pic>
    <xdr:clientData/>
  </xdr:twoCellAnchor>
  <xdr:twoCellAnchor editAs="oneCell">
    <xdr:from>
      <xdr:col>14</xdr:col>
      <xdr:colOff>37353</xdr:colOff>
      <xdr:row>4</xdr:row>
      <xdr:rowOff>82177</xdr:rowOff>
    </xdr:from>
    <xdr:to>
      <xdr:col>19</xdr:col>
      <xdr:colOff>347390</xdr:colOff>
      <xdr:row>22</xdr:row>
      <xdr:rowOff>22412</xdr:rowOff>
    </xdr:to>
    <xdr:pic>
      <xdr:nvPicPr>
        <xdr:cNvPr id="6" name="Picture 5">
          <a:extLst>
            <a:ext uri="{FF2B5EF4-FFF2-40B4-BE49-F238E27FC236}">
              <a16:creationId xmlns:a16="http://schemas.microsoft.com/office/drawing/2014/main" id="{0102CA3C-BCD9-00F8-5A45-29545AC5FC2A}"/>
            </a:ext>
          </a:extLst>
        </xdr:cNvPr>
        <xdr:cNvPicPr>
          <a:picLocks noChangeAspect="1"/>
        </xdr:cNvPicPr>
      </xdr:nvPicPr>
      <xdr:blipFill>
        <a:blip xmlns:r="http://schemas.openxmlformats.org/officeDocument/2006/relationships" r:embed="rId3"/>
        <a:stretch>
          <a:fillRect/>
        </a:stretch>
      </xdr:blipFill>
      <xdr:spPr>
        <a:xfrm>
          <a:off x="10473765" y="829236"/>
          <a:ext cx="3372978" cy="33094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1787072</xdr:colOff>
      <xdr:row>54</xdr:row>
      <xdr:rowOff>98184</xdr:rowOff>
    </xdr:from>
    <xdr:to>
      <xdr:col>17</xdr:col>
      <xdr:colOff>194299</xdr:colOff>
      <xdr:row>66</xdr:row>
      <xdr:rowOff>173943</xdr:rowOff>
    </xdr:to>
    <xdr:pic>
      <xdr:nvPicPr>
        <xdr:cNvPr id="5" name="Picture 4">
          <a:extLst>
            <a:ext uri="{FF2B5EF4-FFF2-40B4-BE49-F238E27FC236}">
              <a16:creationId xmlns:a16="http://schemas.microsoft.com/office/drawing/2014/main" id="{00000000-0008-0000-1700-000005000000}"/>
            </a:ext>
          </a:extLst>
        </xdr:cNvPr>
        <xdr:cNvPicPr>
          <a:picLocks noChangeAspect="1"/>
        </xdr:cNvPicPr>
      </xdr:nvPicPr>
      <xdr:blipFill>
        <a:blip xmlns:r="http://schemas.openxmlformats.org/officeDocument/2006/relationships" r:embed="rId1"/>
        <a:stretch>
          <a:fillRect/>
        </a:stretch>
      </xdr:blipFill>
      <xdr:spPr>
        <a:xfrm>
          <a:off x="10198954" y="9854772"/>
          <a:ext cx="5952522" cy="2316935"/>
        </a:xfrm>
        <a:prstGeom prst="rect">
          <a:avLst/>
        </a:prstGeom>
      </xdr:spPr>
    </xdr:pic>
    <xdr:clientData/>
  </xdr:twoCellAnchor>
  <xdr:twoCellAnchor editAs="oneCell">
    <xdr:from>
      <xdr:col>7</xdr:col>
      <xdr:colOff>451632</xdr:colOff>
      <xdr:row>26</xdr:row>
      <xdr:rowOff>91686</xdr:rowOff>
    </xdr:from>
    <xdr:to>
      <xdr:col>8</xdr:col>
      <xdr:colOff>1579918</xdr:colOff>
      <xdr:row>60</xdr:row>
      <xdr:rowOff>180009</xdr:rowOff>
    </xdr:to>
    <xdr:pic>
      <xdr:nvPicPr>
        <xdr:cNvPr id="12" name="Picture 11">
          <a:extLst>
            <a:ext uri="{FF2B5EF4-FFF2-40B4-BE49-F238E27FC236}">
              <a16:creationId xmlns:a16="http://schemas.microsoft.com/office/drawing/2014/main" id="{00000000-0008-0000-1700-00000C000000}"/>
            </a:ext>
          </a:extLst>
        </xdr:cNvPr>
        <xdr:cNvPicPr>
          <a:picLocks noChangeAspect="1"/>
        </xdr:cNvPicPr>
      </xdr:nvPicPr>
      <xdr:blipFill>
        <a:blip xmlns:r="http://schemas.openxmlformats.org/officeDocument/2006/relationships" r:embed="rId2"/>
        <a:stretch>
          <a:fillRect/>
        </a:stretch>
      </xdr:blipFill>
      <xdr:spPr>
        <a:xfrm>
          <a:off x="4493220" y="4992392"/>
          <a:ext cx="3645874" cy="6438323"/>
        </a:xfrm>
        <a:prstGeom prst="rect">
          <a:avLst/>
        </a:prstGeom>
      </xdr:spPr>
    </xdr:pic>
    <xdr:clientData/>
  </xdr:twoCellAnchor>
  <xdr:twoCellAnchor editAs="oneCell">
    <xdr:from>
      <xdr:col>8</xdr:col>
      <xdr:colOff>1945642</xdr:colOff>
      <xdr:row>39</xdr:row>
      <xdr:rowOff>74706</xdr:rowOff>
    </xdr:from>
    <xdr:to>
      <xdr:col>13</xdr:col>
      <xdr:colOff>564670</xdr:colOff>
      <xdr:row>53</xdr:row>
      <xdr:rowOff>119530</xdr:rowOff>
    </xdr:to>
    <xdr:pic>
      <xdr:nvPicPr>
        <xdr:cNvPr id="13" name="Picture 12">
          <a:extLst>
            <a:ext uri="{FF2B5EF4-FFF2-40B4-BE49-F238E27FC236}">
              <a16:creationId xmlns:a16="http://schemas.microsoft.com/office/drawing/2014/main" id="{00000000-0008-0000-1700-00000D000000}"/>
            </a:ext>
          </a:extLst>
        </xdr:cNvPr>
        <xdr:cNvPicPr>
          <a:picLocks noChangeAspect="1"/>
        </xdr:cNvPicPr>
      </xdr:nvPicPr>
      <xdr:blipFill>
        <a:blip xmlns:r="http://schemas.openxmlformats.org/officeDocument/2006/relationships" r:embed="rId3"/>
        <a:stretch>
          <a:fillRect/>
        </a:stretch>
      </xdr:blipFill>
      <xdr:spPr>
        <a:xfrm>
          <a:off x="10357524" y="7029824"/>
          <a:ext cx="3713970" cy="2659530"/>
        </a:xfrm>
        <a:prstGeom prst="rect">
          <a:avLst/>
        </a:prstGeom>
      </xdr:spPr>
    </xdr:pic>
    <xdr:clientData/>
  </xdr:twoCellAnchor>
  <xdr:twoCellAnchor>
    <xdr:from>
      <xdr:col>8</xdr:col>
      <xdr:colOff>1674340</xdr:colOff>
      <xdr:row>7</xdr:row>
      <xdr:rowOff>24015</xdr:rowOff>
    </xdr:from>
    <xdr:to>
      <xdr:col>21</xdr:col>
      <xdr:colOff>148370</xdr:colOff>
      <xdr:row>37</xdr:row>
      <xdr:rowOff>72669</xdr:rowOff>
    </xdr:to>
    <xdr:grpSp>
      <xdr:nvGrpSpPr>
        <xdr:cNvPr id="15" name="Group 14">
          <a:extLst>
            <a:ext uri="{FF2B5EF4-FFF2-40B4-BE49-F238E27FC236}">
              <a16:creationId xmlns:a16="http://schemas.microsoft.com/office/drawing/2014/main" id="{00000000-0008-0000-1700-00000F000000}"/>
            </a:ext>
          </a:extLst>
        </xdr:cNvPr>
        <xdr:cNvGrpSpPr/>
      </xdr:nvGrpSpPr>
      <xdr:grpSpPr>
        <a:xfrm>
          <a:off x="8233516" y="1331368"/>
          <a:ext cx="8469678" cy="5696419"/>
          <a:chOff x="7055965" y="961573"/>
          <a:chExt cx="8364155" cy="5382655"/>
        </a:xfrm>
      </xdr:grpSpPr>
      <xdr:grpSp>
        <xdr:nvGrpSpPr>
          <xdr:cNvPr id="14" name="Group 13">
            <a:extLst>
              <a:ext uri="{FF2B5EF4-FFF2-40B4-BE49-F238E27FC236}">
                <a16:creationId xmlns:a16="http://schemas.microsoft.com/office/drawing/2014/main" id="{00000000-0008-0000-1700-00000E000000}"/>
              </a:ext>
            </a:extLst>
          </xdr:cNvPr>
          <xdr:cNvGrpSpPr/>
        </xdr:nvGrpSpPr>
        <xdr:grpSpPr>
          <a:xfrm>
            <a:off x="7055965" y="961573"/>
            <a:ext cx="8364155" cy="5382655"/>
            <a:chOff x="7055965" y="961573"/>
            <a:chExt cx="8364155" cy="5382655"/>
          </a:xfrm>
        </xdr:grpSpPr>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rotWithShape="1">
            <a:blip xmlns:r="http://schemas.openxmlformats.org/officeDocument/2006/relationships" r:embed="rId4"/>
            <a:srcRect l="2771" t="20593" r="5021" b="13701"/>
            <a:stretch/>
          </xdr:blipFill>
          <xdr:spPr>
            <a:xfrm>
              <a:off x="12740823" y="1478643"/>
              <a:ext cx="2679297" cy="2902857"/>
            </a:xfrm>
            <a:prstGeom prst="rect">
              <a:avLst/>
            </a:prstGeom>
          </xdr:spPr>
        </xdr:pic>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rotWithShape="1">
            <a:blip xmlns:r="http://schemas.openxmlformats.org/officeDocument/2006/relationships" r:embed="rId5"/>
            <a:srcRect r="30812"/>
            <a:stretch/>
          </xdr:blipFill>
          <xdr:spPr>
            <a:xfrm>
              <a:off x="10465866" y="3335566"/>
              <a:ext cx="2129812" cy="2238354"/>
            </a:xfrm>
            <a:prstGeom prst="rect">
              <a:avLst/>
            </a:prstGeom>
          </xdr:spPr>
        </xdr:pic>
        <xdr:pic>
          <xdr:nvPicPr>
            <xdr:cNvPr id="4" name="Picture 3">
              <a:extLst>
                <a:ext uri="{FF2B5EF4-FFF2-40B4-BE49-F238E27FC236}">
                  <a16:creationId xmlns:a16="http://schemas.microsoft.com/office/drawing/2014/main" id="{00000000-0008-0000-1700-000004000000}"/>
                </a:ext>
              </a:extLst>
            </xdr:cNvPr>
            <xdr:cNvPicPr>
              <a:picLocks noChangeAspect="1"/>
            </xdr:cNvPicPr>
          </xdr:nvPicPr>
          <xdr:blipFill rotWithShape="1">
            <a:blip xmlns:r="http://schemas.openxmlformats.org/officeDocument/2006/relationships" r:embed="rId6"/>
            <a:srcRect t="11669"/>
            <a:stretch/>
          </xdr:blipFill>
          <xdr:spPr>
            <a:xfrm>
              <a:off x="7342772" y="1106714"/>
              <a:ext cx="3080626" cy="4125200"/>
            </a:xfrm>
            <a:prstGeom prst="rect">
              <a:avLst/>
            </a:prstGeom>
          </xdr:spPr>
        </xdr:pic>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rotWithShape="1">
            <a:blip xmlns:r="http://schemas.openxmlformats.org/officeDocument/2006/relationships" r:embed="rId7"/>
            <a:srcRect l="41739" t="3441" r="1818" b="7698"/>
            <a:stretch/>
          </xdr:blipFill>
          <xdr:spPr>
            <a:xfrm>
              <a:off x="10649858" y="961573"/>
              <a:ext cx="1673677" cy="1984098"/>
            </a:xfrm>
            <a:prstGeom prst="rect">
              <a:avLst/>
            </a:prstGeom>
          </xdr:spPr>
        </xdr:pic>
        <xdr:cxnSp macro="">
          <xdr:nvCxnSpPr>
            <xdr:cNvPr id="7" name="Straight Arrow Connector 6">
              <a:extLst>
                <a:ext uri="{FF2B5EF4-FFF2-40B4-BE49-F238E27FC236}">
                  <a16:creationId xmlns:a16="http://schemas.microsoft.com/office/drawing/2014/main" id="{00000000-0008-0000-1700-000007000000}"/>
                </a:ext>
              </a:extLst>
            </xdr:cNvPr>
            <xdr:cNvCxnSpPr/>
          </xdr:nvCxnSpPr>
          <xdr:spPr>
            <a:xfrm>
              <a:off x="7753804" y="1714500"/>
              <a:ext cx="3472088" cy="145143"/>
            </a:xfrm>
            <a:prstGeom prst="straightConnector1">
              <a:avLst/>
            </a:prstGeom>
            <a:ln w="25400">
              <a:solidFill>
                <a:srgbClr val="FF0000"/>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00000000-0008-0000-1700-000009000000}"/>
                </a:ext>
              </a:extLst>
            </xdr:cNvPr>
            <xdr:cNvCxnSpPr/>
          </xdr:nvCxnSpPr>
          <xdr:spPr>
            <a:xfrm>
              <a:off x="7768319" y="2309586"/>
              <a:ext cx="5988503" cy="1037771"/>
            </a:xfrm>
            <a:prstGeom prst="straightConnector1">
              <a:avLst/>
            </a:prstGeom>
            <a:ln w="25400">
              <a:solidFill>
                <a:srgbClr val="FF0000"/>
              </a:solidFill>
              <a:tailEnd type="triangle" w="lg" len="lg"/>
            </a:ln>
          </xdr:spPr>
          <xdr:style>
            <a:lnRef idx="1">
              <a:schemeClr val="accent1"/>
            </a:lnRef>
            <a:fillRef idx="0">
              <a:schemeClr val="accent1"/>
            </a:fillRef>
            <a:effectRef idx="0">
              <a:schemeClr val="accent1"/>
            </a:effectRef>
            <a:fontRef idx="minor">
              <a:schemeClr val="tx1"/>
            </a:fontRef>
          </xdr:style>
        </xdr:cxnSp>
        <xdr:pic>
          <xdr:nvPicPr>
            <xdr:cNvPr id="10" name="Picture 9">
              <a:extLst>
                <a:ext uri="{FF2B5EF4-FFF2-40B4-BE49-F238E27FC236}">
                  <a16:creationId xmlns:a16="http://schemas.microsoft.com/office/drawing/2014/main" id="{00000000-0008-0000-1700-00000A000000}"/>
                </a:ext>
              </a:extLst>
            </xdr:cNvPr>
            <xdr:cNvPicPr>
              <a:picLocks noChangeAspect="1"/>
            </xdr:cNvPicPr>
          </xdr:nvPicPr>
          <xdr:blipFill rotWithShape="1">
            <a:blip xmlns:r="http://schemas.openxmlformats.org/officeDocument/2006/relationships" r:embed="rId8"/>
            <a:srcRect l="7608" t="26790" r="26796" b="3812"/>
            <a:stretch/>
          </xdr:blipFill>
          <xdr:spPr>
            <a:xfrm>
              <a:off x="7699377" y="4953001"/>
              <a:ext cx="2507219" cy="1391227"/>
            </a:xfrm>
            <a:prstGeom prst="rect">
              <a:avLst/>
            </a:prstGeom>
          </xdr:spPr>
        </xdr:pic>
        <xdr:cxnSp macro="">
          <xdr:nvCxnSpPr>
            <xdr:cNvPr id="11" name="Straight Arrow Connector 10">
              <a:extLst>
                <a:ext uri="{FF2B5EF4-FFF2-40B4-BE49-F238E27FC236}">
                  <a16:creationId xmlns:a16="http://schemas.microsoft.com/office/drawing/2014/main" id="{00000000-0008-0000-1700-00000B000000}"/>
                </a:ext>
              </a:extLst>
            </xdr:cNvPr>
            <xdr:cNvCxnSpPr/>
          </xdr:nvCxnSpPr>
          <xdr:spPr>
            <a:xfrm>
              <a:off x="7055965" y="3614294"/>
              <a:ext cx="1659410" cy="2054185"/>
            </a:xfrm>
            <a:prstGeom prst="straightConnector1">
              <a:avLst/>
            </a:prstGeom>
            <a:ln w="25400">
              <a:solidFill>
                <a:srgbClr val="FF0000"/>
              </a:solidFill>
              <a:tailEnd type="triangle" w="lg" len="lg"/>
            </a:ln>
          </xdr:spPr>
          <xdr:style>
            <a:lnRef idx="1">
              <a:schemeClr val="accent1"/>
            </a:lnRef>
            <a:fillRef idx="0">
              <a:schemeClr val="accent1"/>
            </a:fillRef>
            <a:effectRef idx="0">
              <a:schemeClr val="accent1"/>
            </a:effectRef>
            <a:fontRef idx="minor">
              <a:schemeClr val="tx1"/>
            </a:fontRef>
          </xdr:style>
        </xdr:cxnSp>
      </xdr:grpSp>
      <xdr:cxnSp macro="">
        <xdr:nvCxnSpPr>
          <xdr:cNvPr id="8" name="Straight Arrow Connector 7">
            <a:extLst>
              <a:ext uri="{FF2B5EF4-FFF2-40B4-BE49-F238E27FC236}">
                <a16:creationId xmlns:a16="http://schemas.microsoft.com/office/drawing/2014/main" id="{00000000-0008-0000-1700-000008000000}"/>
              </a:ext>
            </a:extLst>
          </xdr:cNvPr>
          <xdr:cNvCxnSpPr/>
        </xdr:nvCxnSpPr>
        <xdr:spPr>
          <a:xfrm>
            <a:off x="7588705" y="3073400"/>
            <a:ext cx="4503510" cy="2242457"/>
          </a:xfrm>
          <a:prstGeom prst="straightConnector1">
            <a:avLst/>
          </a:prstGeom>
          <a:ln w="25400">
            <a:solidFill>
              <a:srgbClr val="FF0000"/>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13074</xdr:colOff>
      <xdr:row>4</xdr:row>
      <xdr:rowOff>20907</xdr:rowOff>
    </xdr:from>
    <xdr:to>
      <xdr:col>9</xdr:col>
      <xdr:colOff>209550</xdr:colOff>
      <xdr:row>22</xdr:row>
      <xdr:rowOff>24276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a:srcRect b="16655"/>
        <a:stretch/>
      </xdr:blipFill>
      <xdr:spPr>
        <a:xfrm>
          <a:off x="5747124" y="757507"/>
          <a:ext cx="2025276" cy="3324419"/>
        </a:xfrm>
        <a:prstGeom prst="rect">
          <a:avLst/>
        </a:prstGeom>
      </xdr:spPr>
    </xdr:pic>
    <xdr:clientData/>
  </xdr:twoCellAnchor>
  <xdr:twoCellAnchor editAs="oneCell">
    <xdr:from>
      <xdr:col>9</xdr:col>
      <xdr:colOff>584200</xdr:colOff>
      <xdr:row>4</xdr:row>
      <xdr:rowOff>38100</xdr:rowOff>
    </xdr:from>
    <xdr:to>
      <xdr:col>17</xdr:col>
      <xdr:colOff>90017</xdr:colOff>
      <xdr:row>22</xdr:row>
      <xdr:rowOff>24686</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2"/>
        <a:stretch>
          <a:fillRect/>
        </a:stretch>
      </xdr:blipFill>
      <xdr:spPr>
        <a:xfrm>
          <a:off x="8147050" y="774700"/>
          <a:ext cx="4382617" cy="33076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63874</xdr:colOff>
      <xdr:row>4</xdr:row>
      <xdr:rowOff>103457</xdr:rowOff>
    </xdr:from>
    <xdr:to>
      <xdr:col>9</xdr:col>
      <xdr:colOff>260350</xdr:colOff>
      <xdr:row>22</xdr:row>
      <xdr:rowOff>106826</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srcRect b="16655"/>
        <a:stretch/>
      </xdr:blipFill>
      <xdr:spPr>
        <a:xfrm>
          <a:off x="5582024" y="840057"/>
          <a:ext cx="2025276" cy="3324419"/>
        </a:xfrm>
        <a:prstGeom prst="rect">
          <a:avLst/>
        </a:prstGeom>
      </xdr:spPr>
    </xdr:pic>
    <xdr:clientData/>
  </xdr:twoCellAnchor>
  <xdr:twoCellAnchor editAs="oneCell">
    <xdr:from>
      <xdr:col>9</xdr:col>
      <xdr:colOff>571499</xdr:colOff>
      <xdr:row>4</xdr:row>
      <xdr:rowOff>50800</xdr:rowOff>
    </xdr:from>
    <xdr:to>
      <xdr:col>13</xdr:col>
      <xdr:colOff>527050</xdr:colOff>
      <xdr:row>22</xdr:row>
      <xdr:rowOff>131199</xdr:rowOff>
    </xdr:to>
    <xdr:pic>
      <xdr:nvPicPr>
        <xdr:cNvPr id="4" name="Picture 3" descr="nuclear power plants in the united kingdom 2022">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8449" y="787400"/>
          <a:ext cx="2393951" cy="3401449"/>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13074</xdr:colOff>
      <xdr:row>4</xdr:row>
      <xdr:rowOff>20907</xdr:rowOff>
    </xdr:from>
    <xdr:to>
      <xdr:col>9</xdr:col>
      <xdr:colOff>209550</xdr:colOff>
      <xdr:row>22</xdr:row>
      <xdr:rowOff>24276</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rotWithShape="1">
        <a:blip xmlns:r="http://schemas.openxmlformats.org/officeDocument/2006/relationships" r:embed="rId1"/>
        <a:srcRect b="16655"/>
        <a:stretch/>
      </xdr:blipFill>
      <xdr:spPr>
        <a:xfrm>
          <a:off x="5747124" y="757507"/>
          <a:ext cx="2025276" cy="3324419"/>
        </a:xfrm>
        <a:prstGeom prst="rect">
          <a:avLst/>
        </a:prstGeom>
      </xdr:spPr>
    </xdr:pic>
    <xdr:clientData/>
  </xdr:twoCellAnchor>
  <xdr:twoCellAnchor editAs="oneCell">
    <xdr:from>
      <xdr:col>10</xdr:col>
      <xdr:colOff>2595</xdr:colOff>
      <xdr:row>4</xdr:row>
      <xdr:rowOff>38100</xdr:rowOff>
    </xdr:from>
    <xdr:to>
      <xdr:col>16</xdr:col>
      <xdr:colOff>527254</xdr:colOff>
      <xdr:row>22</xdr:row>
      <xdr:rowOff>104090</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2"/>
        <a:stretch>
          <a:fillRect/>
        </a:stretch>
      </xdr:blipFill>
      <xdr:spPr>
        <a:xfrm>
          <a:off x="8175045" y="774700"/>
          <a:ext cx="4182259" cy="3387040"/>
        </a:xfrm>
        <a:prstGeom prst="rect">
          <a:avLst/>
        </a:prstGeom>
      </xdr:spPr>
    </xdr:pic>
    <xdr:clientData/>
  </xdr:twoCellAnchor>
  <xdr:twoCellAnchor>
    <xdr:from>
      <xdr:col>10</xdr:col>
      <xdr:colOff>19050</xdr:colOff>
      <xdr:row>23</xdr:row>
      <xdr:rowOff>165100</xdr:rowOff>
    </xdr:from>
    <xdr:to>
      <xdr:col>19</xdr:col>
      <xdr:colOff>601413</xdr:colOff>
      <xdr:row>52</xdr:row>
      <xdr:rowOff>17621</xdr:rowOff>
    </xdr:to>
    <xdr:grpSp>
      <xdr:nvGrpSpPr>
        <xdr:cNvPr id="6" name="Group 5">
          <a:extLst>
            <a:ext uri="{FF2B5EF4-FFF2-40B4-BE49-F238E27FC236}">
              <a16:creationId xmlns:a16="http://schemas.microsoft.com/office/drawing/2014/main" id="{00000000-0008-0000-0A00-000006000000}"/>
            </a:ext>
          </a:extLst>
        </xdr:cNvPr>
        <xdr:cNvGrpSpPr/>
      </xdr:nvGrpSpPr>
      <xdr:grpSpPr>
        <a:xfrm>
          <a:off x="8221756" y="4475629"/>
          <a:ext cx="6095657" cy="5268698"/>
          <a:chOff x="6096000" y="1166482"/>
          <a:chExt cx="6068763" cy="5192871"/>
        </a:xfrm>
      </xdr:grpSpPr>
      <xdr:sp macro="" textlink="">
        <xdr:nvSpPr>
          <xdr:cNvPr id="7" name="文本框 24">
            <a:extLst>
              <a:ext uri="{FF2B5EF4-FFF2-40B4-BE49-F238E27FC236}">
                <a16:creationId xmlns:a16="http://schemas.microsoft.com/office/drawing/2014/main" id="{00000000-0008-0000-0A00-000007000000}"/>
              </a:ext>
            </a:extLst>
          </xdr:cNvPr>
          <xdr:cNvSpPr txBox="1"/>
        </xdr:nvSpPr>
        <xdr:spPr>
          <a:xfrm>
            <a:off x="6811116" y="5620689"/>
            <a:ext cx="4756588" cy="738664"/>
          </a:xfrm>
          <a:prstGeom prst="rect">
            <a:avLst/>
          </a:prstGeom>
          <a:solidFill>
            <a:schemeClr val="bg1"/>
          </a:solidFill>
        </xdr:spPr>
        <xdr:txBody>
          <a:bodyPr wrap="square" rtlCol="0">
            <a:spAutoFit/>
          </a:bodyPr>
          <a:lstStyle>
            <a:defPPr>
              <a:defRPr lang="en-GB"/>
            </a:defPPr>
            <a:lvl1pPr algn="l" rtl="0" eaLnBrk="0" fontAlgn="base" hangingPunct="0">
              <a:spcBef>
                <a:spcPct val="0"/>
              </a:spcBef>
              <a:spcAft>
                <a:spcPct val="0"/>
              </a:spcAft>
              <a:defRPr kern="1200">
                <a:solidFill>
                  <a:schemeClr val="tx1"/>
                </a:solidFill>
                <a:latin typeface="Tahoma" charset="0"/>
                <a:ea typeface="ＭＳ Ｐゴシック" charset="-128"/>
                <a:cs typeface="+mn-cs"/>
              </a:defRPr>
            </a:lvl1pPr>
            <a:lvl2pPr marL="457200" algn="l" rtl="0" eaLnBrk="0" fontAlgn="base" hangingPunct="0">
              <a:spcBef>
                <a:spcPct val="0"/>
              </a:spcBef>
              <a:spcAft>
                <a:spcPct val="0"/>
              </a:spcAft>
              <a:defRPr kern="1200">
                <a:solidFill>
                  <a:schemeClr val="tx1"/>
                </a:solidFill>
                <a:latin typeface="Tahoma" charset="0"/>
                <a:ea typeface="ＭＳ Ｐゴシック" charset="-128"/>
                <a:cs typeface="+mn-cs"/>
              </a:defRPr>
            </a:lvl2pPr>
            <a:lvl3pPr marL="914400" algn="l" rtl="0" eaLnBrk="0" fontAlgn="base" hangingPunct="0">
              <a:spcBef>
                <a:spcPct val="0"/>
              </a:spcBef>
              <a:spcAft>
                <a:spcPct val="0"/>
              </a:spcAft>
              <a:defRPr kern="1200">
                <a:solidFill>
                  <a:schemeClr val="tx1"/>
                </a:solidFill>
                <a:latin typeface="Tahoma" charset="0"/>
                <a:ea typeface="ＭＳ Ｐゴシック" charset="-128"/>
                <a:cs typeface="+mn-cs"/>
              </a:defRPr>
            </a:lvl3pPr>
            <a:lvl4pPr marL="1371600" algn="l" rtl="0" eaLnBrk="0" fontAlgn="base" hangingPunct="0">
              <a:spcBef>
                <a:spcPct val="0"/>
              </a:spcBef>
              <a:spcAft>
                <a:spcPct val="0"/>
              </a:spcAft>
              <a:defRPr kern="1200">
                <a:solidFill>
                  <a:schemeClr val="tx1"/>
                </a:solidFill>
                <a:latin typeface="Tahoma" charset="0"/>
                <a:ea typeface="ＭＳ Ｐゴシック" charset="-128"/>
                <a:cs typeface="+mn-cs"/>
              </a:defRPr>
            </a:lvl4pPr>
            <a:lvl5pPr marL="1828800" algn="l" rtl="0" eaLnBrk="0" fontAlgn="base" hangingPunct="0">
              <a:spcBef>
                <a:spcPct val="0"/>
              </a:spcBef>
              <a:spcAft>
                <a:spcPct val="0"/>
              </a:spcAft>
              <a:defRPr kern="1200">
                <a:solidFill>
                  <a:schemeClr val="tx1"/>
                </a:solidFill>
                <a:latin typeface="Tahoma" charset="0"/>
                <a:ea typeface="ＭＳ Ｐゴシック" charset="-128"/>
                <a:cs typeface="+mn-cs"/>
              </a:defRPr>
            </a:lvl5pPr>
            <a:lvl6pPr marL="2286000" algn="l" defTabSz="914400" rtl="0" eaLnBrk="1" latinLnBrk="0" hangingPunct="1">
              <a:defRPr kern="1200">
                <a:solidFill>
                  <a:schemeClr val="tx1"/>
                </a:solidFill>
                <a:latin typeface="Tahoma" charset="0"/>
                <a:ea typeface="ＭＳ Ｐゴシック" charset="-128"/>
                <a:cs typeface="+mn-cs"/>
              </a:defRPr>
            </a:lvl6pPr>
            <a:lvl7pPr marL="2743200" algn="l" defTabSz="914400" rtl="0" eaLnBrk="1" latinLnBrk="0" hangingPunct="1">
              <a:defRPr kern="1200">
                <a:solidFill>
                  <a:schemeClr val="tx1"/>
                </a:solidFill>
                <a:latin typeface="Tahoma" charset="0"/>
                <a:ea typeface="ＭＳ Ｐゴシック" charset="-128"/>
                <a:cs typeface="+mn-cs"/>
              </a:defRPr>
            </a:lvl7pPr>
            <a:lvl8pPr marL="3200400" algn="l" defTabSz="914400" rtl="0" eaLnBrk="1" latinLnBrk="0" hangingPunct="1">
              <a:defRPr kern="1200">
                <a:solidFill>
                  <a:schemeClr val="tx1"/>
                </a:solidFill>
                <a:latin typeface="Tahoma" charset="0"/>
                <a:ea typeface="ＭＳ Ｐゴシック" charset="-128"/>
                <a:cs typeface="+mn-cs"/>
              </a:defRPr>
            </a:lvl8pPr>
            <a:lvl9pPr marL="3657600" algn="l" defTabSz="914400" rtl="0" eaLnBrk="1" latinLnBrk="0" hangingPunct="1">
              <a:defRPr kern="1200">
                <a:solidFill>
                  <a:schemeClr val="tx1"/>
                </a:solidFill>
                <a:latin typeface="Tahoma" charset="0"/>
                <a:ea typeface="ＭＳ Ｐゴシック" charset="-128"/>
                <a:cs typeface="+mn-cs"/>
              </a:defRPr>
            </a:lvl9pPr>
          </a:lstStyle>
          <a:p>
            <a:pPr algn="ctr"/>
            <a:r>
              <a:rPr lang="en-US" sz="1400" b="1">
                <a:solidFill>
                  <a:srgbClr val="0F2741"/>
                </a:solidFill>
                <a:latin typeface="Times New Roman" panose="02020603050405020304" pitchFamily="18" charset="0"/>
                <a:cs typeface="Times New Roman" panose="02020603050405020304" pitchFamily="18" charset="0"/>
              </a:rPr>
              <a:t>Locations of electricity generation output and demand in ‘Leading the Way’ in 2022 and 2035</a:t>
            </a:r>
          </a:p>
          <a:p>
            <a:pPr algn="ctr"/>
            <a:r>
              <a:rPr lang="en-US" altLang="zh-CN" sz="1400" b="1">
                <a:solidFill>
                  <a:srgbClr val="0F2741"/>
                </a:solidFill>
                <a:latin typeface="Times New Roman" panose="02020603050405020304" pitchFamily="18" charset="0"/>
                <a:cs typeface="Times New Roman" panose="02020603050405020304" pitchFamily="18" charset="0"/>
              </a:rPr>
              <a:t>Source: National Grid - FES</a:t>
            </a:r>
            <a:r>
              <a:rPr lang="en-US" sz="1400" b="1">
                <a:solidFill>
                  <a:srgbClr val="0F2741"/>
                </a:solidFill>
                <a:latin typeface="Times New Roman" panose="02020603050405020304" pitchFamily="18" charset="0"/>
                <a:cs typeface="Times New Roman" panose="02020603050405020304" pitchFamily="18" charset="0"/>
              </a:rPr>
              <a:t> 2023</a:t>
            </a:r>
            <a:endParaRPr lang="zh-CN" altLang="en-US" sz="1400" b="1" i="1">
              <a:solidFill>
                <a:srgbClr val="0F2741"/>
              </a:solidFill>
              <a:latin typeface="Times New Roman" panose="02020603050405020304" pitchFamily="18" charset="0"/>
              <a:cs typeface="Times New Roman" panose="02020603050405020304" pitchFamily="18" charset="0"/>
            </a:endParaRPr>
          </a:p>
        </xdr:txBody>
      </xdr:sp>
      <xdr:pic>
        <xdr:nvPicPr>
          <xdr:cNvPr id="8" name="Picture 7">
            <a:extLst>
              <a:ext uri="{FF2B5EF4-FFF2-40B4-BE49-F238E27FC236}">
                <a16:creationId xmlns:a16="http://schemas.microsoft.com/office/drawing/2014/main" id="{00000000-0008-0000-0A00-000008000000}"/>
              </a:ext>
            </a:extLst>
          </xdr:cNvPr>
          <xdr:cNvPicPr>
            <a:picLocks noChangeAspect="1"/>
          </xdr:cNvPicPr>
        </xdr:nvPicPr>
        <xdr:blipFill rotWithShape="1">
          <a:blip xmlns:r="http://schemas.openxmlformats.org/officeDocument/2006/relationships" r:embed="rId3"/>
          <a:srcRect r="1322"/>
          <a:stretch/>
        </xdr:blipFill>
        <xdr:spPr>
          <a:xfrm>
            <a:off x="6096000" y="1166482"/>
            <a:ext cx="6068763" cy="4364546"/>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13074</xdr:colOff>
      <xdr:row>4</xdr:row>
      <xdr:rowOff>20907</xdr:rowOff>
    </xdr:from>
    <xdr:to>
      <xdr:col>9</xdr:col>
      <xdr:colOff>209550</xdr:colOff>
      <xdr:row>22</xdr:row>
      <xdr:rowOff>24276</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rotWithShape="1">
        <a:blip xmlns:r="http://schemas.openxmlformats.org/officeDocument/2006/relationships" r:embed="rId1"/>
        <a:srcRect b="16655"/>
        <a:stretch/>
      </xdr:blipFill>
      <xdr:spPr>
        <a:xfrm>
          <a:off x="5747124" y="757507"/>
          <a:ext cx="2025276" cy="3324419"/>
        </a:xfrm>
        <a:prstGeom prst="rect">
          <a:avLst/>
        </a:prstGeom>
      </xdr:spPr>
    </xdr:pic>
    <xdr:clientData/>
  </xdr:twoCellAnchor>
  <xdr:twoCellAnchor editAs="oneCell">
    <xdr:from>
      <xdr:col>9</xdr:col>
      <xdr:colOff>488066</xdr:colOff>
      <xdr:row>4</xdr:row>
      <xdr:rowOff>6350</xdr:rowOff>
    </xdr:from>
    <xdr:to>
      <xdr:col>14</xdr:col>
      <xdr:colOff>315414</xdr:colOff>
      <xdr:row>22</xdr:row>
      <xdr:rowOff>57150</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8050916" y="742950"/>
          <a:ext cx="2875348" cy="3371850"/>
        </a:xfrm>
        <a:prstGeom prst="rect">
          <a:avLst/>
        </a:prstGeom>
      </xdr:spPr>
    </xdr:pic>
    <xdr:clientData/>
  </xdr:twoCellAnchor>
  <xdr:twoCellAnchor editAs="oneCell">
    <xdr:from>
      <xdr:col>15</xdr:col>
      <xdr:colOff>12701</xdr:colOff>
      <xdr:row>4</xdr:row>
      <xdr:rowOff>95250</xdr:rowOff>
    </xdr:from>
    <xdr:to>
      <xdr:col>21</xdr:col>
      <xdr:colOff>158750</xdr:colOff>
      <xdr:row>20</xdr:row>
      <xdr:rowOff>124277</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3"/>
        <a:stretch>
          <a:fillRect/>
        </a:stretch>
      </xdr:blipFill>
      <xdr:spPr>
        <a:xfrm>
          <a:off x="11233151" y="831850"/>
          <a:ext cx="3803649" cy="298177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44824</xdr:colOff>
      <xdr:row>4</xdr:row>
      <xdr:rowOff>97107</xdr:rowOff>
    </xdr:from>
    <xdr:to>
      <xdr:col>9</xdr:col>
      <xdr:colOff>515470</xdr:colOff>
      <xdr:row>22</xdr:row>
      <xdr:rowOff>156816</xdr:rowOff>
    </xdr:to>
    <xdr:pic>
      <xdr:nvPicPr>
        <xdr:cNvPr id="2" name="Picture 1">
          <a:extLst>
            <a:ext uri="{FF2B5EF4-FFF2-40B4-BE49-F238E27FC236}">
              <a16:creationId xmlns:a16="http://schemas.microsoft.com/office/drawing/2014/main" id="{86BE9274-E63C-40FC-AA33-3EE587A0F204}"/>
            </a:ext>
          </a:extLst>
        </xdr:cNvPr>
        <xdr:cNvPicPr>
          <a:picLocks noChangeAspect="1"/>
        </xdr:cNvPicPr>
      </xdr:nvPicPr>
      <xdr:blipFill rotWithShape="1">
        <a:blip xmlns:r="http://schemas.openxmlformats.org/officeDocument/2006/relationships" r:embed="rId1"/>
        <a:srcRect b="16655"/>
        <a:stretch/>
      </xdr:blipFill>
      <xdr:spPr>
        <a:xfrm>
          <a:off x="5562974" y="833707"/>
          <a:ext cx="2299446" cy="3380759"/>
        </a:xfrm>
        <a:prstGeom prst="rect">
          <a:avLst/>
        </a:prstGeom>
      </xdr:spPr>
    </xdr:pic>
    <xdr:clientData/>
  </xdr:twoCellAnchor>
  <xdr:twoCellAnchor>
    <xdr:from>
      <xdr:col>9</xdr:col>
      <xdr:colOff>612587</xdr:colOff>
      <xdr:row>4</xdr:row>
      <xdr:rowOff>126999</xdr:rowOff>
    </xdr:from>
    <xdr:to>
      <xdr:col>13</xdr:col>
      <xdr:colOff>562370</xdr:colOff>
      <xdr:row>22</xdr:row>
      <xdr:rowOff>116706</xdr:rowOff>
    </xdr:to>
    <xdr:pic>
      <xdr:nvPicPr>
        <xdr:cNvPr id="3" name="Picture 2">
          <a:extLst>
            <a:ext uri="{FF2B5EF4-FFF2-40B4-BE49-F238E27FC236}">
              <a16:creationId xmlns:a16="http://schemas.microsoft.com/office/drawing/2014/main" id="{1213012A-20AB-4CAB-AE17-94D4EC9FD768}"/>
            </a:ext>
          </a:extLst>
        </xdr:cNvPr>
        <xdr:cNvPicPr>
          <a:picLocks noChangeAspect="1"/>
        </xdr:cNvPicPr>
      </xdr:nvPicPr>
      <xdr:blipFill rotWithShape="1">
        <a:blip xmlns:r="http://schemas.openxmlformats.org/officeDocument/2006/relationships" r:embed="rId2"/>
        <a:srcRect t="11669"/>
        <a:stretch/>
      </xdr:blipFill>
      <xdr:spPr>
        <a:xfrm>
          <a:off x="7959537" y="863599"/>
          <a:ext cx="2388183" cy="33107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12700</xdr:colOff>
      <xdr:row>7</xdr:row>
      <xdr:rowOff>82550</xdr:rowOff>
    </xdr:from>
    <xdr:to>
      <xdr:col>9</xdr:col>
      <xdr:colOff>538992</xdr:colOff>
      <xdr:row>24</xdr:row>
      <xdr:rowOff>76200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5530850" y="1371600"/>
          <a:ext cx="2355092" cy="3130550"/>
        </a:xfrm>
        <a:prstGeom prst="rect">
          <a:avLst/>
        </a:prstGeom>
      </xdr:spPr>
    </xdr:pic>
    <xdr:clientData/>
  </xdr:twoCellAnchor>
  <xdr:twoCellAnchor editAs="oneCell">
    <xdr:from>
      <xdr:col>10</xdr:col>
      <xdr:colOff>82550</xdr:colOff>
      <xdr:row>7</xdr:row>
      <xdr:rowOff>38101</xdr:rowOff>
    </xdr:from>
    <xdr:to>
      <xdr:col>13</xdr:col>
      <xdr:colOff>419100</xdr:colOff>
      <xdr:row>24</xdr:row>
      <xdr:rowOff>88172</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rotWithShape="1">
        <a:blip xmlns:r="http://schemas.openxmlformats.org/officeDocument/2006/relationships" r:embed="rId2"/>
        <a:srcRect b="16655"/>
        <a:stretch/>
      </xdr:blipFill>
      <xdr:spPr>
        <a:xfrm>
          <a:off x="8039100" y="1333501"/>
          <a:ext cx="2165350" cy="31869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29882</xdr:colOff>
      <xdr:row>4</xdr:row>
      <xdr:rowOff>97107</xdr:rowOff>
    </xdr:from>
    <xdr:to>
      <xdr:col>9</xdr:col>
      <xdr:colOff>500528</xdr:colOff>
      <xdr:row>22</xdr:row>
      <xdr:rowOff>156816</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rotWithShape="1">
        <a:blip xmlns:r="http://schemas.openxmlformats.org/officeDocument/2006/relationships" r:embed="rId1"/>
        <a:srcRect b="16655"/>
        <a:stretch/>
      </xdr:blipFill>
      <xdr:spPr>
        <a:xfrm>
          <a:off x="5565588" y="844166"/>
          <a:ext cx="2308411" cy="3428944"/>
        </a:xfrm>
        <a:prstGeom prst="rect">
          <a:avLst/>
        </a:prstGeom>
      </xdr:spPr>
    </xdr:pic>
    <xdr:clientData/>
  </xdr:twoCellAnchor>
  <xdr:twoCellAnchor>
    <xdr:from>
      <xdr:col>9</xdr:col>
      <xdr:colOff>612586</xdr:colOff>
      <xdr:row>4</xdr:row>
      <xdr:rowOff>171823</xdr:rowOff>
    </xdr:from>
    <xdr:to>
      <xdr:col>13</xdr:col>
      <xdr:colOff>562369</xdr:colOff>
      <xdr:row>22</xdr:row>
      <xdr:rowOff>161530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rotWithShape="1">
        <a:blip xmlns:r="http://schemas.openxmlformats.org/officeDocument/2006/relationships" r:embed="rId2"/>
        <a:srcRect t="11669"/>
        <a:stretch/>
      </xdr:blipFill>
      <xdr:spPr>
        <a:xfrm>
          <a:off x="7986057" y="918882"/>
          <a:ext cx="2400136" cy="335894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44824</xdr:colOff>
      <xdr:row>6</xdr:row>
      <xdr:rowOff>15723</xdr:rowOff>
    </xdr:from>
    <xdr:to>
      <xdr:col>9</xdr:col>
      <xdr:colOff>313764</xdr:colOff>
      <xdr:row>22</xdr:row>
      <xdr:rowOff>156815</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rotWithShape="1">
        <a:blip xmlns:r="http://schemas.openxmlformats.org/officeDocument/2006/relationships" r:embed="rId1"/>
        <a:srcRect b="16655"/>
        <a:stretch/>
      </xdr:blipFill>
      <xdr:spPr>
        <a:xfrm>
          <a:off x="5580530" y="1143782"/>
          <a:ext cx="2106705" cy="3129327"/>
        </a:xfrm>
        <a:prstGeom prst="rect">
          <a:avLst/>
        </a:prstGeom>
      </xdr:spPr>
    </xdr:pic>
    <xdr:clientData/>
  </xdr:twoCellAnchor>
  <xdr:twoCellAnchor>
    <xdr:from>
      <xdr:col>9</xdr:col>
      <xdr:colOff>425822</xdr:colOff>
      <xdr:row>6</xdr:row>
      <xdr:rowOff>134471</xdr:rowOff>
    </xdr:from>
    <xdr:to>
      <xdr:col>13</xdr:col>
      <xdr:colOff>76670</xdr:colOff>
      <xdr:row>22</xdr:row>
      <xdr:rowOff>86824</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rotWithShape="1">
        <a:blip xmlns:r="http://schemas.openxmlformats.org/officeDocument/2006/relationships" r:embed="rId2"/>
        <a:srcRect t="11669"/>
        <a:stretch/>
      </xdr:blipFill>
      <xdr:spPr>
        <a:xfrm>
          <a:off x="7799293" y="1262530"/>
          <a:ext cx="2101201" cy="2940588"/>
        </a:xfrm>
        <a:prstGeom prst="rect">
          <a:avLst/>
        </a:prstGeom>
      </xdr:spPr>
    </xdr:pic>
    <xdr:clientData/>
  </xdr:twoCellAnchor>
  <xdr:twoCellAnchor editAs="oneCell">
    <xdr:from>
      <xdr:col>7</xdr:col>
      <xdr:colOff>44825</xdr:colOff>
      <xdr:row>27</xdr:row>
      <xdr:rowOff>14942</xdr:rowOff>
    </xdr:from>
    <xdr:to>
      <xdr:col>14</xdr:col>
      <xdr:colOff>12096</xdr:colOff>
      <xdr:row>47</xdr:row>
      <xdr:rowOff>133062</xdr:rowOff>
    </xdr:to>
    <xdr:pic>
      <xdr:nvPicPr>
        <xdr:cNvPr id="4" name="Picture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stretch>
          <a:fillRect/>
        </a:stretch>
      </xdr:blipFill>
      <xdr:spPr>
        <a:xfrm>
          <a:off x="6193119" y="5072530"/>
          <a:ext cx="4255389" cy="3853414"/>
        </a:xfrm>
        <a:prstGeom prst="rect">
          <a:avLst/>
        </a:prstGeom>
      </xdr:spPr>
    </xdr:pic>
    <xdr:clientData/>
  </xdr:twoCellAnchor>
  <xdr:twoCellAnchor editAs="oneCell">
    <xdr:from>
      <xdr:col>10</xdr:col>
      <xdr:colOff>231588</xdr:colOff>
      <xdr:row>31</xdr:row>
      <xdr:rowOff>29883</xdr:rowOff>
    </xdr:from>
    <xdr:to>
      <xdr:col>17</xdr:col>
      <xdr:colOff>365747</xdr:colOff>
      <xdr:row>63</xdr:row>
      <xdr:rowOff>93023</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4"/>
        <a:stretch>
          <a:fillRect/>
        </a:stretch>
      </xdr:blipFill>
      <xdr:spPr>
        <a:xfrm>
          <a:off x="8217647" y="5834530"/>
          <a:ext cx="4422276" cy="60396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mip-prd-web.azurewebsites.net/DataItemExplorer"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doi.org/10.6084/m9.figshare.c.6150395" TargetMode="External"/><Relationship Id="rId1" Type="http://schemas.openxmlformats.org/officeDocument/2006/relationships/hyperlink" Target="https://mip-prd-web.azurewebsites.net/DataItemExplorer"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1.bin"/><Relationship Id="rId1" Type="http://schemas.openxmlformats.org/officeDocument/2006/relationships/hyperlink" Target="https://www.gov.uk/government/statistics/uk-road-transport-energy-consumption-at-regional-and-local-authority-level-2005-to-2020"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hyperlink" Target="https://assets.publishing.service.gov.uk/government/uploads/system/uploads/attachment_data/file/816017/potential_demands_on_UK_energy_system_from_port_shipping_notification.pdf" TargetMode="External"/><Relationship Id="rId7" Type="http://schemas.openxmlformats.org/officeDocument/2006/relationships/comments" Target="../comments11.xml"/><Relationship Id="rId2" Type="http://schemas.openxmlformats.org/officeDocument/2006/relationships/hyperlink" Target="https://www.gov.uk/government/statistical-data-sets/port-and-domestic-waterborne-freight-statistics-port" TargetMode="External"/><Relationship Id="rId1" Type="http://schemas.openxmlformats.org/officeDocument/2006/relationships/hyperlink" Target="https://assets.publishing.service.gov.uk/government/uploads/system/uploads/attachment_data/file/816017/potential_demands_on_UK_energy_system_from_port_shipping_notification.pdf" TargetMode="External"/><Relationship Id="rId6" Type="http://schemas.openxmlformats.org/officeDocument/2006/relationships/vmlDrawing" Target="../drawings/vmlDrawing11.vml"/><Relationship Id="rId5" Type="http://schemas.openxmlformats.org/officeDocument/2006/relationships/drawing" Target="../drawings/drawing9.xml"/><Relationship Id="rId4"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researchbriefings.files.parliament.uk/documents/SN00323/SN00323.pdf" TargetMode="External"/><Relationship Id="rId1" Type="http://schemas.openxmlformats.org/officeDocument/2006/relationships/hyperlink" Target="https://assets.publishing.service.gov.uk/government/uploads/system/uploads/attachment_data/file/816017/potential_demands_on_UK_energy_system_from_port_shipping_notification.pdf"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4.bin"/><Relationship Id="rId1" Type="http://schemas.openxmlformats.org/officeDocument/2006/relationships/hyperlink" Target="https://www.sciencedirect.com/science/article/pii/S1361920920307100?via%3Dihub"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5.bin"/><Relationship Id="rId1" Type="http://schemas.openxmlformats.org/officeDocument/2006/relationships/hyperlink" Target="https://www.nationalgas.com/document/139641/download" TargetMode="Externa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6.bin"/><Relationship Id="rId1" Type="http://schemas.openxmlformats.org/officeDocument/2006/relationships/hyperlink" Target="https://www.ofgem.gov.uk/sites/default/files/docs/2012/03/electricity_distribution_annual_report_for_2010_11.pdf"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oi.org/10.1016/j.est.2022.105109"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mip-prd-web.azurewebsites.ne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world-nuclear.org/information-library/country-profiles/countries-t-z/united-kingdom.aspx"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s://mip-prd-web.azurewebsites.ne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L18"/>
  <sheetViews>
    <sheetView tabSelected="1" workbookViewId="0">
      <selection activeCell="E16" sqref="E16"/>
    </sheetView>
  </sheetViews>
  <sheetFormatPr defaultRowHeight="13" x14ac:dyDescent="0.3"/>
  <cols>
    <col min="1" max="1" width="28.26953125" style="1" customWidth="1"/>
    <col min="2" max="12" width="12.1796875" style="3" customWidth="1"/>
    <col min="13" max="16384" width="8.7265625" style="1"/>
  </cols>
  <sheetData>
    <row r="1" spans="1:12" x14ac:dyDescent="0.3">
      <c r="A1" s="4" t="s">
        <v>9</v>
      </c>
      <c r="B1" s="5" t="s">
        <v>31</v>
      </c>
      <c r="C1" s="5" t="s">
        <v>0</v>
      </c>
      <c r="D1" s="5" t="s">
        <v>1</v>
      </c>
      <c r="E1" s="5" t="s">
        <v>2</v>
      </c>
      <c r="F1" s="5" t="s">
        <v>3</v>
      </c>
      <c r="G1" s="5" t="s">
        <v>5</v>
      </c>
      <c r="H1" s="5" t="s">
        <v>4</v>
      </c>
      <c r="I1" s="5" t="s">
        <v>6</v>
      </c>
      <c r="J1" s="5" t="s">
        <v>57</v>
      </c>
      <c r="K1" s="5" t="s">
        <v>10</v>
      </c>
      <c r="L1" s="5" t="s">
        <v>71</v>
      </c>
    </row>
    <row r="2" spans="1:12" x14ac:dyDescent="0.3">
      <c r="A2" s="2" t="s">
        <v>8</v>
      </c>
      <c r="B2" s="6">
        <f>'gen-input-methane'!E8</f>
        <v>0.14285714285714285</v>
      </c>
      <c r="C2" s="6">
        <f>'gen-input-methane'!E9</f>
        <v>0.14285714285714285</v>
      </c>
      <c r="D2" s="6">
        <f>'gen-input-methane'!E10</f>
        <v>0.14285714285714285</v>
      </c>
      <c r="E2" s="6">
        <f>'gen-input-methane'!E11</f>
        <v>0.14285714285714285</v>
      </c>
      <c r="F2" s="6">
        <f>'gen-input-methane'!E12</f>
        <v>0.14285714285714285</v>
      </c>
      <c r="G2" s="6">
        <f>'gen-input-methane'!E13</f>
        <v>0.14285714285714285</v>
      </c>
      <c r="H2" s="6">
        <f>'gen-input-methane'!E14</f>
        <v>0</v>
      </c>
      <c r="I2" s="6">
        <f>'gen-input-methane'!E15</f>
        <v>0.14285714285714285</v>
      </c>
      <c r="J2" s="6">
        <f>'gen-input-methane'!E16</f>
        <v>0</v>
      </c>
      <c r="K2" s="6">
        <f>'gen-input-methane'!E18</f>
        <v>0</v>
      </c>
      <c r="L2" s="6">
        <f>'gen-input-methane'!E19</f>
        <v>0</v>
      </c>
    </row>
    <row r="3" spans="1:12" x14ac:dyDescent="0.3">
      <c r="A3" s="105" t="s">
        <v>16</v>
      </c>
      <c r="B3" s="106">
        <f>'gen-input-nuclear'!E8</f>
        <v>0</v>
      </c>
      <c r="C3" s="106">
        <f>'gen-input-nuclear'!E9</f>
        <v>0</v>
      </c>
      <c r="D3" s="106">
        <f>'gen-input-nuclear'!E10</f>
        <v>0</v>
      </c>
      <c r="E3" s="106">
        <f>'gen-input-nuclear'!E11</f>
        <v>0</v>
      </c>
      <c r="F3" s="106">
        <f>'gen-input-nuclear'!E12</f>
        <v>0</v>
      </c>
      <c r="G3" s="106">
        <f>'gen-input-nuclear'!E13</f>
        <v>0.25</v>
      </c>
      <c r="H3" s="106">
        <f>'gen-input-nuclear'!E14</f>
        <v>0</v>
      </c>
      <c r="I3" s="106">
        <f>'gen-input-nuclear'!E15</f>
        <v>0.25</v>
      </c>
      <c r="J3" s="106">
        <f>'gen-input-nuclear'!E16</f>
        <v>0.25</v>
      </c>
      <c r="K3" s="106">
        <f>'gen-input-nuclear'!E18</f>
        <v>0</v>
      </c>
      <c r="L3" s="106">
        <f>'gen-input-nuclear'!E19</f>
        <v>0.25</v>
      </c>
    </row>
    <row r="4" spans="1:12" x14ac:dyDescent="0.3">
      <c r="A4" s="2" t="s">
        <v>7</v>
      </c>
      <c r="B4" s="6">
        <f>'gen-input-biomass'!E8</f>
        <v>0</v>
      </c>
      <c r="C4" s="6">
        <f>'gen-input-biomass'!E9</f>
        <v>0</v>
      </c>
      <c r="D4" s="6">
        <f>'gen-input-biomass'!E10</f>
        <v>0</v>
      </c>
      <c r="E4" s="6">
        <f>'gen-input-biomass'!E11</f>
        <v>0</v>
      </c>
      <c r="F4" s="6">
        <f>'gen-input-biomass'!E12</f>
        <v>0.2</v>
      </c>
      <c r="G4" s="6">
        <f>'gen-input-biomass'!E13</f>
        <v>0</v>
      </c>
      <c r="H4" s="6">
        <f>'gen-input-biomass'!E14</f>
        <v>0</v>
      </c>
      <c r="I4" s="6">
        <f>'gen-input-biomass'!E15</f>
        <v>0.2</v>
      </c>
      <c r="J4" s="6">
        <f>'gen-input-biomass'!E16</f>
        <v>0.2</v>
      </c>
      <c r="K4" s="6">
        <f>'gen-input-biomass'!E18</f>
        <v>0.2</v>
      </c>
      <c r="L4" s="6">
        <f>'gen-input-biomass'!E19</f>
        <v>0.2</v>
      </c>
    </row>
    <row r="5" spans="1:12" x14ac:dyDescent="0.3">
      <c r="A5" s="2" t="s">
        <v>15</v>
      </c>
      <c r="B5" s="6">
        <f>'gen-input-non-netw'!E8</f>
        <v>0.33333333333333331</v>
      </c>
      <c r="C5" s="6">
        <f>'gen-input-non-netw'!E9</f>
        <v>0.33333333333333331</v>
      </c>
      <c r="D5" s="6">
        <f>'gen-input-non-netw'!E10</f>
        <v>0</v>
      </c>
      <c r="E5" s="6">
        <f>'gen-input-non-netw'!E11</f>
        <v>0</v>
      </c>
      <c r="F5" s="6">
        <f>'gen-input-non-netw'!E12</f>
        <v>0</v>
      </c>
      <c r="G5" s="6">
        <f>'gen-input-non-netw'!E13</f>
        <v>0.33333333333333331</v>
      </c>
      <c r="H5" s="6">
        <f>'gen-input-non-netw'!E14</f>
        <v>0</v>
      </c>
      <c r="I5" s="6">
        <f>'gen-input-non-netw'!E15</f>
        <v>0</v>
      </c>
      <c r="J5" s="6">
        <f>'gen-input-non-netw'!E16</f>
        <v>0</v>
      </c>
      <c r="K5" s="6">
        <f>'gen-input-non-netw'!E18</f>
        <v>0</v>
      </c>
      <c r="L5" s="6">
        <f>'gen-input-non-netw'!E19</f>
        <v>0</v>
      </c>
    </row>
    <row r="6" spans="1:12" x14ac:dyDescent="0.3">
      <c r="A6" s="105" t="s">
        <v>14</v>
      </c>
      <c r="B6" s="107" t="s">
        <v>51</v>
      </c>
      <c r="C6" s="107" t="s">
        <v>51</v>
      </c>
      <c r="D6" s="107" t="s">
        <v>51</v>
      </c>
      <c r="E6" s="107" t="s">
        <v>51</v>
      </c>
      <c r="F6" s="107" t="s">
        <v>51</v>
      </c>
      <c r="G6" s="107" t="s">
        <v>51</v>
      </c>
      <c r="H6" s="107" t="s">
        <v>51</v>
      </c>
      <c r="I6" s="107" t="s">
        <v>51</v>
      </c>
      <c r="J6" s="107" t="s">
        <v>51</v>
      </c>
      <c r="K6" s="107" t="s">
        <v>51</v>
      </c>
      <c r="L6" s="107" t="s">
        <v>51</v>
      </c>
    </row>
    <row r="7" spans="1:12" x14ac:dyDescent="0.3">
      <c r="A7" s="2" t="s">
        <v>11</v>
      </c>
      <c r="B7" s="6">
        <f>'gen-input-imports'!E8</f>
        <v>0</v>
      </c>
      <c r="C7" s="6">
        <f>'gen-input-imports'!E9</f>
        <v>0.5</v>
      </c>
      <c r="D7" s="6">
        <f>'gen-input-imports'!E10</f>
        <v>0</v>
      </c>
      <c r="E7" s="6">
        <f>'gen-input-imports'!E11</f>
        <v>0</v>
      </c>
      <c r="F7" s="6">
        <f>'gen-input-imports'!E12</f>
        <v>0</v>
      </c>
      <c r="G7" s="6">
        <f>'gen-input-imports'!E13</f>
        <v>0</v>
      </c>
      <c r="H7" s="6">
        <f>'gen-input-imports'!E14</f>
        <v>0</v>
      </c>
      <c r="I7" s="6">
        <f>'gen-input-imports'!E15</f>
        <v>0.5</v>
      </c>
      <c r="J7" s="6">
        <f>'gen-input-imports'!E16</f>
        <v>0</v>
      </c>
      <c r="K7" s="6">
        <f>'gen-input-imports'!E18</f>
        <v>0</v>
      </c>
      <c r="L7" s="6">
        <f>'gen-input-imports'!E19</f>
        <v>0</v>
      </c>
    </row>
    <row r="12" spans="1:12" x14ac:dyDescent="0.3">
      <c r="A12" s="4" t="s">
        <v>9</v>
      </c>
      <c r="B12" s="5" t="s">
        <v>13</v>
      </c>
      <c r="C12" s="5" t="s">
        <v>12</v>
      </c>
    </row>
    <row r="13" spans="1:12" x14ac:dyDescent="0.3">
      <c r="A13" s="2" t="s">
        <v>8</v>
      </c>
      <c r="B13" s="6">
        <v>0.95</v>
      </c>
      <c r="C13" s="6">
        <v>0.81</v>
      </c>
    </row>
    <row r="14" spans="1:12" x14ac:dyDescent="0.3">
      <c r="A14" s="2" t="s">
        <v>14</v>
      </c>
      <c r="B14" s="6">
        <v>50</v>
      </c>
      <c r="C14" s="6">
        <v>0.8</v>
      </c>
    </row>
    <row r="15" spans="1:12" x14ac:dyDescent="0.3">
      <c r="A15" s="2" t="s">
        <v>15</v>
      </c>
      <c r="B15" s="6">
        <v>0.3</v>
      </c>
      <c r="C15" s="6">
        <v>0.8</v>
      </c>
    </row>
    <row r="16" spans="1:12" x14ac:dyDescent="0.3">
      <c r="A16" s="2" t="s">
        <v>7</v>
      </c>
      <c r="B16" s="6">
        <v>0.9</v>
      </c>
      <c r="C16" s="6">
        <v>0.78</v>
      </c>
    </row>
    <row r="17" spans="1:3" x14ac:dyDescent="0.3">
      <c r="A17" s="2" t="s">
        <v>16</v>
      </c>
      <c r="B17" s="6">
        <v>0.8</v>
      </c>
      <c r="C17" s="6">
        <v>0.8</v>
      </c>
    </row>
    <row r="18" spans="1:3" x14ac:dyDescent="0.3">
      <c r="A18" s="2" t="s">
        <v>11</v>
      </c>
      <c r="B18" s="6">
        <v>0.99</v>
      </c>
      <c r="C18" s="6">
        <v>1</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CB3AE-AA19-4083-B960-431090A9E8DC}">
  <sheetPr>
    <tabColor theme="5" tint="0.39997558519241921"/>
  </sheetPr>
  <dimension ref="B2:G52"/>
  <sheetViews>
    <sheetView topLeftCell="A4" zoomScale="85" zoomScaleNormal="85" workbookViewId="0">
      <selection activeCell="C18" sqref="C18"/>
    </sheetView>
  </sheetViews>
  <sheetFormatPr defaultRowHeight="14.5" x14ac:dyDescent="0.35"/>
  <cols>
    <col min="2" max="2" width="8.7265625" style="38"/>
    <col min="3" max="3" width="22.7265625" style="38" customWidth="1"/>
    <col min="4" max="4" width="16.453125" style="38" customWidth="1"/>
    <col min="5" max="5" width="13.6328125" style="39" customWidth="1"/>
  </cols>
  <sheetData>
    <row r="2" spans="2:7" x14ac:dyDescent="0.35">
      <c r="B2" s="15" t="s">
        <v>152</v>
      </c>
    </row>
    <row r="3" spans="2:7" x14ac:dyDescent="0.35">
      <c r="B3" s="7" t="s">
        <v>114</v>
      </c>
    </row>
    <row r="4" spans="2:7" x14ac:dyDescent="0.35">
      <c r="B4" s="8"/>
    </row>
    <row r="6" spans="2:7" ht="15" thickBot="1" x14ac:dyDescent="0.4"/>
    <row r="7" spans="2:7" x14ac:dyDescent="0.35">
      <c r="B7" s="51" t="s">
        <v>88</v>
      </c>
      <c r="C7" s="52" t="s">
        <v>150</v>
      </c>
      <c r="D7" s="52" t="s">
        <v>26</v>
      </c>
      <c r="E7" s="53" t="s">
        <v>117</v>
      </c>
      <c r="G7" s="7"/>
    </row>
    <row r="8" spans="2:7" x14ac:dyDescent="0.35">
      <c r="B8" s="42" t="s">
        <v>146</v>
      </c>
      <c r="C8" s="67">
        <f>E38</f>
        <v>5.5491862427011675E-3</v>
      </c>
      <c r="D8" s="43" t="s">
        <v>31</v>
      </c>
      <c r="E8" s="65">
        <f>C8/$C$23</f>
        <v>5.5494607746621946E-3</v>
      </c>
    </row>
    <row r="9" spans="2:7" x14ac:dyDescent="0.35">
      <c r="B9" s="42" t="s">
        <v>147</v>
      </c>
      <c r="C9" s="67">
        <f>E33</f>
        <v>0.1749098499876208</v>
      </c>
      <c r="D9" s="43" t="s">
        <v>0</v>
      </c>
      <c r="E9" s="65">
        <f>C9/$C$23</f>
        <v>0.17491850321027722</v>
      </c>
    </row>
    <row r="10" spans="2:7" x14ac:dyDescent="0.35">
      <c r="B10" s="42" t="s">
        <v>91</v>
      </c>
      <c r="C10" s="67">
        <f>E32+E41</f>
        <v>0.10039370322264793</v>
      </c>
      <c r="D10" s="43" t="s">
        <v>1</v>
      </c>
      <c r="E10" s="65">
        <f>C10/$C$23</f>
        <v>0.1003986699473198</v>
      </c>
    </row>
    <row r="11" spans="2:7" x14ac:dyDescent="0.35">
      <c r="B11" s="42" t="s">
        <v>94</v>
      </c>
      <c r="C11" s="67">
        <f>E34+E39+E43</f>
        <v>0.61863470895095252</v>
      </c>
      <c r="D11" s="43" t="s">
        <v>2</v>
      </c>
      <c r="E11" s="65">
        <f>C11/$C$23</f>
        <v>0.61866531433927063</v>
      </c>
    </row>
    <row r="12" spans="2:7" x14ac:dyDescent="0.35">
      <c r="B12" s="42" t="s">
        <v>96</v>
      </c>
      <c r="C12" s="67"/>
      <c r="D12" s="43" t="s">
        <v>3</v>
      </c>
      <c r="E12" s="65">
        <f>C12/$C$23</f>
        <v>0</v>
      </c>
    </row>
    <row r="13" spans="2:7" x14ac:dyDescent="0.35">
      <c r="B13" s="42" t="s">
        <v>95</v>
      </c>
      <c r="C13" s="67">
        <f>E31+E42+E49</f>
        <v>9.7655945898206378E-2</v>
      </c>
      <c r="D13" s="43" t="s">
        <v>5</v>
      </c>
      <c r="E13" s="65">
        <f>(C13+C14)/$C$23</f>
        <v>0.10007209433582838</v>
      </c>
    </row>
    <row r="14" spans="2:7" x14ac:dyDescent="0.35">
      <c r="B14" s="42" t="s">
        <v>97</v>
      </c>
      <c r="C14" s="68">
        <f>E29</f>
        <v>2.4111978686536537E-3</v>
      </c>
      <c r="D14" s="43" t="s">
        <v>4</v>
      </c>
      <c r="E14" s="66" t="s">
        <v>51</v>
      </c>
    </row>
    <row r="15" spans="2:7" x14ac:dyDescent="0.35">
      <c r="B15" s="42" t="s">
        <v>105</v>
      </c>
      <c r="C15" s="67"/>
      <c r="D15" s="43" t="s">
        <v>6</v>
      </c>
      <c r="E15" s="65">
        <f>C15/$C$23</f>
        <v>0</v>
      </c>
    </row>
    <row r="16" spans="2:7" x14ac:dyDescent="0.35">
      <c r="B16" s="42" t="s">
        <v>107</v>
      </c>
      <c r="C16" s="121"/>
      <c r="D16" s="111" t="s">
        <v>57</v>
      </c>
      <c r="E16" s="123">
        <f>(C16+C17)/C23</f>
        <v>0</v>
      </c>
    </row>
    <row r="17" spans="2:7" x14ac:dyDescent="0.35">
      <c r="B17" s="42" t="s">
        <v>100</v>
      </c>
      <c r="C17" s="122"/>
      <c r="D17" s="111"/>
      <c r="E17" s="124"/>
    </row>
    <row r="18" spans="2:7" x14ac:dyDescent="0.35">
      <c r="B18" s="42" t="s">
        <v>101</v>
      </c>
      <c r="C18" s="67"/>
      <c r="D18" s="43" t="s">
        <v>10</v>
      </c>
      <c r="E18" s="65">
        <f>C18/$C$23</f>
        <v>0</v>
      </c>
    </row>
    <row r="19" spans="2:7" x14ac:dyDescent="0.35">
      <c r="B19" s="42" t="s">
        <v>98</v>
      </c>
      <c r="C19" s="125">
        <f>E37+E35</f>
        <v>3.9593780461993119E-4</v>
      </c>
      <c r="D19" s="111" t="s">
        <v>71</v>
      </c>
      <c r="E19" s="126">
        <f>(C19+C20+C21)/C23</f>
        <v>3.9595739264188483E-4</v>
      </c>
    </row>
    <row r="20" spans="2:7" x14ac:dyDescent="0.35">
      <c r="B20" s="42" t="s">
        <v>99</v>
      </c>
      <c r="C20" s="125"/>
      <c r="D20" s="111"/>
      <c r="E20" s="126"/>
    </row>
    <row r="21" spans="2:7" x14ac:dyDescent="0.35">
      <c r="B21" s="42" t="s">
        <v>102</v>
      </c>
      <c r="C21" s="125"/>
      <c r="D21" s="111"/>
      <c r="E21" s="126"/>
    </row>
    <row r="22" spans="2:7" x14ac:dyDescent="0.35">
      <c r="B22" s="42"/>
      <c r="C22" s="43"/>
      <c r="D22" s="43"/>
      <c r="E22" s="46"/>
    </row>
    <row r="23" spans="2:7" ht="15" thickBot="1" x14ac:dyDescent="0.4">
      <c r="B23" s="47" t="s">
        <v>116</v>
      </c>
      <c r="C23" s="69">
        <f>SUM(C8:C21)</f>
        <v>0.99995052997540224</v>
      </c>
      <c r="D23" s="49"/>
      <c r="E23" s="50">
        <f>SUM(E8:E21)</f>
        <v>1.0000000000000002</v>
      </c>
    </row>
    <row r="24" spans="2:7" x14ac:dyDescent="0.35">
      <c r="G24" s="14" t="s">
        <v>151</v>
      </c>
    </row>
    <row r="27" spans="2:7" x14ac:dyDescent="0.35">
      <c r="B27" s="56" t="s">
        <v>25</v>
      </c>
      <c r="C27" s="56" t="s">
        <v>144</v>
      </c>
      <c r="D27" s="56" t="s">
        <v>143</v>
      </c>
      <c r="E27" s="56" t="s">
        <v>145</v>
      </c>
      <c r="F27" s="56" t="s">
        <v>88</v>
      </c>
    </row>
    <row r="28" spans="2:7" x14ac:dyDescent="0.35">
      <c r="B28" s="63">
        <v>1</v>
      </c>
      <c r="C28" s="43" t="s">
        <v>120</v>
      </c>
      <c r="D28" s="55">
        <v>5180</v>
      </c>
      <c r="E28" s="59">
        <f>D28/$D$50</f>
        <v>2.3772832158629643E-7</v>
      </c>
      <c r="F28" s="43"/>
    </row>
    <row r="29" spans="2:7" x14ac:dyDescent="0.35">
      <c r="B29" s="63">
        <v>2</v>
      </c>
      <c r="C29" s="61" t="s">
        <v>121</v>
      </c>
      <c r="D29" s="55">
        <v>52538986</v>
      </c>
      <c r="E29" s="62">
        <f t="shared" ref="E29:E49" si="0">D29/$D$50</f>
        <v>2.4111978686536537E-3</v>
      </c>
      <c r="F29" s="61" t="s">
        <v>97</v>
      </c>
    </row>
    <row r="30" spans="2:7" x14ac:dyDescent="0.35">
      <c r="B30" s="63">
        <v>3</v>
      </c>
      <c r="C30" s="43" t="s">
        <v>122</v>
      </c>
      <c r="D30" s="55">
        <v>0</v>
      </c>
      <c r="E30" s="59">
        <f t="shared" si="0"/>
        <v>0</v>
      </c>
      <c r="F30" s="43"/>
    </row>
    <row r="31" spans="2:7" x14ac:dyDescent="0.35">
      <c r="B31" s="63">
        <v>4</v>
      </c>
      <c r="C31" s="61" t="s">
        <v>123</v>
      </c>
      <c r="D31" s="55">
        <v>84329161</v>
      </c>
      <c r="E31" s="62">
        <f t="shared" si="0"/>
        <v>3.870160213380418E-3</v>
      </c>
      <c r="F31" s="61" t="s">
        <v>95</v>
      </c>
    </row>
    <row r="32" spans="2:7" x14ac:dyDescent="0.35">
      <c r="B32" s="63">
        <v>5</v>
      </c>
      <c r="C32" s="61" t="s">
        <v>124</v>
      </c>
      <c r="D32" s="55">
        <v>747726807</v>
      </c>
      <c r="E32" s="62">
        <f t="shared" si="0"/>
        <v>3.431579900254645E-2</v>
      </c>
      <c r="F32" s="61" t="s">
        <v>91</v>
      </c>
    </row>
    <row r="33" spans="2:6" x14ac:dyDescent="0.35">
      <c r="B33" s="63">
        <v>6</v>
      </c>
      <c r="C33" s="61" t="s">
        <v>125</v>
      </c>
      <c r="D33" s="55">
        <v>3811211962</v>
      </c>
      <c r="E33" s="62">
        <f t="shared" si="0"/>
        <v>0.1749098499876208</v>
      </c>
      <c r="F33" s="61" t="s">
        <v>147</v>
      </c>
    </row>
    <row r="34" spans="2:6" x14ac:dyDescent="0.35">
      <c r="B34" s="63">
        <v>7</v>
      </c>
      <c r="C34" s="61" t="s">
        <v>126</v>
      </c>
      <c r="D34" s="55">
        <v>1350936130</v>
      </c>
      <c r="E34" s="62">
        <f t="shared" si="0"/>
        <v>6.1999185087873887E-2</v>
      </c>
      <c r="F34" s="61" t="s">
        <v>94</v>
      </c>
    </row>
    <row r="35" spans="2:6" x14ac:dyDescent="0.35">
      <c r="B35" s="63">
        <v>8</v>
      </c>
      <c r="C35" s="61" t="s">
        <v>127</v>
      </c>
      <c r="D35" s="55">
        <v>4220587</v>
      </c>
      <c r="E35" s="62">
        <f t="shared" si="0"/>
        <v>1.936975026291394E-4</v>
      </c>
      <c r="F35" s="61" t="s">
        <v>102</v>
      </c>
    </row>
    <row r="36" spans="2:6" x14ac:dyDescent="0.35">
      <c r="B36" s="63">
        <v>9</v>
      </c>
      <c r="C36" s="43" t="s">
        <v>128</v>
      </c>
      <c r="D36" s="55">
        <v>945185</v>
      </c>
      <c r="E36" s="59">
        <f t="shared" si="0"/>
        <v>4.3377846262267099E-5</v>
      </c>
      <c r="F36" s="43"/>
    </row>
    <row r="37" spans="2:6" x14ac:dyDescent="0.35">
      <c r="B37" s="63">
        <v>10</v>
      </c>
      <c r="C37" s="61" t="s">
        <v>129</v>
      </c>
      <c r="D37" s="55">
        <v>4406731</v>
      </c>
      <c r="E37" s="62">
        <f t="shared" si="0"/>
        <v>2.0224030199079182E-4</v>
      </c>
      <c r="F37" s="61" t="s">
        <v>102</v>
      </c>
    </row>
    <row r="38" spans="2:6" x14ac:dyDescent="0.35">
      <c r="B38" s="63">
        <v>11</v>
      </c>
      <c r="C38" s="61" t="s">
        <v>130</v>
      </c>
      <c r="D38" s="55">
        <v>120914431</v>
      </c>
      <c r="E38" s="62">
        <f t="shared" si="0"/>
        <v>5.5491862427011675E-3</v>
      </c>
      <c r="F38" s="61" t="s">
        <v>146</v>
      </c>
    </row>
    <row r="39" spans="2:6" x14ac:dyDescent="0.35">
      <c r="B39" s="63">
        <v>12</v>
      </c>
      <c r="C39" s="61" t="s">
        <v>131</v>
      </c>
      <c r="D39" s="55">
        <v>363512458</v>
      </c>
      <c r="E39" s="62">
        <f t="shared" si="0"/>
        <v>1.6682858400781674E-2</v>
      </c>
      <c r="F39" s="61" t="s">
        <v>94</v>
      </c>
    </row>
    <row r="40" spans="2:6" x14ac:dyDescent="0.35">
      <c r="B40" s="63">
        <v>13</v>
      </c>
      <c r="C40" s="43" t="s">
        <v>132</v>
      </c>
      <c r="D40" s="55">
        <v>0</v>
      </c>
      <c r="E40" s="59">
        <f t="shared" si="0"/>
        <v>0</v>
      </c>
      <c r="F40" s="43"/>
    </row>
    <row r="41" spans="2:6" x14ac:dyDescent="0.35">
      <c r="B41" s="63">
        <v>14</v>
      </c>
      <c r="C41" s="61" t="s">
        <v>133</v>
      </c>
      <c r="D41" s="55">
        <v>1439809702</v>
      </c>
      <c r="E41" s="62">
        <f t="shared" si="0"/>
        <v>6.6077904220101472E-2</v>
      </c>
      <c r="F41" s="61" t="s">
        <v>91</v>
      </c>
    </row>
    <row r="42" spans="2:6" x14ac:dyDescent="0.35">
      <c r="B42" s="63">
        <v>15</v>
      </c>
      <c r="C42" s="61" t="s">
        <v>134</v>
      </c>
      <c r="D42" s="55">
        <v>107932944</v>
      </c>
      <c r="E42" s="62">
        <f t="shared" si="0"/>
        <v>4.9534203901520704E-3</v>
      </c>
      <c r="F42" s="61" t="s">
        <v>95</v>
      </c>
    </row>
    <row r="43" spans="2:6" x14ac:dyDescent="0.35">
      <c r="B43" s="63">
        <v>16</v>
      </c>
      <c r="C43" s="61" t="s">
        <v>135</v>
      </c>
      <c r="D43" s="55">
        <v>11765341161</v>
      </c>
      <c r="E43" s="62">
        <f t="shared" si="0"/>
        <v>0.53995266546229692</v>
      </c>
      <c r="F43" s="61" t="s">
        <v>94</v>
      </c>
    </row>
    <row r="44" spans="2:6" x14ac:dyDescent="0.35">
      <c r="B44" s="63">
        <v>17</v>
      </c>
      <c r="C44" s="43" t="s">
        <v>136</v>
      </c>
      <c r="D44" s="55">
        <v>126452</v>
      </c>
      <c r="E44" s="59">
        <f t="shared" si="0"/>
        <v>5.8033246566081769E-6</v>
      </c>
      <c r="F44" s="43"/>
    </row>
    <row r="45" spans="2:6" x14ac:dyDescent="0.35">
      <c r="B45" s="63">
        <v>18</v>
      </c>
      <c r="C45" s="43" t="s">
        <v>137</v>
      </c>
      <c r="D45" s="55">
        <v>0</v>
      </c>
      <c r="E45" s="59">
        <f t="shared" si="0"/>
        <v>0</v>
      </c>
      <c r="F45" s="43"/>
    </row>
    <row r="46" spans="2:6" x14ac:dyDescent="0.35">
      <c r="B46" s="63">
        <v>19</v>
      </c>
      <c r="C46" s="43" t="s">
        <v>138</v>
      </c>
      <c r="D46" s="55">
        <v>1114</v>
      </c>
      <c r="E46" s="59">
        <f t="shared" si="0"/>
        <v>5.1125357190566453E-8</v>
      </c>
      <c r="F46" s="43"/>
    </row>
    <row r="47" spans="2:6" x14ac:dyDescent="0.35">
      <c r="B47" s="63">
        <v>20</v>
      </c>
      <c r="C47" s="43" t="s">
        <v>139</v>
      </c>
      <c r="D47" s="55">
        <v>0</v>
      </c>
      <c r="E47" s="59">
        <f t="shared" si="0"/>
        <v>0</v>
      </c>
      <c r="F47" s="43"/>
    </row>
    <row r="48" spans="2:6" x14ac:dyDescent="0.35">
      <c r="B48" s="63">
        <v>21</v>
      </c>
      <c r="C48" s="43" t="s">
        <v>140</v>
      </c>
      <c r="D48" s="55">
        <v>0</v>
      </c>
      <c r="E48" s="59">
        <f t="shared" si="0"/>
        <v>0</v>
      </c>
      <c r="F48" s="43"/>
    </row>
    <row r="49" spans="2:6" x14ac:dyDescent="0.35">
      <c r="B49" s="63">
        <v>22</v>
      </c>
      <c r="C49" s="61" t="s">
        <v>141</v>
      </c>
      <c r="D49" s="55">
        <v>1935619825</v>
      </c>
      <c r="E49" s="62">
        <f t="shared" si="0"/>
        <v>8.8832365294673893E-2</v>
      </c>
      <c r="F49" s="61" t="s">
        <v>95</v>
      </c>
    </row>
    <row r="50" spans="2:6" x14ac:dyDescent="0.35">
      <c r="B50" s="60"/>
      <c r="C50" s="57" t="s">
        <v>142</v>
      </c>
      <c r="D50" s="58">
        <f>SUM(D28:D49)</f>
        <v>21789578816</v>
      </c>
      <c r="E50" s="60">
        <f>SUM(E28:E49)</f>
        <v>0.99999999999999989</v>
      </c>
      <c r="F50" s="57"/>
    </row>
    <row r="52" spans="2:6" x14ac:dyDescent="0.35">
      <c r="D52" s="40" t="s">
        <v>148</v>
      </c>
      <c r="E52" s="64">
        <f>SUM(E29+E31+E32+E33+E34+E35+E37+E38+E39+E41+E42+E43+E49)</f>
        <v>0.99995052997540235</v>
      </c>
      <c r="F52" t="s">
        <v>149</v>
      </c>
    </row>
  </sheetData>
  <mergeCells count="6">
    <mergeCell ref="C16:C17"/>
    <mergeCell ref="D16:D17"/>
    <mergeCell ref="E16:E17"/>
    <mergeCell ref="C19:C21"/>
    <mergeCell ref="D19:D21"/>
    <mergeCell ref="E19:E21"/>
  </mergeCells>
  <hyperlinks>
    <hyperlink ref="B3" r:id="rId1" xr:uid="{F2262AE0-CF86-4858-B31D-2657DBAB2A69}"/>
  </hyperlinks>
  <pageMargins left="0.7" right="0.7" top="0.75" bottom="0.75" header="0.3" footer="0.3"/>
  <pageSetup orientation="portrait" r:id="rId2"/>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5B172-1A41-4B39-A1EA-D340ED7200DA}">
  <sheetPr>
    <tabColor theme="5" tint="0.39997558519241921"/>
  </sheetPr>
  <dimension ref="B2:G27"/>
  <sheetViews>
    <sheetView topLeftCell="A4" zoomScale="85" zoomScaleNormal="85" workbookViewId="0">
      <selection activeCell="C12" sqref="C12"/>
    </sheetView>
  </sheetViews>
  <sheetFormatPr defaultRowHeight="14.5" x14ac:dyDescent="0.35"/>
  <cols>
    <col min="2" max="2" width="8.7265625" style="38"/>
    <col min="3" max="3" width="22.7265625" style="38" customWidth="1"/>
    <col min="4" max="4" width="16.453125" style="38" customWidth="1"/>
    <col min="5" max="5" width="13.6328125" style="39" customWidth="1"/>
  </cols>
  <sheetData>
    <row r="2" spans="2:7" x14ac:dyDescent="0.35">
      <c r="B2" s="15" t="s">
        <v>115</v>
      </c>
    </row>
    <row r="3" spans="2:7" x14ac:dyDescent="0.35">
      <c r="B3" s="7" t="s">
        <v>114</v>
      </c>
    </row>
    <row r="4" spans="2:7" x14ac:dyDescent="0.35">
      <c r="B4" s="8"/>
    </row>
    <row r="6" spans="2:7" ht="15" thickBot="1" x14ac:dyDescent="0.4"/>
    <row r="7" spans="2:7" x14ac:dyDescent="0.35">
      <c r="B7" s="51" t="s">
        <v>88</v>
      </c>
      <c r="C7" s="52" t="s">
        <v>227</v>
      </c>
      <c r="D7" s="52" t="s">
        <v>26</v>
      </c>
      <c r="E7" s="53" t="s">
        <v>117</v>
      </c>
      <c r="G7" s="7" t="s">
        <v>118</v>
      </c>
    </row>
    <row r="8" spans="2:7" x14ac:dyDescent="0.35">
      <c r="B8" s="42" t="s">
        <v>89</v>
      </c>
      <c r="C8" s="41">
        <f>7824394485/10^9</f>
        <v>7.824394485</v>
      </c>
      <c r="D8" s="43" t="s">
        <v>31</v>
      </c>
      <c r="E8" s="44">
        <f>C8/$C$23*F8</f>
        <v>2.9674670247132717E-2</v>
      </c>
      <c r="F8" s="71">
        <v>0.3</v>
      </c>
    </row>
    <row r="9" spans="2:7" x14ac:dyDescent="0.35">
      <c r="B9" s="42"/>
      <c r="C9" s="41"/>
      <c r="D9" s="43" t="s">
        <v>0</v>
      </c>
      <c r="E9" s="44">
        <f>C8/$C$23*F9</f>
        <v>6.9240897243309674E-2</v>
      </c>
      <c r="F9" s="71">
        <v>0.7</v>
      </c>
    </row>
    <row r="10" spans="2:7" x14ac:dyDescent="0.35">
      <c r="B10" s="42" t="s">
        <v>91</v>
      </c>
      <c r="C10" s="41">
        <f>6715520050/10^9</f>
        <v>6.7155200500000003</v>
      </c>
      <c r="D10" s="43" t="s">
        <v>1</v>
      </c>
      <c r="E10" s="44">
        <f>C10/C23</f>
        <v>8.4897237481143459E-2</v>
      </c>
    </row>
    <row r="11" spans="2:7" x14ac:dyDescent="0.35">
      <c r="B11" s="42" t="s">
        <v>94</v>
      </c>
      <c r="C11" s="41">
        <f>6926769181/10^9</f>
        <v>6.9267691810000001</v>
      </c>
      <c r="D11" s="43" t="s">
        <v>2</v>
      </c>
      <c r="E11" s="44">
        <f>C11/$C$23</f>
        <v>8.7567837450864661E-2</v>
      </c>
    </row>
    <row r="12" spans="2:7" x14ac:dyDescent="0.35">
      <c r="B12" s="42" t="s">
        <v>96</v>
      </c>
      <c r="C12" s="41">
        <f>9187371818/10^9</f>
        <v>9.1873718180000008</v>
      </c>
      <c r="D12" s="43" t="s">
        <v>3</v>
      </c>
      <c r="E12" s="44">
        <f>C12/$C$23</f>
        <v>0.11614625244999614</v>
      </c>
    </row>
    <row r="13" spans="2:7" x14ac:dyDescent="0.35">
      <c r="B13" s="42" t="s">
        <v>95</v>
      </c>
      <c r="C13" s="41">
        <f>12632667746/10^9</f>
        <v>12.632667745999999</v>
      </c>
      <c r="D13" s="43" t="s">
        <v>5</v>
      </c>
      <c r="E13" s="44">
        <f>(C13+C14)/$C$23</f>
        <v>0.21331545866396501</v>
      </c>
    </row>
    <row r="14" spans="2:7" x14ac:dyDescent="0.35">
      <c r="B14" s="42" t="s">
        <v>97</v>
      </c>
      <c r="C14" s="41">
        <f>4240958324/10^9</f>
        <v>4.2409583240000002</v>
      </c>
      <c r="D14" s="43" t="s">
        <v>4</v>
      </c>
      <c r="E14" s="45" t="s">
        <v>51</v>
      </c>
    </row>
    <row r="15" spans="2:7" x14ac:dyDescent="0.35">
      <c r="B15" s="42" t="s">
        <v>105</v>
      </c>
      <c r="C15" s="41">
        <f>5509655834/10^9</f>
        <v>5.5096558340000001</v>
      </c>
      <c r="D15" s="43" t="s">
        <v>6</v>
      </c>
      <c r="E15" s="44">
        <f>C15/$C$23</f>
        <v>6.9652767960757631E-2</v>
      </c>
    </row>
    <row r="16" spans="2:7" x14ac:dyDescent="0.35">
      <c r="B16" s="42" t="s">
        <v>107</v>
      </c>
      <c r="C16" s="41">
        <f>2148577346/10^9</f>
        <v>2.1485773460000002</v>
      </c>
      <c r="D16" s="111" t="s">
        <v>57</v>
      </c>
      <c r="E16" s="117">
        <f>(C16+C17)/C23</f>
        <v>0.13649351636236393</v>
      </c>
    </row>
    <row r="17" spans="2:7" x14ac:dyDescent="0.35">
      <c r="B17" s="42" t="s">
        <v>100</v>
      </c>
      <c r="C17" s="41">
        <f>8648298654/10^9</f>
        <v>8.6482986539999995</v>
      </c>
      <c r="D17" s="111"/>
      <c r="E17" s="118"/>
    </row>
    <row r="18" spans="2:7" x14ac:dyDescent="0.35">
      <c r="B18" s="42" t="s">
        <v>101</v>
      </c>
      <c r="C18" s="41">
        <f>5909837553/10^9</f>
        <v>5.909837553</v>
      </c>
      <c r="D18" s="43" t="s">
        <v>10</v>
      </c>
      <c r="E18" s="44">
        <f>C18/$C$23</f>
        <v>7.4711843383152537E-2</v>
      </c>
    </row>
    <row r="19" spans="2:7" x14ac:dyDescent="0.35">
      <c r="B19" s="42" t="s">
        <v>98</v>
      </c>
      <c r="C19" s="41">
        <f>1401615280/10^9</f>
        <v>1.4016152799999999</v>
      </c>
      <c r="D19" s="111" t="s">
        <v>71</v>
      </c>
      <c r="E19" s="120">
        <f>(C19+C20+C21)/C23</f>
        <v>0.11829951875731409</v>
      </c>
    </row>
    <row r="20" spans="2:7" x14ac:dyDescent="0.35">
      <c r="B20" s="42" t="s">
        <v>99</v>
      </c>
      <c r="C20" s="41">
        <f>5202290221/10^9</f>
        <v>5.2022902210000002</v>
      </c>
      <c r="D20" s="111"/>
      <c r="E20" s="120"/>
    </row>
    <row r="21" spans="2:7" x14ac:dyDescent="0.35">
      <c r="B21" s="42" t="s">
        <v>102</v>
      </c>
      <c r="C21" s="41">
        <f>2753793450/10^9</f>
        <v>2.7537934499999999</v>
      </c>
      <c r="D21" s="111"/>
      <c r="E21" s="120"/>
    </row>
    <row r="22" spans="2:7" x14ac:dyDescent="0.35">
      <c r="B22" s="42"/>
      <c r="C22" s="43"/>
      <c r="D22" s="43"/>
      <c r="E22" s="46"/>
    </row>
    <row r="23" spans="2:7" ht="15" thickBot="1" x14ac:dyDescent="0.4">
      <c r="B23" s="47" t="s">
        <v>116</v>
      </c>
      <c r="C23" s="48">
        <f>SUM(C8:C21)</f>
        <v>79.101749942000012</v>
      </c>
      <c r="D23" s="49"/>
      <c r="E23" s="50">
        <f>SUM(E8:E21)</f>
        <v>0.99999999999999978</v>
      </c>
    </row>
    <row r="27" spans="2:7" x14ac:dyDescent="0.35">
      <c r="G27" s="14" t="s">
        <v>119</v>
      </c>
    </row>
  </sheetData>
  <mergeCells count="4">
    <mergeCell ref="D19:D21"/>
    <mergeCell ref="D16:D17"/>
    <mergeCell ref="E16:E17"/>
    <mergeCell ref="E19:E21"/>
  </mergeCells>
  <hyperlinks>
    <hyperlink ref="B3" r:id="rId1" xr:uid="{5BD791BE-7874-4C09-B2CC-D6747CEDD4A2}"/>
    <hyperlink ref="G7" r:id="rId2" xr:uid="{56400E60-17E6-42AC-A046-F258BE870BBE}"/>
  </hyperlinks>
  <pageMargins left="0.7" right="0.7" top="0.75" bottom="0.75" header="0.3" footer="0.3"/>
  <pageSetup orientation="portrait" r:id="rId3"/>
  <drawing r:id="rId4"/>
  <legacyDrawing r:id="rId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475A9-A70C-4BB5-9977-E8BA2C2457E3}">
  <sheetPr>
    <tabColor theme="5" tint="0.39997558519241921"/>
  </sheetPr>
  <dimension ref="B2:H43"/>
  <sheetViews>
    <sheetView zoomScale="85" zoomScaleNormal="85" workbookViewId="0">
      <selection activeCell="E27" sqref="E27"/>
    </sheetView>
  </sheetViews>
  <sheetFormatPr defaultRowHeight="14.5" x14ac:dyDescent="0.35"/>
  <cols>
    <col min="2" max="2" width="8.7265625" style="38"/>
    <col min="3" max="3" width="22.7265625" style="38" customWidth="1"/>
    <col min="4" max="4" width="16.453125" style="38" customWidth="1"/>
    <col min="5" max="5" width="13.6328125" style="39" customWidth="1"/>
  </cols>
  <sheetData>
    <row r="2" spans="2:7" x14ac:dyDescent="0.35">
      <c r="B2" s="15" t="s">
        <v>115</v>
      </c>
    </row>
    <row r="3" spans="2:7" x14ac:dyDescent="0.35">
      <c r="B3" s="7" t="s">
        <v>153</v>
      </c>
    </row>
    <row r="4" spans="2:7" x14ac:dyDescent="0.35">
      <c r="B4" s="8"/>
    </row>
    <row r="6" spans="2:7" ht="15" thickBot="1" x14ac:dyDescent="0.4"/>
    <row r="7" spans="2:7" x14ac:dyDescent="0.35">
      <c r="B7" s="51" t="s">
        <v>88</v>
      </c>
      <c r="C7" s="52" t="s">
        <v>150</v>
      </c>
      <c r="D7" s="52" t="s">
        <v>26</v>
      </c>
      <c r="E7" s="53" t="s">
        <v>117</v>
      </c>
      <c r="G7" s="7"/>
    </row>
    <row r="8" spans="2:7" x14ac:dyDescent="0.35">
      <c r="B8" s="42" t="s">
        <v>89</v>
      </c>
      <c r="C8" s="67">
        <f>E29</f>
        <v>8.5265884182156387E-2</v>
      </c>
      <c r="D8" s="43" t="s">
        <v>31</v>
      </c>
      <c r="E8" s="65">
        <f>C8*F8</f>
        <v>2.5579765254646916E-2</v>
      </c>
      <c r="F8" s="71">
        <v>0.3</v>
      </c>
    </row>
    <row r="9" spans="2:7" x14ac:dyDescent="0.35">
      <c r="B9" s="42"/>
      <c r="C9" s="67"/>
      <c r="D9" s="43" t="s">
        <v>0</v>
      </c>
      <c r="E9" s="65">
        <f>C8*F9</f>
        <v>5.9686118927509468E-2</v>
      </c>
      <c r="F9" s="71">
        <v>0.7</v>
      </c>
    </row>
    <row r="10" spans="2:7" x14ac:dyDescent="0.35">
      <c r="B10" s="42" t="s">
        <v>91</v>
      </c>
      <c r="C10" s="67">
        <f>E30</f>
        <v>3.7664751891627844E-2</v>
      </c>
      <c r="D10" s="43" t="s">
        <v>1</v>
      </c>
      <c r="E10" s="65">
        <f>C10/$C$23</f>
        <v>3.7664751891627851E-2</v>
      </c>
    </row>
    <row r="11" spans="2:7" x14ac:dyDescent="0.35">
      <c r="B11" s="42" t="s">
        <v>94</v>
      </c>
      <c r="C11" s="67">
        <f>E32</f>
        <v>9.2347188661328933E-2</v>
      </c>
      <c r="D11" s="43" t="s">
        <v>2</v>
      </c>
      <c r="E11" s="65">
        <f>C11/$C$23</f>
        <v>9.2347188661328947E-2</v>
      </c>
    </row>
    <row r="12" spans="2:7" x14ac:dyDescent="0.35">
      <c r="B12" s="42" t="s">
        <v>96</v>
      </c>
      <c r="C12" s="67">
        <f>E33</f>
        <v>8.540951552688239E-2</v>
      </c>
      <c r="D12" s="43" t="s">
        <v>3</v>
      </c>
      <c r="E12" s="65">
        <f>C12/$C$23</f>
        <v>8.5409515526882404E-2</v>
      </c>
    </row>
    <row r="13" spans="2:7" x14ac:dyDescent="0.35">
      <c r="B13" s="42" t="s">
        <v>95</v>
      </c>
      <c r="C13" s="67">
        <f>E31</f>
        <v>0.1148087061456564</v>
      </c>
      <c r="D13" s="43" t="s">
        <v>5</v>
      </c>
      <c r="E13" s="65">
        <f>(C13+C14)/$C$23</f>
        <v>0.2131058365876749</v>
      </c>
    </row>
    <row r="14" spans="2:7" x14ac:dyDescent="0.35">
      <c r="B14" s="42" t="s">
        <v>97</v>
      </c>
      <c r="C14" s="68">
        <f>E34</f>
        <v>9.829713044201846E-2</v>
      </c>
      <c r="D14" s="43" t="s">
        <v>4</v>
      </c>
      <c r="E14" s="66" t="s">
        <v>51</v>
      </c>
    </row>
    <row r="15" spans="2:7" x14ac:dyDescent="0.35">
      <c r="B15" s="42" t="s">
        <v>105</v>
      </c>
      <c r="C15" s="67">
        <f>E35</f>
        <v>0.1109233263282601</v>
      </c>
      <c r="D15" s="43" t="s">
        <v>6</v>
      </c>
      <c r="E15" s="65">
        <f>C15/$C$23</f>
        <v>0.11092332632826013</v>
      </c>
    </row>
    <row r="16" spans="2:7" x14ac:dyDescent="0.35">
      <c r="B16" s="42" t="s">
        <v>107</v>
      </c>
      <c r="C16" s="127">
        <f>E38</f>
        <v>0.15472879148288346</v>
      </c>
      <c r="D16" s="111" t="s">
        <v>57</v>
      </c>
      <c r="E16" s="123">
        <f>(C16+C17)/C23</f>
        <v>0.15472879148288349</v>
      </c>
    </row>
    <row r="17" spans="2:8" x14ac:dyDescent="0.35">
      <c r="B17" s="42" t="s">
        <v>100</v>
      </c>
      <c r="C17" s="128"/>
      <c r="D17" s="111"/>
      <c r="E17" s="124"/>
    </row>
    <row r="18" spans="2:8" x14ac:dyDescent="0.35">
      <c r="B18" s="42" t="s">
        <v>101</v>
      </c>
      <c r="C18" s="97">
        <f>E36+E37</f>
        <v>7.2892859336020438E-2</v>
      </c>
      <c r="D18" s="43" t="s">
        <v>10</v>
      </c>
      <c r="E18" s="65">
        <f>C18/$C$23</f>
        <v>7.2892859336020452E-2</v>
      </c>
    </row>
    <row r="19" spans="2:8" x14ac:dyDescent="0.35">
      <c r="B19" s="42" t="s">
        <v>98</v>
      </c>
      <c r="C19" s="129">
        <f>E39+E28</f>
        <v>0.14766184600316543</v>
      </c>
      <c r="D19" s="111" t="s">
        <v>71</v>
      </c>
      <c r="E19" s="126">
        <f>(C19+C20+C21)/C23</f>
        <v>0.14766184600316545</v>
      </c>
    </row>
    <row r="20" spans="2:8" x14ac:dyDescent="0.35">
      <c r="B20" s="42" t="s">
        <v>99</v>
      </c>
      <c r="C20" s="129"/>
      <c r="D20" s="111"/>
      <c r="E20" s="126"/>
    </row>
    <row r="21" spans="2:8" x14ac:dyDescent="0.35">
      <c r="B21" s="42" t="s">
        <v>102</v>
      </c>
      <c r="C21" s="129"/>
      <c r="D21" s="111"/>
      <c r="E21" s="126"/>
    </row>
    <row r="22" spans="2:8" x14ac:dyDescent="0.35">
      <c r="B22" s="42"/>
      <c r="C22" s="43"/>
      <c r="D22" s="43"/>
      <c r="E22" s="46"/>
    </row>
    <row r="23" spans="2:8" ht="15" thickBot="1" x14ac:dyDescent="0.4">
      <c r="B23" s="47" t="s">
        <v>116</v>
      </c>
      <c r="C23" s="69">
        <f>SUM(C8:C21)</f>
        <v>0.99999999999999978</v>
      </c>
      <c r="D23" s="49"/>
      <c r="E23" s="50">
        <f>SUM(E8:E21)</f>
        <v>1</v>
      </c>
    </row>
    <row r="24" spans="2:8" x14ac:dyDescent="0.35">
      <c r="G24" s="14" t="s">
        <v>151</v>
      </c>
    </row>
    <row r="27" spans="2:8" x14ac:dyDescent="0.35">
      <c r="B27" s="56" t="s">
        <v>25</v>
      </c>
      <c r="C27" s="56" t="s">
        <v>156</v>
      </c>
      <c r="D27" s="56" t="s">
        <v>154</v>
      </c>
      <c r="E27" s="56" t="s">
        <v>145</v>
      </c>
      <c r="F27" s="56" t="s">
        <v>88</v>
      </c>
      <c r="H27" s="15" t="s">
        <v>155</v>
      </c>
    </row>
    <row r="28" spans="2:8" x14ac:dyDescent="0.35">
      <c r="B28" s="63">
        <v>1</v>
      </c>
      <c r="C28" s="61" t="s">
        <v>157</v>
      </c>
      <c r="D28" s="55">
        <v>2144.4099031304122</v>
      </c>
      <c r="E28" s="62">
        <f t="shared" ref="E28:E40" si="0">D28/$D$41</f>
        <v>5.2706831410792292E-2</v>
      </c>
      <c r="F28" s="61" t="s">
        <v>102</v>
      </c>
    </row>
    <row r="29" spans="2:8" x14ac:dyDescent="0.35">
      <c r="B29" s="63">
        <v>2</v>
      </c>
      <c r="C29" s="61" t="s">
        <v>90</v>
      </c>
      <c r="D29" s="55">
        <v>3469.0950213703691</v>
      </c>
      <c r="E29" s="62">
        <f t="shared" si="0"/>
        <v>8.5265884182156387E-2</v>
      </c>
      <c r="F29" s="61" t="s">
        <v>89</v>
      </c>
    </row>
    <row r="30" spans="2:8" x14ac:dyDescent="0.35">
      <c r="B30" s="63">
        <v>3</v>
      </c>
      <c r="C30" s="61" t="s">
        <v>104</v>
      </c>
      <c r="D30" s="55">
        <v>1532.4136320366704</v>
      </c>
      <c r="E30" s="62">
        <f t="shared" si="0"/>
        <v>3.7664751891627844E-2</v>
      </c>
      <c r="F30" s="61" t="s">
        <v>91</v>
      </c>
    </row>
    <row r="31" spans="2:8" x14ac:dyDescent="0.35">
      <c r="B31" s="63">
        <v>4</v>
      </c>
      <c r="C31" s="61" t="s">
        <v>103</v>
      </c>
      <c r="D31" s="55">
        <v>4671.0629312071214</v>
      </c>
      <c r="E31" s="62">
        <f t="shared" si="0"/>
        <v>0.1148087061456564</v>
      </c>
      <c r="F31" s="61" t="s">
        <v>95</v>
      </c>
    </row>
    <row r="32" spans="2:8" x14ac:dyDescent="0.35">
      <c r="B32" s="63">
        <v>5</v>
      </c>
      <c r="C32" s="61" t="s">
        <v>158</v>
      </c>
      <c r="D32" s="55">
        <v>3757.2022561587237</v>
      </c>
      <c r="E32" s="62">
        <f t="shared" si="0"/>
        <v>9.2347188661328933E-2</v>
      </c>
      <c r="F32" s="61" t="s">
        <v>94</v>
      </c>
    </row>
    <row r="33" spans="2:7" x14ac:dyDescent="0.35">
      <c r="B33" s="63">
        <v>6</v>
      </c>
      <c r="C33" s="61" t="s">
        <v>50</v>
      </c>
      <c r="D33" s="55">
        <v>3474.9387511068398</v>
      </c>
      <c r="E33" s="62">
        <f t="shared" si="0"/>
        <v>8.540951552688239E-2</v>
      </c>
      <c r="F33" s="61" t="s">
        <v>96</v>
      </c>
    </row>
    <row r="34" spans="2:7" x14ac:dyDescent="0.35">
      <c r="B34" s="63">
        <v>7</v>
      </c>
      <c r="C34" s="61" t="s">
        <v>72</v>
      </c>
      <c r="D34" s="55">
        <v>3999.2793026447216</v>
      </c>
      <c r="E34" s="62">
        <f t="shared" si="0"/>
        <v>9.829713044201846E-2</v>
      </c>
      <c r="F34" s="61" t="s">
        <v>97</v>
      </c>
    </row>
    <row r="35" spans="2:7" x14ac:dyDescent="0.35">
      <c r="B35" s="63">
        <v>8</v>
      </c>
      <c r="C35" s="61" t="s">
        <v>159</v>
      </c>
      <c r="D35" s="55">
        <v>4512.9838599590321</v>
      </c>
      <c r="E35" s="62">
        <f t="shared" si="0"/>
        <v>0.1109233263282601</v>
      </c>
      <c r="F35" s="61" t="s">
        <v>105</v>
      </c>
    </row>
    <row r="36" spans="2:7" x14ac:dyDescent="0.35">
      <c r="B36" s="63">
        <v>9</v>
      </c>
      <c r="C36" s="61" t="s">
        <v>160</v>
      </c>
      <c r="D36" s="55">
        <v>971.11340695477361</v>
      </c>
      <c r="E36" s="62">
        <f t="shared" si="0"/>
        <v>2.3868715839451431E-2</v>
      </c>
      <c r="F36" s="61" t="s">
        <v>101</v>
      </c>
    </row>
    <row r="37" spans="2:7" x14ac:dyDescent="0.35">
      <c r="B37" s="63">
        <v>10</v>
      </c>
      <c r="C37" s="61" t="s">
        <v>161</v>
      </c>
      <c r="D37" s="55">
        <v>1994.5774768202612</v>
      </c>
      <c r="E37" s="62">
        <f t="shared" si="0"/>
        <v>4.9024143496569007E-2</v>
      </c>
      <c r="F37" s="61" t="s">
        <v>101</v>
      </c>
    </row>
    <row r="38" spans="2:7" x14ac:dyDescent="0.35">
      <c r="B38" s="63">
        <v>11</v>
      </c>
      <c r="C38" s="61" t="s">
        <v>109</v>
      </c>
      <c r="D38" s="55">
        <v>6295.2361937537353</v>
      </c>
      <c r="E38" s="62">
        <f t="shared" si="0"/>
        <v>0.15472879148288346</v>
      </c>
      <c r="F38" s="61" t="s">
        <v>100</v>
      </c>
    </row>
    <row r="39" spans="2:7" x14ac:dyDescent="0.35">
      <c r="B39" s="63">
        <v>12</v>
      </c>
      <c r="C39" s="61" t="s">
        <v>113</v>
      </c>
      <c r="D39" s="55">
        <v>3863.3032605728577</v>
      </c>
      <c r="E39" s="62">
        <f t="shared" si="0"/>
        <v>9.4955014592373141E-2</v>
      </c>
      <c r="F39" s="61" t="s">
        <v>102</v>
      </c>
    </row>
    <row r="40" spans="2:7" x14ac:dyDescent="0.35">
      <c r="B40" s="63">
        <v>13</v>
      </c>
      <c r="C40" s="43" t="s">
        <v>162</v>
      </c>
      <c r="D40" s="55"/>
      <c r="E40" s="70">
        <f t="shared" si="0"/>
        <v>0</v>
      </c>
      <c r="F40" s="43"/>
      <c r="G40" s="72" t="s">
        <v>163</v>
      </c>
    </row>
    <row r="41" spans="2:7" x14ac:dyDescent="0.35">
      <c r="B41" s="60"/>
      <c r="C41" s="57" t="s">
        <v>142</v>
      </c>
      <c r="D41" s="58">
        <f>SUM(D28:D40)</f>
        <v>40685.615995715525</v>
      </c>
      <c r="E41" s="60">
        <f>SUM(E28:E40)</f>
        <v>0.99999999999999978</v>
      </c>
      <c r="F41" s="57"/>
    </row>
    <row r="43" spans="2:7" x14ac:dyDescent="0.35">
      <c r="D43" s="40"/>
      <c r="E43" s="64"/>
    </row>
  </sheetData>
  <mergeCells count="6">
    <mergeCell ref="C16:C17"/>
    <mergeCell ref="D16:D17"/>
    <mergeCell ref="E16:E17"/>
    <mergeCell ref="C19:C21"/>
    <mergeCell ref="D19:D21"/>
    <mergeCell ref="E19:E21"/>
  </mergeCells>
  <hyperlinks>
    <hyperlink ref="B3" r:id="rId1" xr:uid="{0066B148-5CBC-46AA-8505-AB4B3696B83B}"/>
  </hyperlinks>
  <pageMargins left="0.7" right="0.7" top="0.75" bottom="0.75" header="0.3" footer="0.3"/>
  <pageSetup orientation="portrait" r:id="rId2"/>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9B6-D136-49D6-AFF2-0AE4071591D5}">
  <sheetPr>
    <tabColor theme="5" tint="0.39997558519241921"/>
  </sheetPr>
  <dimension ref="B2:H40"/>
  <sheetViews>
    <sheetView zoomScale="85" zoomScaleNormal="85" workbookViewId="0">
      <selection activeCell="B5" sqref="B5"/>
    </sheetView>
  </sheetViews>
  <sheetFormatPr defaultRowHeight="14.5" x14ac:dyDescent="0.35"/>
  <cols>
    <col min="2" max="2" width="8.7265625" style="38"/>
    <col min="3" max="3" width="22.7265625" style="38" customWidth="1"/>
    <col min="4" max="4" width="16.453125" style="38" customWidth="1"/>
    <col min="5" max="5" width="13.6328125" style="39" customWidth="1"/>
  </cols>
  <sheetData>
    <row r="2" spans="2:7" x14ac:dyDescent="0.35">
      <c r="B2" s="15" t="s">
        <v>166</v>
      </c>
      <c r="D2" s="7" t="s">
        <v>168</v>
      </c>
    </row>
    <row r="3" spans="2:7" x14ac:dyDescent="0.35">
      <c r="B3" s="7" t="s">
        <v>167</v>
      </c>
    </row>
    <row r="4" spans="2:7" x14ac:dyDescent="0.35">
      <c r="B4" s="8"/>
    </row>
    <row r="6" spans="2:7" ht="15" thickBot="1" x14ac:dyDescent="0.4">
      <c r="C6" s="108" t="s">
        <v>229</v>
      </c>
    </row>
    <row r="7" spans="2:7" x14ac:dyDescent="0.35">
      <c r="B7" s="51" t="s">
        <v>88</v>
      </c>
      <c r="C7" s="52" t="s">
        <v>172</v>
      </c>
      <c r="D7" s="52" t="s">
        <v>26</v>
      </c>
      <c r="E7" s="53" t="s">
        <v>117</v>
      </c>
      <c r="G7" s="7"/>
    </row>
    <row r="8" spans="2:7" x14ac:dyDescent="0.35">
      <c r="B8" s="42" t="s">
        <v>89</v>
      </c>
      <c r="C8" s="109">
        <v>1</v>
      </c>
      <c r="D8" s="43" t="s">
        <v>31</v>
      </c>
      <c r="E8" s="65">
        <f t="shared" ref="E8:E9" si="0">C8/$C$23</f>
        <v>0.2</v>
      </c>
      <c r="F8" s="71"/>
    </row>
    <row r="9" spans="2:7" x14ac:dyDescent="0.35">
      <c r="B9" s="42"/>
      <c r="C9" s="109">
        <v>1</v>
      </c>
      <c r="D9" s="43" t="s">
        <v>0</v>
      </c>
      <c r="E9" s="65">
        <f t="shared" si="0"/>
        <v>0.2</v>
      </c>
      <c r="F9" s="71"/>
    </row>
    <row r="10" spans="2:7" x14ac:dyDescent="0.35">
      <c r="B10" s="42" t="s">
        <v>91</v>
      </c>
      <c r="C10" s="109">
        <v>1</v>
      </c>
      <c r="D10" s="43" t="s">
        <v>1</v>
      </c>
      <c r="E10" s="65">
        <f>C10/$C$23</f>
        <v>0.2</v>
      </c>
    </row>
    <row r="11" spans="2:7" x14ac:dyDescent="0.35">
      <c r="B11" s="42" t="s">
        <v>94</v>
      </c>
      <c r="C11" s="109">
        <v>1</v>
      </c>
      <c r="D11" s="43" t="s">
        <v>2</v>
      </c>
      <c r="E11" s="65">
        <f>C11/$C$23</f>
        <v>0.2</v>
      </c>
    </row>
    <row r="12" spans="2:7" x14ac:dyDescent="0.35">
      <c r="B12" s="42" t="s">
        <v>96</v>
      </c>
      <c r="C12" s="109"/>
      <c r="D12" s="43" t="s">
        <v>3</v>
      </c>
      <c r="E12" s="65">
        <f>C12/$C$23</f>
        <v>0</v>
      </c>
    </row>
    <row r="13" spans="2:7" x14ac:dyDescent="0.35">
      <c r="B13" s="42" t="s">
        <v>95</v>
      </c>
      <c r="C13" s="109"/>
      <c r="D13" s="43" t="s">
        <v>5</v>
      </c>
      <c r="E13" s="65">
        <f>(C13+C14)/$C$23</f>
        <v>0</v>
      </c>
    </row>
    <row r="14" spans="2:7" x14ac:dyDescent="0.35">
      <c r="B14" s="42" t="s">
        <v>97</v>
      </c>
      <c r="C14" s="110"/>
      <c r="D14" s="43" t="s">
        <v>4</v>
      </c>
      <c r="E14" s="66" t="s">
        <v>51</v>
      </c>
    </row>
    <row r="15" spans="2:7" x14ac:dyDescent="0.35">
      <c r="B15" s="42" t="s">
        <v>105</v>
      </c>
      <c r="C15" s="109">
        <v>1</v>
      </c>
      <c r="D15" s="43" t="s">
        <v>6</v>
      </c>
      <c r="E15" s="65">
        <f>C15/$C$23</f>
        <v>0.2</v>
      </c>
    </row>
    <row r="16" spans="2:7" x14ac:dyDescent="0.35">
      <c r="B16" s="42" t="s">
        <v>107</v>
      </c>
      <c r="C16" s="130"/>
      <c r="D16" s="111" t="s">
        <v>57</v>
      </c>
      <c r="E16" s="123">
        <f>(C16+C17)/C23</f>
        <v>0</v>
      </c>
    </row>
    <row r="17" spans="2:8" x14ac:dyDescent="0.35">
      <c r="B17" s="42" t="s">
        <v>100</v>
      </c>
      <c r="C17" s="131"/>
      <c r="D17" s="111"/>
      <c r="E17" s="124"/>
    </row>
    <row r="18" spans="2:8" x14ac:dyDescent="0.35">
      <c r="B18" s="42" t="s">
        <v>101</v>
      </c>
      <c r="C18" s="109"/>
      <c r="D18" s="43" t="s">
        <v>10</v>
      </c>
      <c r="E18" s="65">
        <f>C18/$C$23</f>
        <v>0</v>
      </c>
    </row>
    <row r="19" spans="2:8" x14ac:dyDescent="0.35">
      <c r="B19" s="42" t="s">
        <v>98</v>
      </c>
      <c r="C19" s="132"/>
      <c r="D19" s="111" t="s">
        <v>71</v>
      </c>
      <c r="E19" s="126">
        <f>(C19+C20+C21)/C23</f>
        <v>0</v>
      </c>
    </row>
    <row r="20" spans="2:8" x14ac:dyDescent="0.35">
      <c r="B20" s="42" t="s">
        <v>99</v>
      </c>
      <c r="C20" s="132"/>
      <c r="D20" s="111"/>
      <c r="E20" s="126"/>
    </row>
    <row r="21" spans="2:8" x14ac:dyDescent="0.35">
      <c r="B21" s="42" t="s">
        <v>102</v>
      </c>
      <c r="C21" s="132"/>
      <c r="D21" s="111"/>
      <c r="E21" s="126"/>
    </row>
    <row r="22" spans="2:8" x14ac:dyDescent="0.35">
      <c r="B22" s="42"/>
      <c r="C22" s="73"/>
      <c r="D22" s="43"/>
      <c r="E22" s="46"/>
    </row>
    <row r="23" spans="2:8" ht="15" thickBot="1" x14ac:dyDescent="0.4">
      <c r="B23" s="47" t="s">
        <v>116</v>
      </c>
      <c r="C23" s="74">
        <f>SUM(C8:C21)</f>
        <v>5</v>
      </c>
      <c r="D23" s="49"/>
      <c r="E23" s="50">
        <f>SUM(E8:E21)</f>
        <v>1</v>
      </c>
    </row>
    <row r="24" spans="2:8" x14ac:dyDescent="0.35">
      <c r="G24" s="14" t="s">
        <v>171</v>
      </c>
    </row>
    <row r="26" spans="2:8" x14ac:dyDescent="0.35">
      <c r="B26" s="108" t="s">
        <v>228</v>
      </c>
    </row>
    <row r="27" spans="2:8" x14ac:dyDescent="0.35">
      <c r="B27" s="56" t="s">
        <v>25</v>
      </c>
      <c r="C27" s="56" t="s">
        <v>165</v>
      </c>
      <c r="D27" s="56" t="s">
        <v>164</v>
      </c>
      <c r="E27" s="56" t="s">
        <v>145</v>
      </c>
      <c r="F27" s="56" t="s">
        <v>88</v>
      </c>
      <c r="H27" s="75" t="s">
        <v>167</v>
      </c>
    </row>
    <row r="28" spans="2:8" x14ac:dyDescent="0.35">
      <c r="B28" s="63">
        <v>1</v>
      </c>
      <c r="C28" s="43" t="s">
        <v>158</v>
      </c>
      <c r="D28" s="54">
        <v>11.5</v>
      </c>
      <c r="E28" s="70">
        <f t="shared" ref="E28:E37" si="1">D28/$D$38</f>
        <v>0.17215568862275449</v>
      </c>
      <c r="F28" s="43" t="s">
        <v>94</v>
      </c>
    </row>
    <row r="29" spans="2:8" x14ac:dyDescent="0.35">
      <c r="B29" s="63">
        <v>2</v>
      </c>
      <c r="C29" s="43" t="s">
        <v>169</v>
      </c>
      <c r="D29" s="54">
        <v>10.6</v>
      </c>
      <c r="E29" s="70">
        <f t="shared" si="1"/>
        <v>0.15868263473053892</v>
      </c>
      <c r="F29" s="43" t="s">
        <v>107</v>
      </c>
    </row>
    <row r="30" spans="2:8" x14ac:dyDescent="0.35">
      <c r="B30" s="63">
        <v>3</v>
      </c>
      <c r="C30" s="43" t="s">
        <v>109</v>
      </c>
      <c r="D30" s="54">
        <v>7.3</v>
      </c>
      <c r="E30" s="70">
        <f t="shared" si="1"/>
        <v>0.1092814371257485</v>
      </c>
      <c r="F30" s="43" t="s">
        <v>100</v>
      </c>
    </row>
    <row r="31" spans="2:8" x14ac:dyDescent="0.35">
      <c r="B31" s="63">
        <v>4</v>
      </c>
      <c r="C31" s="43" t="s">
        <v>103</v>
      </c>
      <c r="D31" s="54">
        <v>6.9</v>
      </c>
      <c r="E31" s="70">
        <f t="shared" si="1"/>
        <v>0.1032934131736527</v>
      </c>
      <c r="F31" s="43" t="s">
        <v>95</v>
      </c>
    </row>
    <row r="32" spans="2:8" x14ac:dyDescent="0.35">
      <c r="B32" s="63">
        <v>5</v>
      </c>
      <c r="C32" s="43" t="s">
        <v>170</v>
      </c>
      <c r="D32" s="54">
        <v>6.8</v>
      </c>
      <c r="E32" s="70">
        <f t="shared" si="1"/>
        <v>0.10179640718562874</v>
      </c>
      <c r="F32" s="43" t="s">
        <v>99</v>
      </c>
    </row>
    <row r="33" spans="2:7" x14ac:dyDescent="0.35">
      <c r="B33" s="63">
        <v>6</v>
      </c>
      <c r="C33" s="43" t="s">
        <v>106</v>
      </c>
      <c r="D33" s="54">
        <v>6.2</v>
      </c>
      <c r="E33" s="70">
        <f t="shared" si="1"/>
        <v>9.281437125748504E-2</v>
      </c>
      <c r="F33" s="43" t="s">
        <v>105</v>
      </c>
    </row>
    <row r="34" spans="2:7" x14ac:dyDescent="0.35">
      <c r="B34" s="63">
        <v>7</v>
      </c>
      <c r="C34" s="43" t="s">
        <v>173</v>
      </c>
      <c r="D34" s="54">
        <v>6</v>
      </c>
      <c r="E34" s="70">
        <f t="shared" si="1"/>
        <v>8.9820359281437126E-2</v>
      </c>
      <c r="F34" s="43" t="s">
        <v>91</v>
      </c>
    </row>
    <row r="35" spans="2:7" x14ac:dyDescent="0.35">
      <c r="B35" s="63">
        <v>8</v>
      </c>
      <c r="C35" s="43" t="s">
        <v>90</v>
      </c>
      <c r="D35" s="54">
        <v>5.9</v>
      </c>
      <c r="E35" s="70">
        <f t="shared" si="1"/>
        <v>8.8323353293413176E-2</v>
      </c>
      <c r="F35" s="43" t="s">
        <v>147</v>
      </c>
    </row>
    <row r="36" spans="2:7" x14ac:dyDescent="0.35">
      <c r="B36" s="63">
        <v>9</v>
      </c>
      <c r="C36" s="43" t="s">
        <v>109</v>
      </c>
      <c r="D36" s="54">
        <v>5.6</v>
      </c>
      <c r="E36" s="70">
        <f t="shared" si="1"/>
        <v>8.3832335329341312E-2</v>
      </c>
      <c r="F36" s="43" t="s">
        <v>100</v>
      </c>
    </row>
    <row r="37" spans="2:7" x14ac:dyDescent="0.35">
      <c r="B37" s="63">
        <v>10</v>
      </c>
      <c r="C37" s="43" t="s">
        <v>162</v>
      </c>
      <c r="D37" s="54"/>
      <c r="E37" s="70">
        <f t="shared" si="1"/>
        <v>0</v>
      </c>
      <c r="F37" s="43"/>
      <c r="G37" s="72" t="s">
        <v>163</v>
      </c>
    </row>
    <row r="38" spans="2:7" x14ac:dyDescent="0.35">
      <c r="B38" s="60"/>
      <c r="C38" s="57" t="s">
        <v>142</v>
      </c>
      <c r="D38" s="58">
        <f>SUM(D28:D37)</f>
        <v>66.8</v>
      </c>
      <c r="E38" s="60">
        <f>SUM(E28:E37)</f>
        <v>1</v>
      </c>
      <c r="F38" s="57"/>
    </row>
    <row r="40" spans="2:7" x14ac:dyDescent="0.35">
      <c r="D40" s="40"/>
      <c r="E40" s="64"/>
    </row>
  </sheetData>
  <mergeCells count="6">
    <mergeCell ref="C16:C17"/>
    <mergeCell ref="D16:D17"/>
    <mergeCell ref="E16:E17"/>
    <mergeCell ref="C19:C21"/>
    <mergeCell ref="D19:D21"/>
    <mergeCell ref="E19:E21"/>
  </mergeCells>
  <hyperlinks>
    <hyperlink ref="B3" r:id="rId1" xr:uid="{0CA4AFAC-CE93-4476-A43A-7392A3CF58F1}"/>
    <hyperlink ref="D2" r:id="rId2" xr:uid="{B4BF8728-0B21-4B53-9D94-4872603D8C6C}"/>
    <hyperlink ref="H27" r:id="rId3" xr:uid="{5FA38C68-38E0-46C6-A5DD-29F712D5E3A2}"/>
  </hyperlinks>
  <pageMargins left="0.7" right="0.7" top="0.75" bottom="0.75" header="0.3" footer="0.3"/>
  <pageSetup orientation="portrait" r:id="rId4"/>
  <drawing r:id="rId5"/>
  <legacyDrawing r:id="rId6"/>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BD869-10E8-4357-9CD1-CDA3CB22E8BE}">
  <sheetPr>
    <tabColor theme="5" tint="0.39997558519241921"/>
  </sheetPr>
  <dimension ref="B2:H40"/>
  <sheetViews>
    <sheetView zoomScale="85" zoomScaleNormal="85" workbookViewId="0">
      <selection activeCell="C18" sqref="C18"/>
    </sheetView>
  </sheetViews>
  <sheetFormatPr defaultRowHeight="14.5" x14ac:dyDescent="0.35"/>
  <cols>
    <col min="2" max="2" width="8.7265625" style="38"/>
    <col min="3" max="3" width="22.7265625" style="38" customWidth="1"/>
    <col min="4" max="4" width="16.453125" style="38" customWidth="1"/>
    <col min="5" max="5" width="13.6328125" style="39" customWidth="1"/>
  </cols>
  <sheetData>
    <row r="2" spans="2:7" x14ac:dyDescent="0.35">
      <c r="B2" s="15" t="s">
        <v>176</v>
      </c>
      <c r="D2" s="7"/>
    </row>
    <row r="3" spans="2:7" x14ac:dyDescent="0.35">
      <c r="B3" s="7" t="s">
        <v>175</v>
      </c>
    </row>
    <row r="4" spans="2:7" x14ac:dyDescent="0.35">
      <c r="B4" s="8"/>
    </row>
    <row r="6" spans="2:7" ht="15" thickBot="1" x14ac:dyDescent="0.4">
      <c r="C6" s="108" t="s">
        <v>229</v>
      </c>
    </row>
    <row r="7" spans="2:7" x14ac:dyDescent="0.35">
      <c r="B7" s="51" t="s">
        <v>88</v>
      </c>
      <c r="C7" s="52" t="s">
        <v>172</v>
      </c>
      <c r="D7" s="52" t="s">
        <v>26</v>
      </c>
      <c r="E7" s="53" t="s">
        <v>117</v>
      </c>
      <c r="G7" s="7"/>
    </row>
    <row r="8" spans="2:7" x14ac:dyDescent="0.35">
      <c r="B8" s="42" t="s">
        <v>146</v>
      </c>
      <c r="C8" s="109">
        <v>1</v>
      </c>
      <c r="D8" s="43" t="s">
        <v>31</v>
      </c>
      <c r="E8" s="65">
        <f t="shared" ref="E8:E9" si="0">C8/$C$23</f>
        <v>0.2</v>
      </c>
      <c r="F8" s="71"/>
    </row>
    <row r="9" spans="2:7" x14ac:dyDescent="0.35">
      <c r="B9" s="42" t="s">
        <v>147</v>
      </c>
      <c r="C9" s="109">
        <v>1</v>
      </c>
      <c r="D9" s="43" t="s">
        <v>0</v>
      </c>
      <c r="E9" s="65">
        <f t="shared" si="0"/>
        <v>0.2</v>
      </c>
      <c r="F9" s="71"/>
    </row>
    <row r="10" spans="2:7" x14ac:dyDescent="0.35">
      <c r="B10" s="42" t="s">
        <v>91</v>
      </c>
      <c r="C10" s="109">
        <v>1</v>
      </c>
      <c r="D10" s="43" t="s">
        <v>1</v>
      </c>
      <c r="E10" s="65">
        <f>C10/$C$23</f>
        <v>0.2</v>
      </c>
    </row>
    <row r="11" spans="2:7" x14ac:dyDescent="0.35">
      <c r="B11" s="42" t="s">
        <v>94</v>
      </c>
      <c r="C11" s="109">
        <v>1</v>
      </c>
      <c r="D11" s="43" t="s">
        <v>2</v>
      </c>
      <c r="E11" s="65">
        <f>C11/$C$23</f>
        <v>0.2</v>
      </c>
    </row>
    <row r="12" spans="2:7" x14ac:dyDescent="0.35">
      <c r="B12" s="42" t="s">
        <v>96</v>
      </c>
      <c r="C12" s="109"/>
      <c r="D12" s="43" t="s">
        <v>3</v>
      </c>
      <c r="E12" s="65">
        <f>C12/$C$23</f>
        <v>0</v>
      </c>
    </row>
    <row r="13" spans="2:7" x14ac:dyDescent="0.35">
      <c r="B13" s="42" t="s">
        <v>95</v>
      </c>
      <c r="C13" s="109"/>
      <c r="D13" s="43" t="s">
        <v>5</v>
      </c>
      <c r="E13" s="65">
        <f>(C13+C14)/$C$23</f>
        <v>0</v>
      </c>
    </row>
    <row r="14" spans="2:7" x14ac:dyDescent="0.35">
      <c r="B14" s="42" t="s">
        <v>97</v>
      </c>
      <c r="C14" s="110"/>
      <c r="D14" s="43" t="s">
        <v>4</v>
      </c>
      <c r="E14" s="66" t="s">
        <v>51</v>
      </c>
    </row>
    <row r="15" spans="2:7" x14ac:dyDescent="0.35">
      <c r="B15" s="42" t="s">
        <v>105</v>
      </c>
      <c r="C15" s="109">
        <v>1</v>
      </c>
      <c r="D15" s="43" t="s">
        <v>6</v>
      </c>
      <c r="E15" s="65">
        <f>C15/$C$23</f>
        <v>0.2</v>
      </c>
    </row>
    <row r="16" spans="2:7" x14ac:dyDescent="0.35">
      <c r="B16" s="42" t="s">
        <v>107</v>
      </c>
      <c r="C16" s="130"/>
      <c r="D16" s="111" t="s">
        <v>57</v>
      </c>
      <c r="E16" s="123">
        <f>(C16+C17)/C23</f>
        <v>0</v>
      </c>
    </row>
    <row r="17" spans="2:8" x14ac:dyDescent="0.35">
      <c r="B17" s="42" t="s">
        <v>100</v>
      </c>
      <c r="C17" s="131"/>
      <c r="D17" s="111"/>
      <c r="E17" s="124"/>
    </row>
    <row r="18" spans="2:8" x14ac:dyDescent="0.35">
      <c r="B18" s="42" t="s">
        <v>101</v>
      </c>
      <c r="C18" s="109"/>
      <c r="D18" s="43" t="s">
        <v>10</v>
      </c>
      <c r="E18" s="65">
        <f>C18/$C$23</f>
        <v>0</v>
      </c>
    </row>
    <row r="19" spans="2:8" x14ac:dyDescent="0.35">
      <c r="B19" s="42" t="s">
        <v>98</v>
      </c>
      <c r="C19" s="132"/>
      <c r="D19" s="111" t="s">
        <v>71</v>
      </c>
      <c r="E19" s="126">
        <f>(C19+C20+C21)/C23</f>
        <v>0</v>
      </c>
    </row>
    <row r="20" spans="2:8" x14ac:dyDescent="0.35">
      <c r="B20" s="42" t="s">
        <v>99</v>
      </c>
      <c r="C20" s="132"/>
      <c r="D20" s="111"/>
      <c r="E20" s="126"/>
    </row>
    <row r="21" spans="2:8" x14ac:dyDescent="0.35">
      <c r="B21" s="42" t="s">
        <v>102</v>
      </c>
      <c r="C21" s="132"/>
      <c r="D21" s="111"/>
      <c r="E21" s="126"/>
    </row>
    <row r="22" spans="2:8" x14ac:dyDescent="0.35">
      <c r="B22" s="42"/>
      <c r="C22" s="73"/>
      <c r="D22" s="43"/>
      <c r="E22" s="46"/>
    </row>
    <row r="23" spans="2:8" ht="15" thickBot="1" x14ac:dyDescent="0.4">
      <c r="B23" s="47" t="s">
        <v>116</v>
      </c>
      <c r="C23" s="74">
        <f>SUM(C8:C21)</f>
        <v>5</v>
      </c>
      <c r="D23" s="49"/>
      <c r="E23" s="50">
        <f>SUM(E8:E21)</f>
        <v>1</v>
      </c>
    </row>
    <row r="24" spans="2:8" x14ac:dyDescent="0.35">
      <c r="G24" s="14" t="s">
        <v>171</v>
      </c>
    </row>
    <row r="25" spans="2:8" x14ac:dyDescent="0.35">
      <c r="H25" t="s">
        <v>174</v>
      </c>
    </row>
    <row r="26" spans="2:8" x14ac:dyDescent="0.35">
      <c r="B26" s="108" t="s">
        <v>228</v>
      </c>
    </row>
    <row r="27" spans="2:8" x14ac:dyDescent="0.35">
      <c r="B27" s="56" t="s">
        <v>25</v>
      </c>
      <c r="C27" s="56" t="s">
        <v>177</v>
      </c>
      <c r="D27" s="56" t="s">
        <v>164</v>
      </c>
      <c r="E27" s="56" t="s">
        <v>145</v>
      </c>
      <c r="F27" s="56" t="s">
        <v>88</v>
      </c>
      <c r="H27" s="75" t="s">
        <v>167</v>
      </c>
    </row>
    <row r="28" spans="2:8" x14ac:dyDescent="0.35">
      <c r="B28" s="63">
        <v>1</v>
      </c>
      <c r="C28" s="43" t="s">
        <v>178</v>
      </c>
      <c r="D28" s="76">
        <v>80222807</v>
      </c>
      <c r="E28" s="70">
        <f t="shared" ref="E28:E37" si="1">D28/$D$38</f>
        <v>0.32745430424254535</v>
      </c>
      <c r="F28" s="43" t="s">
        <v>107</v>
      </c>
    </row>
    <row r="29" spans="2:8" x14ac:dyDescent="0.35">
      <c r="B29" s="63">
        <v>2</v>
      </c>
      <c r="C29" s="43" t="s">
        <v>179</v>
      </c>
      <c r="D29" s="76">
        <v>46187343</v>
      </c>
      <c r="E29" s="70">
        <f t="shared" si="1"/>
        <v>0.18852798639764373</v>
      </c>
      <c r="F29" s="43" t="s">
        <v>107</v>
      </c>
    </row>
    <row r="30" spans="2:8" x14ac:dyDescent="0.35">
      <c r="B30" s="63">
        <v>3</v>
      </c>
      <c r="C30" s="43" t="s">
        <v>180</v>
      </c>
      <c r="D30" s="76">
        <v>28373158</v>
      </c>
      <c r="E30" s="70">
        <f t="shared" si="1"/>
        <v>0.1158138571747285</v>
      </c>
      <c r="F30" s="43" t="s">
        <v>95</v>
      </c>
    </row>
    <row r="31" spans="2:8" x14ac:dyDescent="0.35">
      <c r="B31" s="63">
        <v>4</v>
      </c>
      <c r="C31" s="43" t="s">
        <v>181</v>
      </c>
      <c r="D31" s="76">
        <v>28123608</v>
      </c>
      <c r="E31" s="70">
        <f t="shared" si="1"/>
        <v>0.11479524133866424</v>
      </c>
      <c r="F31" s="43" t="s">
        <v>105</v>
      </c>
    </row>
    <row r="32" spans="2:8" x14ac:dyDescent="0.35">
      <c r="B32" s="63">
        <v>5</v>
      </c>
      <c r="C32" s="43" t="s">
        <v>182</v>
      </c>
      <c r="D32" s="76">
        <v>16889070</v>
      </c>
      <c r="E32" s="70">
        <f t="shared" si="1"/>
        <v>6.8937985006603489E-2</v>
      </c>
      <c r="F32" s="43" t="s">
        <v>105</v>
      </c>
    </row>
    <row r="33" spans="2:7" x14ac:dyDescent="0.35">
      <c r="B33" s="63">
        <v>6</v>
      </c>
      <c r="C33" s="43" t="s">
        <v>183</v>
      </c>
      <c r="D33" s="76">
        <v>14374349</v>
      </c>
      <c r="E33" s="70">
        <f t="shared" si="1"/>
        <v>5.8673370164353984E-2</v>
      </c>
      <c r="F33" s="43" t="s">
        <v>147</v>
      </c>
    </row>
    <row r="34" spans="2:7" x14ac:dyDescent="0.35">
      <c r="B34" s="63">
        <v>7</v>
      </c>
      <c r="C34" s="43" t="s">
        <v>184</v>
      </c>
      <c r="D34" s="76">
        <v>12489467</v>
      </c>
      <c r="E34" s="70">
        <f t="shared" si="1"/>
        <v>5.0979638830703472E-2</v>
      </c>
      <c r="F34" s="43" t="s">
        <v>97</v>
      </c>
    </row>
    <row r="35" spans="2:7" x14ac:dyDescent="0.35">
      <c r="B35" s="63">
        <v>8</v>
      </c>
      <c r="C35" s="43" t="s">
        <v>185</v>
      </c>
      <c r="D35" s="76">
        <v>9598642</v>
      </c>
      <c r="E35" s="70">
        <f t="shared" si="1"/>
        <v>3.9179838693294215E-2</v>
      </c>
      <c r="F35" s="43" t="s">
        <v>147</v>
      </c>
    </row>
    <row r="36" spans="2:7" x14ac:dyDescent="0.35">
      <c r="B36" s="63">
        <v>9</v>
      </c>
      <c r="C36" s="43" t="s">
        <v>186</v>
      </c>
      <c r="D36" s="76">
        <v>8730875</v>
      </c>
      <c r="E36" s="70">
        <f t="shared" si="1"/>
        <v>3.5637778151463004E-2</v>
      </c>
      <c r="F36" s="43" t="s">
        <v>102</v>
      </c>
    </row>
    <row r="37" spans="2:7" x14ac:dyDescent="0.35">
      <c r="B37" s="63">
        <v>10</v>
      </c>
      <c r="C37" s="43" t="s">
        <v>187</v>
      </c>
      <c r="D37" s="76"/>
      <c r="E37" s="70">
        <f t="shared" si="1"/>
        <v>0</v>
      </c>
      <c r="F37" s="43"/>
      <c r="G37" s="72" t="s">
        <v>163</v>
      </c>
    </row>
    <row r="38" spans="2:7" x14ac:dyDescent="0.35">
      <c r="B38" s="60"/>
      <c r="C38" s="57" t="s">
        <v>142</v>
      </c>
      <c r="D38" s="77">
        <f>SUM(D28:D37)</f>
        <v>244989319</v>
      </c>
      <c r="E38" s="60">
        <f>SUM(E28:E37)</f>
        <v>1</v>
      </c>
      <c r="F38" s="57"/>
    </row>
    <row r="40" spans="2:7" x14ac:dyDescent="0.35">
      <c r="D40" s="40"/>
      <c r="E40" s="64"/>
    </row>
  </sheetData>
  <mergeCells count="6">
    <mergeCell ref="C16:C17"/>
    <mergeCell ref="D16:D17"/>
    <mergeCell ref="E16:E17"/>
    <mergeCell ref="C19:C21"/>
    <mergeCell ref="D19:D21"/>
    <mergeCell ref="E19:E21"/>
  </mergeCells>
  <hyperlinks>
    <hyperlink ref="H27" r:id="rId1" xr:uid="{41743FDA-F5C1-463C-9C65-9069311D98DB}"/>
    <hyperlink ref="B3" r:id="rId2" xr:uid="{FFD2BFF7-FC53-447B-A93E-70AFCE7A85D4}"/>
  </hyperlinks>
  <pageMargins left="0.7" right="0.7" top="0.75" bottom="0.75" header="0.3" footer="0.3"/>
  <pageSetup orientation="portrait" r:id="rId3"/>
  <drawing r:id="rId4"/>
  <legacyDrawing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603C-7D4F-49BF-86B6-F4ED254C0996}">
  <sheetPr>
    <tabColor theme="5" tint="0.39997558519241921"/>
  </sheetPr>
  <dimension ref="B2:H40"/>
  <sheetViews>
    <sheetView zoomScale="85" zoomScaleNormal="85" workbookViewId="0">
      <selection activeCell="C7" sqref="C7"/>
    </sheetView>
  </sheetViews>
  <sheetFormatPr defaultRowHeight="14.5" x14ac:dyDescent="0.35"/>
  <cols>
    <col min="2" max="2" width="8.7265625" style="38"/>
    <col min="3" max="3" width="22.7265625" style="38" customWidth="1"/>
    <col min="4" max="4" width="16.453125" style="38" customWidth="1"/>
    <col min="5" max="5" width="13.6328125" style="39" customWidth="1"/>
  </cols>
  <sheetData>
    <row r="2" spans="2:7" x14ac:dyDescent="0.35">
      <c r="B2" s="15" t="s">
        <v>193</v>
      </c>
      <c r="D2" s="7"/>
    </row>
    <row r="3" spans="2:7" x14ac:dyDescent="0.35">
      <c r="B3" s="7" t="s">
        <v>192</v>
      </c>
    </row>
    <row r="4" spans="2:7" x14ac:dyDescent="0.35">
      <c r="B4" s="8"/>
    </row>
    <row r="6" spans="2:7" ht="15" thickBot="1" x14ac:dyDescent="0.4">
      <c r="C6" s="87" t="s">
        <v>232</v>
      </c>
    </row>
    <row r="7" spans="2:7" x14ac:dyDescent="0.35">
      <c r="B7" s="51" t="s">
        <v>88</v>
      </c>
      <c r="C7" s="52" t="s">
        <v>172</v>
      </c>
      <c r="D7" s="52" t="s">
        <v>26</v>
      </c>
      <c r="E7" s="53" t="s">
        <v>117</v>
      </c>
      <c r="G7" s="7"/>
    </row>
    <row r="8" spans="2:7" x14ac:dyDescent="0.35">
      <c r="B8" s="42" t="s">
        <v>146</v>
      </c>
      <c r="C8" s="109"/>
      <c r="D8" s="43" t="s">
        <v>31</v>
      </c>
      <c r="E8" s="65">
        <f t="shared" ref="E8:E9" si="0">C8/$C$23</f>
        <v>0</v>
      </c>
      <c r="F8" s="71"/>
    </row>
    <row r="9" spans="2:7" x14ac:dyDescent="0.35">
      <c r="B9" s="42" t="s">
        <v>147</v>
      </c>
      <c r="C9" s="109">
        <v>1</v>
      </c>
      <c r="D9" s="43" t="s">
        <v>0</v>
      </c>
      <c r="E9" s="65">
        <f t="shared" si="0"/>
        <v>0.2</v>
      </c>
      <c r="F9" s="71"/>
    </row>
    <row r="10" spans="2:7" x14ac:dyDescent="0.35">
      <c r="B10" s="42" t="s">
        <v>91</v>
      </c>
      <c r="C10" s="109">
        <v>1</v>
      </c>
      <c r="D10" s="43" t="s">
        <v>1</v>
      </c>
      <c r="E10" s="65">
        <f>C10/$C$23</f>
        <v>0.2</v>
      </c>
    </row>
    <row r="11" spans="2:7" x14ac:dyDescent="0.35">
      <c r="B11" s="42" t="s">
        <v>94</v>
      </c>
      <c r="C11" s="109">
        <v>1</v>
      </c>
      <c r="D11" s="43" t="s">
        <v>2</v>
      </c>
      <c r="E11" s="65">
        <f>C11/$C$23</f>
        <v>0.2</v>
      </c>
    </row>
    <row r="12" spans="2:7" x14ac:dyDescent="0.35">
      <c r="B12" s="42" t="s">
        <v>96</v>
      </c>
      <c r="C12" s="109">
        <v>1</v>
      </c>
      <c r="D12" s="43" t="s">
        <v>3</v>
      </c>
      <c r="E12" s="65">
        <f>C12/$C$23</f>
        <v>0.2</v>
      </c>
    </row>
    <row r="13" spans="2:7" x14ac:dyDescent="0.35">
      <c r="B13" s="42" t="s">
        <v>95</v>
      </c>
      <c r="C13" s="109"/>
      <c r="D13" s="43" t="s">
        <v>5</v>
      </c>
      <c r="E13" s="65">
        <f>(C13+C14)/$C$23</f>
        <v>0</v>
      </c>
    </row>
    <row r="14" spans="2:7" x14ac:dyDescent="0.35">
      <c r="B14" s="42" t="s">
        <v>97</v>
      </c>
      <c r="C14" s="110"/>
      <c r="D14" s="43" t="s">
        <v>4</v>
      </c>
      <c r="E14" s="66" t="s">
        <v>51</v>
      </c>
    </row>
    <row r="15" spans="2:7" x14ac:dyDescent="0.35">
      <c r="B15" s="42" t="s">
        <v>105</v>
      </c>
      <c r="C15" s="109">
        <v>1</v>
      </c>
      <c r="D15" s="43" t="s">
        <v>6</v>
      </c>
      <c r="E15" s="65">
        <f>C15/$C$23</f>
        <v>0.2</v>
      </c>
    </row>
    <row r="16" spans="2:7" x14ac:dyDescent="0.35">
      <c r="B16" s="42" t="s">
        <v>107</v>
      </c>
      <c r="C16" s="130"/>
      <c r="D16" s="111" t="s">
        <v>57</v>
      </c>
      <c r="E16" s="123">
        <f>(C16+C17)/C23</f>
        <v>0</v>
      </c>
    </row>
    <row r="17" spans="2:8" x14ac:dyDescent="0.35">
      <c r="B17" s="42" t="s">
        <v>100</v>
      </c>
      <c r="C17" s="131"/>
      <c r="D17" s="111"/>
      <c r="E17" s="124"/>
    </row>
    <row r="18" spans="2:8" x14ac:dyDescent="0.35">
      <c r="B18" s="42" t="s">
        <v>101</v>
      </c>
      <c r="C18" s="109"/>
      <c r="D18" s="43" t="s">
        <v>10</v>
      </c>
      <c r="E18" s="65">
        <f>C18/$C$23</f>
        <v>0</v>
      </c>
    </row>
    <row r="19" spans="2:8" x14ac:dyDescent="0.35">
      <c r="B19" s="42" t="s">
        <v>98</v>
      </c>
      <c r="C19" s="132"/>
      <c r="D19" s="111" t="s">
        <v>71</v>
      </c>
      <c r="E19" s="126">
        <f>(C19+C20+C21)/C23</f>
        <v>0</v>
      </c>
    </row>
    <row r="20" spans="2:8" x14ac:dyDescent="0.35">
      <c r="B20" s="42" t="s">
        <v>99</v>
      </c>
      <c r="C20" s="132"/>
      <c r="D20" s="111"/>
      <c r="E20" s="126"/>
    </row>
    <row r="21" spans="2:8" x14ac:dyDescent="0.35">
      <c r="B21" s="42" t="s">
        <v>102</v>
      </c>
      <c r="C21" s="132"/>
      <c r="D21" s="111"/>
      <c r="E21" s="126"/>
    </row>
    <row r="22" spans="2:8" x14ac:dyDescent="0.35">
      <c r="B22" s="42"/>
      <c r="C22" s="73"/>
      <c r="D22" s="43"/>
      <c r="E22" s="46"/>
    </row>
    <row r="23" spans="2:8" ht="15" thickBot="1" x14ac:dyDescent="0.4">
      <c r="B23" s="47" t="s">
        <v>116</v>
      </c>
      <c r="C23" s="74">
        <f>SUM(C8:C21)</f>
        <v>5</v>
      </c>
      <c r="D23" s="49"/>
      <c r="E23" s="50">
        <f>SUM(E8:E21)</f>
        <v>1</v>
      </c>
    </row>
    <row r="24" spans="2:8" x14ac:dyDescent="0.35">
      <c r="G24" s="14" t="s">
        <v>171</v>
      </c>
    </row>
    <row r="25" spans="2:8" x14ac:dyDescent="0.35">
      <c r="H25" t="s">
        <v>188</v>
      </c>
    </row>
    <row r="26" spans="2:8" x14ac:dyDescent="0.35">
      <c r="B26" s="108" t="s">
        <v>228</v>
      </c>
      <c r="H26" t="s">
        <v>189</v>
      </c>
    </row>
    <row r="27" spans="2:8" x14ac:dyDescent="0.35">
      <c r="B27" s="56" t="s">
        <v>25</v>
      </c>
      <c r="C27" s="56" t="s">
        <v>190</v>
      </c>
      <c r="D27" s="56" t="s">
        <v>191</v>
      </c>
      <c r="E27" s="56" t="s">
        <v>145</v>
      </c>
      <c r="F27" s="56" t="s">
        <v>88</v>
      </c>
      <c r="H27" s="75"/>
    </row>
    <row r="28" spans="2:8" x14ac:dyDescent="0.35">
      <c r="B28" s="63">
        <v>1</v>
      </c>
      <c r="C28" s="43" t="s">
        <v>96</v>
      </c>
      <c r="D28" s="76"/>
      <c r="E28" s="70" t="e">
        <f t="shared" ref="E28:E37" si="1">D28/$D$38</f>
        <v>#DIV/0!</v>
      </c>
      <c r="F28" s="43" t="str">
        <f>C28</f>
        <v>EM</v>
      </c>
    </row>
    <row r="29" spans="2:8" x14ac:dyDescent="0.35">
      <c r="B29" s="63">
        <v>2</v>
      </c>
      <c r="C29" s="43" t="s">
        <v>97</v>
      </c>
      <c r="D29" s="76"/>
      <c r="E29" s="70" t="e">
        <f t="shared" si="1"/>
        <v>#DIV/0!</v>
      </c>
      <c r="F29" s="43" t="str">
        <f t="shared" ref="F29:F37" si="2">C29</f>
        <v>WM</v>
      </c>
    </row>
    <row r="30" spans="2:8" x14ac:dyDescent="0.35">
      <c r="B30" s="63">
        <v>3</v>
      </c>
      <c r="C30" s="43" t="s">
        <v>101</v>
      </c>
      <c r="D30" s="76"/>
      <c r="E30" s="70" t="e">
        <f t="shared" si="1"/>
        <v>#DIV/0!</v>
      </c>
      <c r="F30" s="43" t="str">
        <f t="shared" si="2"/>
        <v>SO</v>
      </c>
    </row>
    <row r="31" spans="2:8" x14ac:dyDescent="0.35">
      <c r="B31" s="63">
        <v>4</v>
      </c>
      <c r="C31" s="43" t="s">
        <v>105</v>
      </c>
      <c r="D31" s="76"/>
      <c r="E31" s="70" t="e">
        <f t="shared" si="1"/>
        <v>#DIV/0!</v>
      </c>
      <c r="F31" s="43" t="str">
        <f t="shared" si="2"/>
        <v>EA</v>
      </c>
    </row>
    <row r="32" spans="2:8" x14ac:dyDescent="0.35">
      <c r="B32" s="63">
        <v>5</v>
      </c>
      <c r="C32" s="43" t="s">
        <v>107</v>
      </c>
      <c r="D32" s="76"/>
      <c r="E32" s="70" t="e">
        <f t="shared" si="1"/>
        <v>#DIV/0!</v>
      </c>
      <c r="F32" s="43" t="str">
        <f t="shared" si="2"/>
        <v>NT</v>
      </c>
    </row>
    <row r="33" spans="2:7" x14ac:dyDescent="0.35">
      <c r="B33" s="63">
        <v>6</v>
      </c>
      <c r="C33" s="43" t="s">
        <v>100</v>
      </c>
      <c r="D33" s="76"/>
      <c r="E33" s="70" t="e">
        <f t="shared" si="1"/>
        <v>#DIV/0!</v>
      </c>
      <c r="F33" s="43" t="str">
        <f t="shared" si="2"/>
        <v>SE</v>
      </c>
    </row>
    <row r="34" spans="2:7" x14ac:dyDescent="0.35">
      <c r="B34" s="63">
        <v>7</v>
      </c>
      <c r="C34" s="43"/>
      <c r="D34" s="76"/>
      <c r="E34" s="70" t="e">
        <f t="shared" si="1"/>
        <v>#DIV/0!</v>
      </c>
      <c r="F34" s="43">
        <f>C34</f>
        <v>0</v>
      </c>
    </row>
    <row r="35" spans="2:7" x14ac:dyDescent="0.35">
      <c r="B35" s="63">
        <v>8</v>
      </c>
      <c r="C35" s="43"/>
      <c r="D35" s="76"/>
      <c r="E35" s="70" t="e">
        <f t="shared" si="1"/>
        <v>#DIV/0!</v>
      </c>
      <c r="F35" s="43">
        <f t="shared" si="2"/>
        <v>0</v>
      </c>
    </row>
    <row r="36" spans="2:7" x14ac:dyDescent="0.35">
      <c r="B36" s="63">
        <v>9</v>
      </c>
      <c r="C36" s="43"/>
      <c r="D36" s="76"/>
      <c r="E36" s="70" t="e">
        <f t="shared" si="1"/>
        <v>#DIV/0!</v>
      </c>
      <c r="F36" s="43">
        <f t="shared" si="2"/>
        <v>0</v>
      </c>
    </row>
    <row r="37" spans="2:7" x14ac:dyDescent="0.35">
      <c r="B37" s="63">
        <v>10</v>
      </c>
      <c r="C37" s="43"/>
      <c r="D37" s="76"/>
      <c r="E37" s="70" t="e">
        <f t="shared" si="1"/>
        <v>#DIV/0!</v>
      </c>
      <c r="F37" s="43">
        <f t="shared" si="2"/>
        <v>0</v>
      </c>
      <c r="G37" s="72" t="s">
        <v>163</v>
      </c>
    </row>
    <row r="38" spans="2:7" x14ac:dyDescent="0.35">
      <c r="B38" s="60"/>
      <c r="C38" s="57" t="s">
        <v>142</v>
      </c>
      <c r="D38" s="77">
        <f>SUM(D28:D37)</f>
        <v>0</v>
      </c>
      <c r="E38" s="60" t="e">
        <f>SUM(E28:E37)</f>
        <v>#DIV/0!</v>
      </c>
      <c r="F38" s="57"/>
    </row>
    <row r="40" spans="2:7" x14ac:dyDescent="0.35">
      <c r="D40" s="40"/>
      <c r="E40" s="64"/>
    </row>
  </sheetData>
  <mergeCells count="6">
    <mergeCell ref="C16:C17"/>
    <mergeCell ref="D16:D17"/>
    <mergeCell ref="E16:E17"/>
    <mergeCell ref="C19:C21"/>
    <mergeCell ref="D19:D21"/>
    <mergeCell ref="E19:E21"/>
  </mergeCells>
  <hyperlinks>
    <hyperlink ref="B3" r:id="rId1" xr:uid="{BAF6864C-BC8B-4097-80A7-42A93545ADEF}"/>
  </hyperlinks>
  <pageMargins left="0.7" right="0.7" top="0.75" bottom="0.75" header="0.3" footer="0.3"/>
  <pageSetup orientation="portrait" r:id="rId2"/>
  <drawing r:id="rId3"/>
  <legacyDrawing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4A28E-C5F7-45BD-86EE-78BAFDFA9418}">
  <sheetPr>
    <tabColor theme="5" tint="0.39997558519241921"/>
  </sheetPr>
  <dimension ref="B2:O26"/>
  <sheetViews>
    <sheetView zoomScale="85" zoomScaleNormal="85" workbookViewId="0">
      <selection activeCell="E27" sqref="E27"/>
    </sheetView>
  </sheetViews>
  <sheetFormatPr defaultRowHeight="14.5" x14ac:dyDescent="0.35"/>
  <cols>
    <col min="2" max="2" width="8.7265625" style="38"/>
    <col min="3" max="3" width="22.7265625" style="38" customWidth="1"/>
    <col min="4" max="4" width="16.453125" style="38" customWidth="1"/>
    <col min="5" max="5" width="13.6328125" style="39" customWidth="1"/>
  </cols>
  <sheetData>
    <row r="2" spans="2:15" x14ac:dyDescent="0.35">
      <c r="B2" s="15" t="s">
        <v>194</v>
      </c>
      <c r="D2" s="7"/>
    </row>
    <row r="3" spans="2:15" x14ac:dyDescent="0.35">
      <c r="B3" s="88" t="s">
        <v>231</v>
      </c>
    </row>
    <row r="4" spans="2:15" x14ac:dyDescent="0.35">
      <c r="B4" s="8"/>
      <c r="O4" s="14" t="s">
        <v>230</v>
      </c>
    </row>
    <row r="6" spans="2:15" ht="15" thickBot="1" x14ac:dyDescent="0.4"/>
    <row r="7" spans="2:15" x14ac:dyDescent="0.35">
      <c r="B7" s="51" t="s">
        <v>88</v>
      </c>
      <c r="C7" s="52" t="s">
        <v>172</v>
      </c>
      <c r="D7" s="52" t="s">
        <v>26</v>
      </c>
      <c r="E7" s="53" t="s">
        <v>117</v>
      </c>
      <c r="G7" s="7"/>
    </row>
    <row r="8" spans="2:15" x14ac:dyDescent="0.35">
      <c r="B8" s="42" t="s">
        <v>146</v>
      </c>
      <c r="C8" s="109"/>
      <c r="D8" s="43" t="s">
        <v>31</v>
      </c>
      <c r="E8" s="65">
        <f t="shared" ref="E8:E9" si="0">C8/$C$23</f>
        <v>0</v>
      </c>
      <c r="F8" s="71"/>
    </row>
    <row r="9" spans="2:15" x14ac:dyDescent="0.35">
      <c r="B9" s="42" t="s">
        <v>147</v>
      </c>
      <c r="C9" s="109">
        <v>1</v>
      </c>
      <c r="D9" s="43" t="s">
        <v>0</v>
      </c>
      <c r="E9" s="65">
        <f t="shared" si="0"/>
        <v>0.5</v>
      </c>
      <c r="F9" s="71"/>
    </row>
    <row r="10" spans="2:15" x14ac:dyDescent="0.35">
      <c r="B10" s="42" t="s">
        <v>91</v>
      </c>
      <c r="C10" s="109"/>
      <c r="D10" s="43" t="s">
        <v>1</v>
      </c>
      <c r="E10" s="65">
        <f>C10/$C$23</f>
        <v>0</v>
      </c>
    </row>
    <row r="11" spans="2:15" x14ac:dyDescent="0.35">
      <c r="B11" s="42" t="s">
        <v>94</v>
      </c>
      <c r="C11" s="109"/>
      <c r="D11" s="43" t="s">
        <v>2</v>
      </c>
      <c r="E11" s="65">
        <f>C11/$C$23</f>
        <v>0</v>
      </c>
    </row>
    <row r="12" spans="2:15" x14ac:dyDescent="0.35">
      <c r="B12" s="42" t="s">
        <v>96</v>
      </c>
      <c r="C12" s="109"/>
      <c r="D12" s="43" t="s">
        <v>3</v>
      </c>
      <c r="E12" s="65">
        <f>C12/$C$23</f>
        <v>0</v>
      </c>
    </row>
    <row r="13" spans="2:15" x14ac:dyDescent="0.35">
      <c r="B13" s="42" t="s">
        <v>95</v>
      </c>
      <c r="C13" s="109"/>
      <c r="D13" s="43" t="s">
        <v>5</v>
      </c>
      <c r="E13" s="65">
        <f>(C13+C14)/$C$23</f>
        <v>0</v>
      </c>
    </row>
    <row r="14" spans="2:15" x14ac:dyDescent="0.35">
      <c r="B14" s="42" t="s">
        <v>97</v>
      </c>
      <c r="C14" s="110"/>
      <c r="D14" s="43" t="s">
        <v>4</v>
      </c>
      <c r="E14" s="66" t="s">
        <v>51</v>
      </c>
    </row>
    <row r="15" spans="2:15" x14ac:dyDescent="0.35">
      <c r="B15" s="42" t="s">
        <v>105</v>
      </c>
      <c r="C15" s="109">
        <v>1</v>
      </c>
      <c r="D15" s="43" t="s">
        <v>6</v>
      </c>
      <c r="E15" s="65">
        <f>C15/$C$23</f>
        <v>0.5</v>
      </c>
    </row>
    <row r="16" spans="2:15" x14ac:dyDescent="0.35">
      <c r="B16" s="42" t="s">
        <v>107</v>
      </c>
      <c r="C16" s="130"/>
      <c r="D16" s="111" t="s">
        <v>57</v>
      </c>
      <c r="E16" s="123">
        <f>(C16+C17)/C23</f>
        <v>0</v>
      </c>
    </row>
    <row r="17" spans="2:8" x14ac:dyDescent="0.35">
      <c r="B17" s="42" t="s">
        <v>100</v>
      </c>
      <c r="C17" s="131"/>
      <c r="D17" s="111"/>
      <c r="E17" s="124"/>
    </row>
    <row r="18" spans="2:8" x14ac:dyDescent="0.35">
      <c r="B18" s="42" t="s">
        <v>101</v>
      </c>
      <c r="C18" s="109"/>
      <c r="D18" s="43" t="s">
        <v>10</v>
      </c>
      <c r="E18" s="65">
        <f>C18/$C$23</f>
        <v>0</v>
      </c>
    </row>
    <row r="19" spans="2:8" x14ac:dyDescent="0.35">
      <c r="B19" s="42" t="s">
        <v>98</v>
      </c>
      <c r="C19" s="132"/>
      <c r="D19" s="111" t="s">
        <v>71</v>
      </c>
      <c r="E19" s="126">
        <f>(C19+C20+C21)/C23</f>
        <v>0</v>
      </c>
    </row>
    <row r="20" spans="2:8" x14ac:dyDescent="0.35">
      <c r="B20" s="42" t="s">
        <v>99</v>
      </c>
      <c r="C20" s="132"/>
      <c r="D20" s="111"/>
      <c r="E20" s="126"/>
    </row>
    <row r="21" spans="2:8" x14ac:dyDescent="0.35">
      <c r="B21" s="42" t="s">
        <v>102</v>
      </c>
      <c r="C21" s="132"/>
      <c r="D21" s="111"/>
      <c r="E21" s="126"/>
    </row>
    <row r="22" spans="2:8" x14ac:dyDescent="0.35">
      <c r="B22" s="42"/>
      <c r="C22" s="73"/>
      <c r="D22" s="43"/>
      <c r="E22" s="46"/>
    </row>
    <row r="23" spans="2:8" ht="15" thickBot="1" x14ac:dyDescent="0.4">
      <c r="B23" s="47" t="s">
        <v>116</v>
      </c>
      <c r="C23" s="74">
        <f>SUM(C8:C21)</f>
        <v>2</v>
      </c>
      <c r="D23" s="49"/>
      <c r="E23" s="50">
        <f>SUM(E8:E21)</f>
        <v>1</v>
      </c>
    </row>
    <row r="24" spans="2:8" x14ac:dyDescent="0.35">
      <c r="G24" s="14" t="s">
        <v>195</v>
      </c>
    </row>
    <row r="25" spans="2:8" x14ac:dyDescent="0.35">
      <c r="H25" t="s">
        <v>196</v>
      </c>
    </row>
    <row r="26" spans="2:8" x14ac:dyDescent="0.35">
      <c r="D26" s="40"/>
      <c r="E26" s="64"/>
    </row>
  </sheetData>
  <mergeCells count="6">
    <mergeCell ref="C16:C17"/>
    <mergeCell ref="D16:D17"/>
    <mergeCell ref="E16:E17"/>
    <mergeCell ref="C19:C21"/>
    <mergeCell ref="D19:D21"/>
    <mergeCell ref="E19:E21"/>
  </mergeCells>
  <hyperlinks>
    <hyperlink ref="B3" r:id="rId1" display="https://www.nationalgas.com/document/139641/download" xr:uid="{86324AC8-77A3-4084-8481-A9AA4B54E633}"/>
  </hyperlinks>
  <pageMargins left="0.7" right="0.7" top="0.75" bottom="0.75" header="0.3" footer="0.3"/>
  <pageSetup orientation="portrait" r:id="rId2"/>
  <drawing r:id="rId3"/>
  <legacyDrawing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25C4B-3356-491B-B096-05F4EB18E58A}">
  <dimension ref="B2:I31"/>
  <sheetViews>
    <sheetView zoomScale="85" zoomScaleNormal="85" workbookViewId="0">
      <selection activeCell="B7" sqref="B7"/>
    </sheetView>
  </sheetViews>
  <sheetFormatPr defaultRowHeight="14.5" x14ac:dyDescent="0.35"/>
  <cols>
    <col min="2" max="2" width="8.7265625" style="8"/>
    <col min="3" max="3" width="15.08984375" style="8" customWidth="1"/>
    <col min="4" max="4" width="12.6328125" style="8" customWidth="1"/>
    <col min="5" max="5" width="26.54296875" hidden="1" customWidth="1"/>
    <col min="6" max="6" width="12.6328125" customWidth="1"/>
    <col min="7" max="7" width="22.36328125" hidden="1" customWidth="1"/>
    <col min="8" max="8" width="36.08984375" customWidth="1"/>
    <col min="9" max="9" width="37.90625" customWidth="1"/>
  </cols>
  <sheetData>
    <row r="2" spans="2:9" x14ac:dyDescent="0.35">
      <c r="B2" s="15" t="s">
        <v>87</v>
      </c>
    </row>
    <row r="3" spans="2:9" x14ac:dyDescent="0.35">
      <c r="B3" s="7" t="s">
        <v>85</v>
      </c>
    </row>
    <row r="5" spans="2:9" x14ac:dyDescent="0.35">
      <c r="B5" s="15" t="s">
        <v>86</v>
      </c>
    </row>
    <row r="6" spans="2:9" x14ac:dyDescent="0.35">
      <c r="B6" s="7" t="s">
        <v>24</v>
      </c>
    </row>
    <row r="10" spans="2:9" ht="15" thickBot="1" x14ac:dyDescent="0.4">
      <c r="B10" s="9" t="s">
        <v>25</v>
      </c>
      <c r="C10" s="10" t="s">
        <v>26</v>
      </c>
      <c r="D10" s="9" t="s">
        <v>27</v>
      </c>
      <c r="E10" s="11" t="s">
        <v>28</v>
      </c>
      <c r="F10" s="11" t="s">
        <v>88</v>
      </c>
      <c r="G10" s="11" t="s">
        <v>93</v>
      </c>
      <c r="H10" s="11" t="s">
        <v>29</v>
      </c>
      <c r="I10" s="11" t="s">
        <v>30</v>
      </c>
    </row>
    <row r="11" spans="2:9" x14ac:dyDescent="0.35">
      <c r="B11" s="16">
        <v>1</v>
      </c>
      <c r="C11" s="20" t="s">
        <v>31</v>
      </c>
      <c r="D11" s="18" t="s">
        <v>32</v>
      </c>
      <c r="E11" s="17" t="s">
        <v>33</v>
      </c>
      <c r="F11" s="142" t="s">
        <v>89</v>
      </c>
      <c r="G11" s="144" t="s">
        <v>90</v>
      </c>
      <c r="H11" s="12" t="s">
        <v>34</v>
      </c>
      <c r="I11" s="149" t="s">
        <v>35</v>
      </c>
    </row>
    <row r="12" spans="2:9" ht="15" thickBot="1" x14ac:dyDescent="0.4">
      <c r="B12" s="24">
        <v>2</v>
      </c>
      <c r="C12" s="25" t="s">
        <v>0</v>
      </c>
      <c r="D12" s="26" t="s">
        <v>36</v>
      </c>
      <c r="E12" s="27" t="s">
        <v>37</v>
      </c>
      <c r="F12" s="143"/>
      <c r="G12" s="145"/>
      <c r="H12" s="13" t="s">
        <v>38</v>
      </c>
      <c r="I12" s="150"/>
    </row>
    <row r="13" spans="2:9" x14ac:dyDescent="0.35">
      <c r="B13" s="151">
        <v>3</v>
      </c>
      <c r="C13" s="153" t="s">
        <v>1</v>
      </c>
      <c r="D13" s="18" t="s">
        <v>39</v>
      </c>
      <c r="E13" s="17" t="s">
        <v>40</v>
      </c>
      <c r="F13" s="142" t="s">
        <v>91</v>
      </c>
      <c r="G13" s="147" t="s">
        <v>92</v>
      </c>
      <c r="H13" s="160" t="s">
        <v>41</v>
      </c>
      <c r="I13" s="149" t="s">
        <v>42</v>
      </c>
    </row>
    <row r="14" spans="2:9" x14ac:dyDescent="0.35">
      <c r="B14" s="152"/>
      <c r="C14" s="154"/>
      <c r="D14" s="21" t="s">
        <v>43</v>
      </c>
      <c r="E14" s="22" t="s">
        <v>44</v>
      </c>
      <c r="F14" s="146"/>
      <c r="G14" s="148"/>
      <c r="H14" s="161"/>
      <c r="I14" s="155"/>
    </row>
    <row r="15" spans="2:9" x14ac:dyDescent="0.35">
      <c r="B15" s="29">
        <v>4</v>
      </c>
      <c r="C15" s="30" t="s">
        <v>2</v>
      </c>
      <c r="D15" s="21" t="s">
        <v>47</v>
      </c>
      <c r="E15" s="22" t="s">
        <v>48</v>
      </c>
      <c r="F15" s="22" t="s">
        <v>94</v>
      </c>
      <c r="G15" s="22" t="s">
        <v>104</v>
      </c>
      <c r="H15" s="23" t="s">
        <v>49</v>
      </c>
      <c r="I15" s="155"/>
    </row>
    <row r="16" spans="2:9" ht="15" thickBot="1" x14ac:dyDescent="0.4">
      <c r="B16" s="24">
        <v>5</v>
      </c>
      <c r="C16" s="25" t="s">
        <v>3</v>
      </c>
      <c r="D16" s="26" t="s">
        <v>50</v>
      </c>
      <c r="E16" s="25" t="s">
        <v>51</v>
      </c>
      <c r="F16" s="25" t="s">
        <v>96</v>
      </c>
      <c r="G16" s="25" t="s">
        <v>50</v>
      </c>
      <c r="H16" s="28" t="s">
        <v>52</v>
      </c>
      <c r="I16" s="150"/>
    </row>
    <row r="17" spans="2:9" x14ac:dyDescent="0.35">
      <c r="B17" s="16">
        <v>6</v>
      </c>
      <c r="C17" s="20" t="s">
        <v>6</v>
      </c>
      <c r="D17" s="18" t="s">
        <v>53</v>
      </c>
      <c r="E17" s="17" t="s">
        <v>54</v>
      </c>
      <c r="F17" s="17" t="s">
        <v>105</v>
      </c>
      <c r="G17" s="17" t="s">
        <v>106</v>
      </c>
      <c r="H17" s="19" t="s">
        <v>55</v>
      </c>
      <c r="I17" s="149" t="s">
        <v>56</v>
      </c>
    </row>
    <row r="18" spans="2:9" x14ac:dyDescent="0.35">
      <c r="B18" s="156">
        <v>7</v>
      </c>
      <c r="C18" s="158" t="s">
        <v>57</v>
      </c>
      <c r="D18" s="21" t="s">
        <v>58</v>
      </c>
      <c r="E18" s="22" t="s">
        <v>59</v>
      </c>
      <c r="F18" s="22" t="s">
        <v>107</v>
      </c>
      <c r="G18" s="22" t="s">
        <v>108</v>
      </c>
      <c r="H18" s="23" t="s">
        <v>60</v>
      </c>
      <c r="I18" s="155"/>
    </row>
    <row r="19" spans="2:9" x14ac:dyDescent="0.35">
      <c r="B19" s="157"/>
      <c r="C19" s="159"/>
      <c r="D19" s="21" t="s">
        <v>61</v>
      </c>
      <c r="E19" s="22" t="s">
        <v>62</v>
      </c>
      <c r="F19" s="22" t="s">
        <v>100</v>
      </c>
      <c r="G19" s="22" t="s">
        <v>109</v>
      </c>
      <c r="H19" s="23" t="s">
        <v>63</v>
      </c>
      <c r="I19" s="155"/>
    </row>
    <row r="20" spans="2:9" ht="15" thickBot="1" x14ac:dyDescent="0.4">
      <c r="B20" s="24">
        <v>8</v>
      </c>
      <c r="C20" s="25" t="s">
        <v>10</v>
      </c>
      <c r="D20" s="26" t="s">
        <v>64</v>
      </c>
      <c r="E20" s="27" t="s">
        <v>65</v>
      </c>
      <c r="F20" s="27" t="s">
        <v>101</v>
      </c>
      <c r="G20" s="27" t="s">
        <v>110</v>
      </c>
      <c r="H20" s="28" t="s">
        <v>66</v>
      </c>
      <c r="I20" s="150"/>
    </row>
    <row r="21" spans="2:9" x14ac:dyDescent="0.35">
      <c r="B21" s="16">
        <v>9</v>
      </c>
      <c r="C21" s="17" t="s">
        <v>5</v>
      </c>
      <c r="D21" s="18" t="s">
        <v>67</v>
      </c>
      <c r="E21" s="17" t="s">
        <v>68</v>
      </c>
      <c r="F21" s="17" t="s">
        <v>95</v>
      </c>
      <c r="G21" s="17" t="s">
        <v>103</v>
      </c>
      <c r="H21" s="19" t="s">
        <v>69</v>
      </c>
      <c r="I21" s="149" t="s">
        <v>70</v>
      </c>
    </row>
    <row r="22" spans="2:9" ht="15" thickBot="1" x14ac:dyDescent="0.4">
      <c r="B22" s="79">
        <v>10</v>
      </c>
      <c r="C22" s="80" t="s">
        <v>4</v>
      </c>
      <c r="D22" s="81" t="s">
        <v>72</v>
      </c>
      <c r="E22" s="80" t="s">
        <v>51</v>
      </c>
      <c r="F22" s="80" t="s">
        <v>97</v>
      </c>
      <c r="G22" s="80" t="s">
        <v>72</v>
      </c>
      <c r="H22" s="82" t="s">
        <v>73</v>
      </c>
      <c r="I22" s="150"/>
    </row>
    <row r="23" spans="2:9" x14ac:dyDescent="0.35">
      <c r="B23" s="133">
        <v>11</v>
      </c>
      <c r="C23" s="136" t="s">
        <v>71</v>
      </c>
      <c r="D23" s="83" t="s">
        <v>45</v>
      </c>
      <c r="E23" s="84"/>
      <c r="F23" s="84" t="s">
        <v>98</v>
      </c>
      <c r="G23" s="84" t="s">
        <v>112</v>
      </c>
      <c r="H23" s="85" t="s">
        <v>46</v>
      </c>
      <c r="I23" s="139" t="s">
        <v>71</v>
      </c>
    </row>
    <row r="24" spans="2:9" x14ac:dyDescent="0.35">
      <c r="B24" s="134"/>
      <c r="C24" s="137"/>
      <c r="D24" s="33" t="s">
        <v>71</v>
      </c>
      <c r="E24" s="34" t="s">
        <v>51</v>
      </c>
      <c r="F24" s="34" t="s">
        <v>99</v>
      </c>
      <c r="G24" s="34" t="s">
        <v>111</v>
      </c>
      <c r="H24" s="37" t="s">
        <v>74</v>
      </c>
      <c r="I24" s="140"/>
    </row>
    <row r="25" spans="2:9" ht="15" thickBot="1" x14ac:dyDescent="0.4">
      <c r="B25" s="135"/>
      <c r="C25" s="138"/>
      <c r="D25" s="32" t="s">
        <v>75</v>
      </c>
      <c r="E25" s="31" t="s">
        <v>51</v>
      </c>
      <c r="F25" s="31" t="s">
        <v>102</v>
      </c>
      <c r="G25" s="35" t="s">
        <v>113</v>
      </c>
      <c r="H25" s="36" t="s">
        <v>76</v>
      </c>
      <c r="I25" s="141"/>
    </row>
    <row r="28" spans="2:9" x14ac:dyDescent="0.35">
      <c r="B28" s="14" t="s">
        <v>77</v>
      </c>
      <c r="C28" s="14" t="s">
        <v>78</v>
      </c>
      <c r="D28" s="14"/>
    </row>
    <row r="29" spans="2:9" x14ac:dyDescent="0.35">
      <c r="B29" s="15" t="s">
        <v>79</v>
      </c>
      <c r="C29" s="14" t="s">
        <v>80</v>
      </c>
      <c r="D29" s="14"/>
    </row>
    <row r="30" spans="2:9" x14ac:dyDescent="0.35">
      <c r="B30" s="15" t="s">
        <v>81</v>
      </c>
      <c r="C30" s="14" t="s">
        <v>82</v>
      </c>
      <c r="D30" s="14"/>
    </row>
    <row r="31" spans="2:9" x14ac:dyDescent="0.35">
      <c r="B31" s="15" t="s">
        <v>83</v>
      </c>
      <c r="C31" s="14" t="s">
        <v>84</v>
      </c>
      <c r="D31" s="14"/>
    </row>
  </sheetData>
  <mergeCells count="16">
    <mergeCell ref="B23:B25"/>
    <mergeCell ref="C23:C25"/>
    <mergeCell ref="I23:I25"/>
    <mergeCell ref="F11:F12"/>
    <mergeCell ref="G11:G12"/>
    <mergeCell ref="F13:F14"/>
    <mergeCell ref="G13:G14"/>
    <mergeCell ref="I21:I22"/>
    <mergeCell ref="I11:I12"/>
    <mergeCell ref="B13:B14"/>
    <mergeCell ref="C13:C14"/>
    <mergeCell ref="I13:I16"/>
    <mergeCell ref="I17:I20"/>
    <mergeCell ref="B18:B19"/>
    <mergeCell ref="C18:C19"/>
    <mergeCell ref="H13:H14"/>
  </mergeCells>
  <hyperlinks>
    <hyperlink ref="B6" r:id="rId1" xr:uid="{17008C42-5F8E-4C34-B5D2-EB02BD435A49}"/>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8CE9B-368F-4D99-BE16-1DF390158B8E}">
  <sheetPr>
    <tabColor theme="5" tint="0.39997558519241921"/>
  </sheetPr>
  <dimension ref="A1:L15"/>
  <sheetViews>
    <sheetView zoomScaleNormal="100" workbookViewId="0">
      <selection activeCell="J14" sqref="J14"/>
    </sheetView>
  </sheetViews>
  <sheetFormatPr defaultRowHeight="13" x14ac:dyDescent="0.3"/>
  <cols>
    <col min="1" max="1" width="28.26953125" style="1" customWidth="1"/>
    <col min="2" max="12" width="12.1796875" style="3" customWidth="1"/>
    <col min="13" max="16384" width="8.7265625" style="1"/>
  </cols>
  <sheetData>
    <row r="1" spans="1:12" x14ac:dyDescent="0.3">
      <c r="A1" s="4" t="s">
        <v>9</v>
      </c>
      <c r="B1" s="5" t="s">
        <v>31</v>
      </c>
      <c r="C1" s="5" t="s">
        <v>0</v>
      </c>
      <c r="D1" s="5" t="s">
        <v>1</v>
      </c>
      <c r="E1" s="5" t="s">
        <v>2</v>
      </c>
      <c r="F1" s="5" t="s">
        <v>3</v>
      </c>
      <c r="G1" s="5" t="s">
        <v>5</v>
      </c>
      <c r="H1" s="5" t="s">
        <v>4</v>
      </c>
      <c r="I1" s="5" t="s">
        <v>6</v>
      </c>
      <c r="J1" s="5" t="s">
        <v>57</v>
      </c>
      <c r="K1" s="5" t="s">
        <v>10</v>
      </c>
      <c r="L1" s="5" t="s">
        <v>71</v>
      </c>
    </row>
    <row r="2" spans="1:12" x14ac:dyDescent="0.3">
      <c r="A2" s="105" t="s">
        <v>20</v>
      </c>
      <c r="B2" s="106">
        <f>'loads-input-industrial'!E8</f>
        <v>5.5494607746621946E-3</v>
      </c>
      <c r="C2" s="106">
        <f>'loads-input-industrial'!E9</f>
        <v>0.17491850321027722</v>
      </c>
      <c r="D2" s="106">
        <f>'loads-input-industrial'!E10</f>
        <v>0.1003986699473198</v>
      </c>
      <c r="E2" s="106">
        <f>'loads-input-industrial'!E11</f>
        <v>0.61866531433927063</v>
      </c>
      <c r="F2" s="106">
        <f>'loads-input-industrial'!E12</f>
        <v>0</v>
      </c>
      <c r="G2" s="106">
        <f>'loads-input-industrial'!E13</f>
        <v>0.10007209433582838</v>
      </c>
      <c r="H2" s="106">
        <v>0</v>
      </c>
      <c r="I2" s="106">
        <f>'loads-input-industrial'!E15</f>
        <v>0</v>
      </c>
      <c r="J2" s="106">
        <f>'loads-input-industrial'!E16</f>
        <v>0</v>
      </c>
      <c r="K2" s="106">
        <f>'loads-input-industrial'!E18</f>
        <v>0</v>
      </c>
      <c r="L2" s="106">
        <f>'loads-input-industrial'!E19</f>
        <v>3.9595739264188483E-4</v>
      </c>
    </row>
    <row r="3" spans="1:12" x14ac:dyDescent="0.3">
      <c r="A3" s="105" t="s">
        <v>18</v>
      </c>
      <c r="B3" s="106">
        <f>'loads-input-residential'!E8</f>
        <v>2.9674670247132717E-2</v>
      </c>
      <c r="C3" s="106">
        <f>'loads-input-residential'!E9</f>
        <v>6.9240897243309674E-2</v>
      </c>
      <c r="D3" s="106">
        <f>'loads-input-residential'!E10</f>
        <v>8.4897237481143459E-2</v>
      </c>
      <c r="E3" s="106">
        <f>'loads-input-residential'!E11</f>
        <v>8.7567837450864661E-2</v>
      </c>
      <c r="F3" s="106">
        <f>'loads-input-residential'!E12</f>
        <v>0.11614625244999614</v>
      </c>
      <c r="G3" s="106">
        <f>'loads-input-residential'!E13</f>
        <v>0.21331545866396501</v>
      </c>
      <c r="H3" s="106">
        <v>0</v>
      </c>
      <c r="I3" s="106">
        <f>'loads-input-residential'!E15</f>
        <v>6.9652767960757631E-2</v>
      </c>
      <c r="J3" s="106">
        <f>'loads-input-residential'!E16</f>
        <v>0.13649351636236393</v>
      </c>
      <c r="K3" s="106">
        <f>'loads-input-residential'!E18</f>
        <v>7.4711843383152537E-2</v>
      </c>
      <c r="L3" s="106">
        <f>'loads-input-residential'!E19</f>
        <v>0.11829951875731409</v>
      </c>
    </row>
    <row r="4" spans="1:12" x14ac:dyDescent="0.3">
      <c r="A4" s="105" t="s">
        <v>19</v>
      </c>
      <c r="B4" s="106">
        <f>B3</f>
        <v>2.9674670247132717E-2</v>
      </c>
      <c r="C4" s="106">
        <f t="shared" ref="C4:L4" si="0">C3</f>
        <v>6.9240897243309674E-2</v>
      </c>
      <c r="D4" s="106">
        <f t="shared" si="0"/>
        <v>8.4897237481143459E-2</v>
      </c>
      <c r="E4" s="106">
        <f t="shared" si="0"/>
        <v>8.7567837450864661E-2</v>
      </c>
      <c r="F4" s="106">
        <f t="shared" si="0"/>
        <v>0.11614625244999614</v>
      </c>
      <c r="G4" s="106">
        <f t="shared" si="0"/>
        <v>0.21331545866396501</v>
      </c>
      <c r="H4" s="106">
        <v>0</v>
      </c>
      <c r="I4" s="106">
        <f t="shared" si="0"/>
        <v>6.9652767960757631E-2</v>
      </c>
      <c r="J4" s="106">
        <f t="shared" si="0"/>
        <v>0.13649351636236393</v>
      </c>
      <c r="K4" s="106">
        <f t="shared" si="0"/>
        <v>7.4711843383152537E-2</v>
      </c>
      <c r="L4" s="106">
        <f t="shared" si="0"/>
        <v>0.11829951875731409</v>
      </c>
    </row>
    <row r="5" spans="1:12" x14ac:dyDescent="0.3">
      <c r="A5" s="105" t="s">
        <v>17</v>
      </c>
      <c r="B5" s="106">
        <f>'loads-input-roadtransport'!E8</f>
        <v>2.5579765254646916E-2</v>
      </c>
      <c r="C5" s="106">
        <f>'loads-input-roadtransport'!E9</f>
        <v>5.9686118927509468E-2</v>
      </c>
      <c r="D5" s="106">
        <f>'loads-input-roadtransport'!E10</f>
        <v>3.7664751891627851E-2</v>
      </c>
      <c r="E5" s="106">
        <f>'loads-input-roadtransport'!E11</f>
        <v>9.2347188661328947E-2</v>
      </c>
      <c r="F5" s="106">
        <f>'loads-input-roadtransport'!E12</f>
        <v>8.5409515526882404E-2</v>
      </c>
      <c r="G5" s="106">
        <f>'loads-input-roadtransport'!E13</f>
        <v>0.2131058365876749</v>
      </c>
      <c r="H5" s="106">
        <v>0</v>
      </c>
      <c r="I5" s="106">
        <f>'loads-input-roadtransport'!E15</f>
        <v>0.11092332632826013</v>
      </c>
      <c r="J5" s="106">
        <f>'loads-input-roadtransport'!E16</f>
        <v>0.15472879148288349</v>
      </c>
      <c r="K5" s="106">
        <f>'loads-input-roadtransport'!E18</f>
        <v>7.2892859336020452E-2</v>
      </c>
      <c r="L5" s="106">
        <f>'loads-input-roadtransport'!E19</f>
        <v>0.14766184600316545</v>
      </c>
    </row>
    <row r="6" spans="1:12" x14ac:dyDescent="0.3">
      <c r="A6" s="105" t="s">
        <v>22</v>
      </c>
      <c r="B6" s="106">
        <f>'loads-input-shipping'!E8</f>
        <v>0.2</v>
      </c>
      <c r="C6" s="106">
        <f>'loads-input-shipping'!E9</f>
        <v>0.2</v>
      </c>
      <c r="D6" s="106">
        <f>'loads-input-shipping'!E10</f>
        <v>0.2</v>
      </c>
      <c r="E6" s="106">
        <f>'loads-input-shipping'!E11</f>
        <v>0.2</v>
      </c>
      <c r="F6" s="106">
        <f>'loads-input-shipping'!E12</f>
        <v>0</v>
      </c>
      <c r="G6" s="106">
        <f>'loads-input-shipping'!E13</f>
        <v>0</v>
      </c>
      <c r="H6" s="106">
        <v>0</v>
      </c>
      <c r="I6" s="106">
        <f>'loads-input-shipping'!E15</f>
        <v>0.2</v>
      </c>
      <c r="J6" s="106">
        <f>'loads-input-shipping'!E16</f>
        <v>0</v>
      </c>
      <c r="K6" s="106">
        <f>'loads-input-shipping'!E18</f>
        <v>0</v>
      </c>
      <c r="L6" s="106">
        <f>'loads-input-shipping'!E19</f>
        <v>0</v>
      </c>
    </row>
    <row r="7" spans="1:12" x14ac:dyDescent="0.3">
      <c r="A7" s="105" t="s">
        <v>23</v>
      </c>
      <c r="B7" s="106">
        <f>'loads-input-aviation'!E8</f>
        <v>0.2</v>
      </c>
      <c r="C7" s="106">
        <f>'loads-input-aviation'!E9</f>
        <v>0.2</v>
      </c>
      <c r="D7" s="106">
        <f>'loads-input-aviation'!E10</f>
        <v>0.2</v>
      </c>
      <c r="E7" s="106">
        <f>'loads-input-aviation'!E11</f>
        <v>0.2</v>
      </c>
      <c r="F7" s="106">
        <f>'loads-input-aviation'!E12</f>
        <v>0</v>
      </c>
      <c r="G7" s="106">
        <f>'loads-input-aviation'!E13</f>
        <v>0</v>
      </c>
      <c r="H7" s="106">
        <v>0</v>
      </c>
      <c r="I7" s="106">
        <f>'loads-input-aviation'!E15</f>
        <v>0.2</v>
      </c>
      <c r="J7" s="106">
        <f>'loads-input-aviation'!E16</f>
        <v>0</v>
      </c>
      <c r="K7" s="106">
        <f>'loads-input-aviation'!E18</f>
        <v>0</v>
      </c>
      <c r="L7" s="106">
        <f>'loads-input-aviation'!E19</f>
        <v>0</v>
      </c>
    </row>
    <row r="8" spans="1:12" x14ac:dyDescent="0.3">
      <c r="A8" s="105" t="s">
        <v>21</v>
      </c>
      <c r="B8" s="106">
        <f>'loads-input-rail'!E8</f>
        <v>0</v>
      </c>
      <c r="C8" s="106">
        <f>'loads-input-rail'!E9</f>
        <v>0.2</v>
      </c>
      <c r="D8" s="106">
        <f>'loads-input-rail'!E10</f>
        <v>0.2</v>
      </c>
      <c r="E8" s="106">
        <f>'loads-input-rail'!E11</f>
        <v>0.2</v>
      </c>
      <c r="F8" s="106">
        <f>'loads-input-rail'!E12</f>
        <v>0.2</v>
      </c>
      <c r="G8" s="106">
        <f>'loads-input-rail'!E13</f>
        <v>0</v>
      </c>
      <c r="H8" s="106">
        <v>0</v>
      </c>
      <c r="I8" s="106">
        <f>'loads-input-rail'!E15</f>
        <v>0.2</v>
      </c>
      <c r="J8" s="106">
        <f>'loads-input-rail'!E16</f>
        <v>0</v>
      </c>
      <c r="K8" s="106">
        <f>'loads-input-rail'!E18</f>
        <v>0</v>
      </c>
      <c r="L8" s="106">
        <f>'loads-input-rail'!E19</f>
        <v>0</v>
      </c>
    </row>
    <row r="9" spans="1:12" x14ac:dyDescent="0.3">
      <c r="A9" s="105" t="s">
        <v>233</v>
      </c>
      <c r="B9" s="106">
        <f>'generators-share'!B2</f>
        <v>0.14285714285714285</v>
      </c>
      <c r="C9" s="106">
        <f>'generators-share'!C2</f>
        <v>0.14285714285714285</v>
      </c>
      <c r="D9" s="106">
        <f>'generators-share'!D2</f>
        <v>0.14285714285714285</v>
      </c>
      <c r="E9" s="106">
        <f>'generators-share'!E2</f>
        <v>0.14285714285714285</v>
      </c>
      <c r="F9" s="106">
        <f>'generators-share'!F2</f>
        <v>0.14285714285714285</v>
      </c>
      <c r="G9" s="106">
        <f>'generators-share'!G2</f>
        <v>0.14285714285714285</v>
      </c>
      <c r="H9" s="106">
        <f>'generators-share'!H2</f>
        <v>0</v>
      </c>
      <c r="I9" s="106">
        <f>'generators-share'!I2</f>
        <v>0.14285714285714285</v>
      </c>
      <c r="J9" s="106">
        <f>'generators-share'!J2</f>
        <v>0</v>
      </c>
      <c r="K9" s="106">
        <f>'generators-share'!K2</f>
        <v>0</v>
      </c>
      <c r="L9" s="106">
        <f>'generators-share'!L2</f>
        <v>0</v>
      </c>
    </row>
    <row r="10" spans="1:12" x14ac:dyDescent="0.3">
      <c r="A10" s="101"/>
      <c r="B10" s="101"/>
      <c r="C10" s="101"/>
      <c r="D10" s="101"/>
      <c r="E10" s="101"/>
      <c r="F10" s="101"/>
      <c r="G10" s="101"/>
      <c r="H10" s="101"/>
      <c r="I10" s="101"/>
      <c r="J10" s="101"/>
      <c r="K10" s="101"/>
      <c r="L10" s="101"/>
    </row>
    <row r="11" spans="1:12" x14ac:dyDescent="0.3">
      <c r="A11" s="102"/>
      <c r="B11" s="102"/>
      <c r="C11" s="102"/>
      <c r="D11" s="102"/>
      <c r="E11" s="102"/>
      <c r="F11" s="102"/>
      <c r="G11" s="102"/>
      <c r="H11" s="102"/>
      <c r="I11" s="102"/>
      <c r="J11" s="102"/>
      <c r="K11" s="102"/>
      <c r="L11" s="102"/>
    </row>
    <row r="12" spans="1:12" x14ac:dyDescent="0.3">
      <c r="A12" s="102"/>
      <c r="B12" s="102"/>
      <c r="C12" s="102"/>
      <c r="D12" s="102"/>
      <c r="E12" s="102"/>
      <c r="F12" s="102"/>
      <c r="G12" s="102"/>
      <c r="H12" s="102"/>
      <c r="I12" s="102"/>
      <c r="J12" s="102"/>
      <c r="K12" s="102"/>
      <c r="L12" s="102"/>
    </row>
    <row r="13" spans="1:12" x14ac:dyDescent="0.3">
      <c r="B13" s="1"/>
      <c r="C13" s="1"/>
      <c r="D13" s="1"/>
      <c r="E13" s="1"/>
      <c r="F13" s="1"/>
      <c r="G13" s="1"/>
      <c r="H13" s="1"/>
      <c r="I13" s="1"/>
      <c r="J13" s="1"/>
      <c r="K13" s="1"/>
      <c r="L13" s="1"/>
    </row>
    <row r="15" spans="1:12" x14ac:dyDescent="0.3">
      <c r="I15" s="86"/>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FF7D-243F-43E2-A670-171E95D37404}">
  <sheetPr>
    <tabColor theme="4" tint="0.39997558519241921"/>
  </sheetPr>
  <dimension ref="A1:M13"/>
  <sheetViews>
    <sheetView workbookViewId="0">
      <selection activeCell="D22" sqref="D22"/>
    </sheetView>
  </sheetViews>
  <sheetFormatPr defaultRowHeight="13" x14ac:dyDescent="0.3"/>
  <cols>
    <col min="1" max="1" width="28.26953125" style="1" customWidth="1"/>
    <col min="2" max="13" width="12.1796875" style="3" customWidth="1"/>
    <col min="14" max="16384" width="8.7265625" style="1"/>
  </cols>
  <sheetData>
    <row r="1" spans="1:13" x14ac:dyDescent="0.3">
      <c r="A1" s="4" t="s">
        <v>198</v>
      </c>
      <c r="B1" s="5" t="s">
        <v>208</v>
      </c>
      <c r="C1" s="5" t="s">
        <v>31</v>
      </c>
      <c r="D1" s="5" t="s">
        <v>0</v>
      </c>
      <c r="E1" s="5" t="s">
        <v>1</v>
      </c>
      <c r="F1" s="5" t="s">
        <v>2</v>
      </c>
      <c r="G1" s="5" t="s">
        <v>3</v>
      </c>
      <c r="H1" s="5" t="s">
        <v>5</v>
      </c>
      <c r="I1" s="5" t="s">
        <v>4</v>
      </c>
      <c r="J1" s="5" t="s">
        <v>6</v>
      </c>
      <c r="K1" s="5" t="s">
        <v>57</v>
      </c>
      <c r="L1" s="5" t="s">
        <v>10</v>
      </c>
      <c r="M1" s="5" t="s">
        <v>71</v>
      </c>
    </row>
    <row r="2" spans="1:13" x14ac:dyDescent="0.3">
      <c r="A2" s="4" t="s">
        <v>199</v>
      </c>
      <c r="B2" s="5"/>
      <c r="C2" s="5"/>
      <c r="D2" s="5"/>
      <c r="E2" s="5"/>
      <c r="F2" s="5" t="s">
        <v>206</v>
      </c>
      <c r="G2" s="5"/>
      <c r="H2" s="5" t="s">
        <v>200</v>
      </c>
      <c r="I2" s="5"/>
      <c r="J2" s="5"/>
      <c r="K2" s="5"/>
      <c r="L2" s="5" t="s">
        <v>205</v>
      </c>
      <c r="M2" s="5"/>
    </row>
    <row r="3" spans="1:13" x14ac:dyDescent="0.3">
      <c r="A3" s="2" t="s">
        <v>201</v>
      </c>
      <c r="B3" s="93"/>
      <c r="C3" s="93" t="s">
        <v>51</v>
      </c>
      <c r="D3" s="93" t="s">
        <v>51</v>
      </c>
      <c r="E3" s="93" t="s">
        <v>51</v>
      </c>
      <c r="F3" s="55">
        <v>1465</v>
      </c>
      <c r="G3" s="93" t="s">
        <v>51</v>
      </c>
      <c r="H3" s="55">
        <v>129</v>
      </c>
      <c r="I3" s="93" t="s">
        <v>51</v>
      </c>
      <c r="J3" s="93" t="s">
        <v>51</v>
      </c>
      <c r="K3" s="93" t="s">
        <v>51</v>
      </c>
      <c r="L3" s="55">
        <v>557</v>
      </c>
      <c r="M3" s="93" t="s">
        <v>51</v>
      </c>
    </row>
    <row r="4" spans="1:13" x14ac:dyDescent="0.3">
      <c r="A4" s="2" t="s">
        <v>211</v>
      </c>
      <c r="B4" s="90">
        <f>B3*10^6</f>
        <v>0</v>
      </c>
      <c r="C4" s="90" t="e">
        <f t="shared" ref="C4:M4" si="0">C3*10^6</f>
        <v>#VALUE!</v>
      </c>
      <c r="D4" s="90" t="e">
        <f t="shared" si="0"/>
        <v>#VALUE!</v>
      </c>
      <c r="E4" s="90" t="e">
        <f t="shared" si="0"/>
        <v>#VALUE!</v>
      </c>
      <c r="F4" s="90">
        <f t="shared" si="0"/>
        <v>1465000000</v>
      </c>
      <c r="G4" s="90" t="e">
        <f t="shared" si="0"/>
        <v>#VALUE!</v>
      </c>
      <c r="H4" s="90">
        <f>H3*10^6</f>
        <v>129000000</v>
      </c>
      <c r="I4" s="90" t="e">
        <f>I3*10^6</f>
        <v>#VALUE!</v>
      </c>
      <c r="J4" s="90" t="e">
        <f t="shared" si="0"/>
        <v>#VALUE!</v>
      </c>
      <c r="K4" s="90" t="e">
        <f t="shared" si="0"/>
        <v>#VALUE!</v>
      </c>
      <c r="L4" s="90">
        <f t="shared" si="0"/>
        <v>557000000</v>
      </c>
      <c r="M4" s="90" t="e">
        <f t="shared" si="0"/>
        <v>#VALUE!</v>
      </c>
    </row>
    <row r="5" spans="1:13" x14ac:dyDescent="0.3">
      <c r="A5" s="2" t="s">
        <v>209</v>
      </c>
      <c r="B5" s="94">
        <v>10.56</v>
      </c>
      <c r="C5" s="96" t="s">
        <v>51</v>
      </c>
      <c r="D5" s="96" t="s">
        <v>51</v>
      </c>
      <c r="E5" s="96" t="s">
        <v>51</v>
      </c>
      <c r="F5" s="95">
        <f>B5*0.33</f>
        <v>3.4848000000000003</v>
      </c>
      <c r="G5" s="96" t="s">
        <v>51</v>
      </c>
      <c r="H5" s="95">
        <f>B5*0.33</f>
        <v>3.4848000000000003</v>
      </c>
      <c r="I5" s="96" t="s">
        <v>51</v>
      </c>
      <c r="J5" s="96" t="s">
        <v>51</v>
      </c>
      <c r="K5" s="96" t="s">
        <v>51</v>
      </c>
      <c r="L5" s="95">
        <f>B5-F5-H5</f>
        <v>3.5904000000000003</v>
      </c>
      <c r="M5" s="96" t="s">
        <v>51</v>
      </c>
    </row>
    <row r="6" spans="1:13" x14ac:dyDescent="0.3">
      <c r="A6" s="2" t="s">
        <v>207</v>
      </c>
      <c r="B6" s="90">
        <f>B5*10^6</f>
        <v>10560000</v>
      </c>
      <c r="C6" s="90" t="e">
        <f t="shared" ref="C6:M6" si="1">C5*10^6</f>
        <v>#VALUE!</v>
      </c>
      <c r="D6" s="90" t="e">
        <f t="shared" si="1"/>
        <v>#VALUE!</v>
      </c>
      <c r="E6" s="90" t="e">
        <f t="shared" si="1"/>
        <v>#VALUE!</v>
      </c>
      <c r="F6" s="90">
        <f t="shared" si="1"/>
        <v>3484800.0000000005</v>
      </c>
      <c r="G6" s="90" t="e">
        <f t="shared" si="1"/>
        <v>#VALUE!</v>
      </c>
      <c r="H6" s="90">
        <f>H5*10^6</f>
        <v>3484800.0000000005</v>
      </c>
      <c r="I6" s="90" t="e">
        <f>I5*10^6</f>
        <v>#VALUE!</v>
      </c>
      <c r="J6" s="90" t="e">
        <f t="shared" si="1"/>
        <v>#VALUE!</v>
      </c>
      <c r="K6" s="90" t="e">
        <f t="shared" si="1"/>
        <v>#VALUE!</v>
      </c>
      <c r="L6" s="90">
        <f t="shared" si="1"/>
        <v>3590400.0000000005</v>
      </c>
      <c r="M6" s="90" t="e">
        <f t="shared" si="1"/>
        <v>#VALUE!</v>
      </c>
    </row>
    <row r="7" spans="1:13" x14ac:dyDescent="0.3">
      <c r="A7" s="2"/>
      <c r="B7" s="90"/>
      <c r="C7" s="90"/>
      <c r="D7" s="90"/>
      <c r="E7" s="90"/>
      <c r="F7" s="90"/>
      <c r="G7" s="90"/>
      <c r="H7" s="90"/>
      <c r="I7" s="91"/>
      <c r="J7" s="90"/>
      <c r="K7" s="90"/>
      <c r="L7" s="90"/>
      <c r="M7" s="90"/>
    </row>
    <row r="10" spans="1:13" x14ac:dyDescent="0.3">
      <c r="A10" s="78" t="s">
        <v>202</v>
      </c>
    </row>
    <row r="11" spans="1:13" x14ac:dyDescent="0.3">
      <c r="A11" s="1" t="s">
        <v>203</v>
      </c>
    </row>
    <row r="12" spans="1:13" x14ac:dyDescent="0.3">
      <c r="A12" s="92" t="s">
        <v>204</v>
      </c>
    </row>
    <row r="13" spans="1:13" x14ac:dyDescent="0.3">
      <c r="A13" s="1" t="s">
        <v>210</v>
      </c>
      <c r="B13" s="89"/>
      <c r="C13" s="89"/>
    </row>
  </sheetData>
  <hyperlinks>
    <hyperlink ref="A12" r:id="rId1" xr:uid="{1F1E680D-817E-4231-94BA-06747159D62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BDAC1-B866-4124-A5C0-38FC50A396C8}">
  <dimension ref="A1"/>
  <sheetViews>
    <sheetView workbookViewId="0">
      <selection activeCell="H18" sqref="H18"/>
    </sheetView>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0AEB0-0688-446F-BC0E-D93FA6FDADEC}">
  <sheetPr>
    <tabColor theme="9" tint="0.39997558519241921"/>
  </sheetPr>
  <dimension ref="B2:G27"/>
  <sheetViews>
    <sheetView zoomScale="85" zoomScaleNormal="85" workbookViewId="0">
      <selection activeCell="G24" sqref="G24"/>
    </sheetView>
  </sheetViews>
  <sheetFormatPr defaultRowHeight="14.5" x14ac:dyDescent="0.35"/>
  <cols>
    <col min="2" max="2" width="8.7265625" style="38"/>
    <col min="3" max="3" width="22.7265625" style="38" customWidth="1"/>
    <col min="4" max="4" width="16.453125" style="38" customWidth="1"/>
    <col min="5" max="5" width="13.6328125" style="39" customWidth="1"/>
    <col min="6" max="6" width="11.81640625" customWidth="1"/>
  </cols>
  <sheetData>
    <row r="2" spans="2:7" x14ac:dyDescent="0.35">
      <c r="B2" s="15" t="s">
        <v>221</v>
      </c>
    </row>
    <row r="3" spans="2:7" x14ac:dyDescent="0.35">
      <c r="B3" s="7" t="s">
        <v>197</v>
      </c>
    </row>
    <row r="4" spans="2:7" x14ac:dyDescent="0.35">
      <c r="B4" s="8"/>
    </row>
    <row r="6" spans="2:7" ht="15" thickBot="1" x14ac:dyDescent="0.4"/>
    <row r="7" spans="2:7" x14ac:dyDescent="0.35">
      <c r="B7" s="51" t="s">
        <v>88</v>
      </c>
      <c r="C7" s="52" t="s">
        <v>220</v>
      </c>
      <c r="D7" s="52" t="s">
        <v>26</v>
      </c>
      <c r="E7" s="53" t="s">
        <v>117</v>
      </c>
      <c r="G7" s="7"/>
    </row>
    <row r="8" spans="2:7" x14ac:dyDescent="0.35">
      <c r="B8" s="42" t="s">
        <v>146</v>
      </c>
      <c r="C8" s="55">
        <v>1</v>
      </c>
      <c r="D8" s="43" t="s">
        <v>31</v>
      </c>
      <c r="E8" s="98">
        <f>C8/C23</f>
        <v>0.14285714285714285</v>
      </c>
      <c r="F8" s="71"/>
    </row>
    <row r="9" spans="2:7" x14ac:dyDescent="0.35">
      <c r="B9" s="42" t="s">
        <v>147</v>
      </c>
      <c r="C9" s="55">
        <v>1</v>
      </c>
      <c r="D9" s="43" t="s">
        <v>0</v>
      </c>
      <c r="E9" s="98">
        <f>C9/C23</f>
        <v>0.14285714285714285</v>
      </c>
      <c r="F9" s="71"/>
    </row>
    <row r="10" spans="2:7" x14ac:dyDescent="0.35">
      <c r="B10" s="42" t="s">
        <v>91</v>
      </c>
      <c r="C10" s="55">
        <v>1</v>
      </c>
      <c r="D10" s="43" t="s">
        <v>1</v>
      </c>
      <c r="E10" s="98">
        <f>C10/C23</f>
        <v>0.14285714285714285</v>
      </c>
    </row>
    <row r="11" spans="2:7" x14ac:dyDescent="0.35">
      <c r="B11" s="42" t="s">
        <v>94</v>
      </c>
      <c r="C11" s="55">
        <v>1</v>
      </c>
      <c r="D11" s="43" t="s">
        <v>2</v>
      </c>
      <c r="E11" s="98">
        <f>C11/$C$23</f>
        <v>0.14285714285714285</v>
      </c>
    </row>
    <row r="12" spans="2:7" x14ac:dyDescent="0.35">
      <c r="B12" s="42" t="s">
        <v>96</v>
      </c>
      <c r="C12" s="55">
        <v>1</v>
      </c>
      <c r="D12" s="43" t="s">
        <v>3</v>
      </c>
      <c r="E12" s="98">
        <f>C12/$C$23</f>
        <v>0.14285714285714285</v>
      </c>
    </row>
    <row r="13" spans="2:7" x14ac:dyDescent="0.35">
      <c r="B13" s="42" t="s">
        <v>95</v>
      </c>
      <c r="C13" s="55">
        <v>1</v>
      </c>
      <c r="D13" s="43" t="s">
        <v>5</v>
      </c>
      <c r="E13" s="98">
        <f>(C13+C14)/$C$23</f>
        <v>0.14285714285714285</v>
      </c>
    </row>
    <row r="14" spans="2:7" x14ac:dyDescent="0.35">
      <c r="B14" s="42" t="s">
        <v>97</v>
      </c>
      <c r="C14" s="55"/>
      <c r="D14" s="43" t="s">
        <v>4</v>
      </c>
      <c r="E14" s="99">
        <v>0</v>
      </c>
    </row>
    <row r="15" spans="2:7" x14ac:dyDescent="0.35">
      <c r="B15" s="42" t="s">
        <v>105</v>
      </c>
      <c r="C15" s="55">
        <v>1</v>
      </c>
      <c r="D15" s="43" t="s">
        <v>6</v>
      </c>
      <c r="E15" s="98">
        <f>C15/$C$23</f>
        <v>0.14285714285714285</v>
      </c>
    </row>
    <row r="16" spans="2:7" x14ac:dyDescent="0.35">
      <c r="B16" s="42" t="s">
        <v>107</v>
      </c>
      <c r="C16" s="55"/>
      <c r="D16" s="111" t="s">
        <v>57</v>
      </c>
      <c r="E16" s="112">
        <f>(C16+C17)/C23</f>
        <v>0</v>
      </c>
    </row>
    <row r="17" spans="2:7" x14ac:dyDescent="0.35">
      <c r="B17" s="42" t="s">
        <v>100</v>
      </c>
      <c r="C17" s="55"/>
      <c r="D17" s="111"/>
      <c r="E17" s="113"/>
    </row>
    <row r="18" spans="2:7" x14ac:dyDescent="0.35">
      <c r="B18" s="42" t="s">
        <v>101</v>
      </c>
      <c r="C18" s="55"/>
      <c r="D18" s="43" t="s">
        <v>10</v>
      </c>
      <c r="E18" s="98">
        <f>C18/$C$23</f>
        <v>0</v>
      </c>
    </row>
    <row r="19" spans="2:7" x14ac:dyDescent="0.35">
      <c r="B19" s="42" t="s">
        <v>98</v>
      </c>
      <c r="C19" s="55"/>
      <c r="D19" s="111" t="s">
        <v>71</v>
      </c>
      <c r="E19" s="114">
        <f>(C19+C20+C21)/C23</f>
        <v>0</v>
      </c>
    </row>
    <row r="20" spans="2:7" x14ac:dyDescent="0.35">
      <c r="B20" s="42" t="s">
        <v>99</v>
      </c>
      <c r="C20" s="55"/>
      <c r="D20" s="111"/>
      <c r="E20" s="114"/>
    </row>
    <row r="21" spans="2:7" x14ac:dyDescent="0.35">
      <c r="B21" s="42" t="s">
        <v>102</v>
      </c>
      <c r="C21" s="55"/>
      <c r="D21" s="111"/>
      <c r="E21" s="114"/>
    </row>
    <row r="22" spans="2:7" x14ac:dyDescent="0.35">
      <c r="B22" s="42"/>
      <c r="C22" s="43"/>
      <c r="D22" s="43"/>
      <c r="E22" s="46"/>
    </row>
    <row r="23" spans="2:7" ht="15" thickBot="1" x14ac:dyDescent="0.4">
      <c r="B23" s="47" t="s">
        <v>116</v>
      </c>
      <c r="C23" s="48">
        <f>SUM(C8:C21)</f>
        <v>7</v>
      </c>
      <c r="D23" s="49"/>
      <c r="E23" s="50">
        <f>SUM(E8:E21)</f>
        <v>0.99999999999999978</v>
      </c>
    </row>
    <row r="24" spans="2:7" x14ac:dyDescent="0.35">
      <c r="G24" s="100"/>
    </row>
    <row r="27" spans="2:7" x14ac:dyDescent="0.35">
      <c r="D27" s="40"/>
      <c r="E27" s="64"/>
    </row>
  </sheetData>
  <mergeCells count="4">
    <mergeCell ref="D16:D17"/>
    <mergeCell ref="E16:E17"/>
    <mergeCell ref="D19:D21"/>
    <mergeCell ref="E19:E21"/>
  </mergeCells>
  <hyperlinks>
    <hyperlink ref="B3" r:id="rId1" xr:uid="{8885C22B-4C58-4D2F-B38E-B5B6A3A7E129}"/>
  </hyperlinks>
  <pageMargins left="0.7" right="0.7" top="0.75" bottom="0.75" header="0.3" footer="0.3"/>
  <pageSetup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6B0D5-D1AC-41FB-BF94-06B6D4D0672F}">
  <sheetPr>
    <tabColor theme="9" tint="0.39997558519241921"/>
  </sheetPr>
  <dimension ref="B2:G44"/>
  <sheetViews>
    <sheetView zoomScale="85" zoomScaleNormal="85" workbookViewId="0">
      <selection activeCell="C13" sqref="C13"/>
    </sheetView>
  </sheetViews>
  <sheetFormatPr defaultRowHeight="14.5" x14ac:dyDescent="0.35"/>
  <cols>
    <col min="2" max="2" width="8.7265625" style="38"/>
    <col min="3" max="3" width="22.7265625" style="38" customWidth="1"/>
    <col min="4" max="4" width="16.453125" style="38" customWidth="1"/>
    <col min="5" max="5" width="13.6328125" style="39" customWidth="1"/>
    <col min="6" max="6" width="11.81640625" customWidth="1"/>
  </cols>
  <sheetData>
    <row r="2" spans="2:7" x14ac:dyDescent="0.35">
      <c r="B2" s="15" t="s">
        <v>223</v>
      </c>
    </row>
    <row r="3" spans="2:7" x14ac:dyDescent="0.35">
      <c r="B3" s="7" t="s">
        <v>224</v>
      </c>
    </row>
    <row r="4" spans="2:7" x14ac:dyDescent="0.35">
      <c r="B4" s="8"/>
    </row>
    <row r="6" spans="2:7" ht="15" thickBot="1" x14ac:dyDescent="0.4"/>
    <row r="7" spans="2:7" x14ac:dyDescent="0.35">
      <c r="B7" s="51" t="s">
        <v>88</v>
      </c>
      <c r="C7" s="52" t="s">
        <v>220</v>
      </c>
      <c r="D7" s="52" t="s">
        <v>26</v>
      </c>
      <c r="E7" s="53" t="s">
        <v>117</v>
      </c>
      <c r="G7" s="7"/>
    </row>
    <row r="8" spans="2:7" x14ac:dyDescent="0.35">
      <c r="B8" s="42" t="s">
        <v>146</v>
      </c>
      <c r="C8" s="55"/>
      <c r="D8" s="43" t="s">
        <v>31</v>
      </c>
      <c r="E8" s="98">
        <f>C8/C23</f>
        <v>0</v>
      </c>
      <c r="F8" s="71"/>
    </row>
    <row r="9" spans="2:7" x14ac:dyDescent="0.35">
      <c r="B9" s="42" t="s">
        <v>147</v>
      </c>
      <c r="C9" s="55"/>
      <c r="D9" s="43" t="s">
        <v>0</v>
      </c>
      <c r="E9" s="98">
        <f>C9/C23</f>
        <v>0</v>
      </c>
      <c r="F9" s="71"/>
    </row>
    <row r="10" spans="2:7" x14ac:dyDescent="0.35">
      <c r="B10" s="42" t="s">
        <v>91</v>
      </c>
      <c r="C10" s="55"/>
      <c r="D10" s="43" t="s">
        <v>1</v>
      </c>
      <c r="E10" s="98">
        <f>C10/C23</f>
        <v>0</v>
      </c>
    </row>
    <row r="11" spans="2:7" x14ac:dyDescent="0.35">
      <c r="B11" s="42" t="s">
        <v>94</v>
      </c>
      <c r="C11" s="55"/>
      <c r="D11" s="43" t="s">
        <v>2</v>
      </c>
      <c r="E11" s="98">
        <f>C11/$C$23</f>
        <v>0</v>
      </c>
    </row>
    <row r="12" spans="2:7" x14ac:dyDescent="0.35">
      <c r="B12" s="42" t="s">
        <v>96</v>
      </c>
      <c r="C12" s="55">
        <v>1</v>
      </c>
      <c r="D12" s="43" t="s">
        <v>3</v>
      </c>
      <c r="E12" s="98">
        <f>C12/$C$23</f>
        <v>0.2</v>
      </c>
    </row>
    <row r="13" spans="2:7" x14ac:dyDescent="0.35">
      <c r="B13" s="42" t="s">
        <v>95</v>
      </c>
      <c r="C13" s="55"/>
      <c r="D13" s="43" t="s">
        <v>5</v>
      </c>
      <c r="E13" s="98">
        <f>(C13+C14)/$C$23</f>
        <v>0</v>
      </c>
    </row>
    <row r="14" spans="2:7" x14ac:dyDescent="0.35">
      <c r="B14" s="42" t="s">
        <v>97</v>
      </c>
      <c r="C14" s="55"/>
      <c r="D14" s="43" t="s">
        <v>4</v>
      </c>
      <c r="E14" s="99">
        <v>0</v>
      </c>
    </row>
    <row r="15" spans="2:7" x14ac:dyDescent="0.35">
      <c r="B15" s="42" t="s">
        <v>105</v>
      </c>
      <c r="C15" s="55">
        <v>1</v>
      </c>
      <c r="D15" s="43" t="s">
        <v>6</v>
      </c>
      <c r="E15" s="98">
        <f>C15/$C$23</f>
        <v>0.2</v>
      </c>
    </row>
    <row r="16" spans="2:7" x14ac:dyDescent="0.35">
      <c r="B16" s="42" t="s">
        <v>107</v>
      </c>
      <c r="C16" s="55">
        <v>1</v>
      </c>
      <c r="D16" s="111" t="s">
        <v>57</v>
      </c>
      <c r="E16" s="112">
        <f>(C16+C17)/C23</f>
        <v>0.2</v>
      </c>
    </row>
    <row r="17" spans="2:7" x14ac:dyDescent="0.35">
      <c r="B17" s="42" t="s">
        <v>100</v>
      </c>
      <c r="C17" s="55"/>
      <c r="D17" s="111"/>
      <c r="E17" s="113"/>
    </row>
    <row r="18" spans="2:7" x14ac:dyDescent="0.35">
      <c r="B18" s="42" t="s">
        <v>101</v>
      </c>
      <c r="C18" s="55">
        <v>1</v>
      </c>
      <c r="D18" s="43" t="s">
        <v>10</v>
      </c>
      <c r="E18" s="98">
        <f>C18/$C$23</f>
        <v>0.2</v>
      </c>
    </row>
    <row r="19" spans="2:7" x14ac:dyDescent="0.35">
      <c r="B19" s="42" t="s">
        <v>98</v>
      </c>
      <c r="C19" s="55">
        <v>1</v>
      </c>
      <c r="D19" s="111" t="s">
        <v>71</v>
      </c>
      <c r="E19" s="114">
        <f>(C19+C20+C21)/C23</f>
        <v>0.2</v>
      </c>
    </row>
    <row r="20" spans="2:7" x14ac:dyDescent="0.35">
      <c r="B20" s="42" t="s">
        <v>99</v>
      </c>
      <c r="C20" s="55"/>
      <c r="D20" s="111"/>
      <c r="E20" s="114"/>
    </row>
    <row r="21" spans="2:7" x14ac:dyDescent="0.35">
      <c r="B21" s="42" t="s">
        <v>102</v>
      </c>
      <c r="C21" s="55"/>
      <c r="D21" s="111"/>
      <c r="E21" s="114"/>
    </row>
    <row r="22" spans="2:7" x14ac:dyDescent="0.35">
      <c r="B22" s="42"/>
      <c r="C22" s="43"/>
      <c r="D22" s="43"/>
      <c r="E22" s="46"/>
    </row>
    <row r="23" spans="2:7" ht="15" thickBot="1" x14ac:dyDescent="0.4">
      <c r="B23" s="47" t="s">
        <v>116</v>
      </c>
      <c r="C23" s="48">
        <f>SUM(C8:C21)</f>
        <v>5</v>
      </c>
      <c r="D23" s="49"/>
      <c r="E23" s="50">
        <f>SUM(E8:E21)</f>
        <v>1</v>
      </c>
    </row>
    <row r="24" spans="2:7" x14ac:dyDescent="0.35">
      <c r="G24" s="100" t="s">
        <v>222</v>
      </c>
    </row>
    <row r="25" spans="2:7" x14ac:dyDescent="0.35">
      <c r="B25"/>
      <c r="C25"/>
      <c r="D25"/>
      <c r="E25"/>
    </row>
    <row r="26" spans="2:7" x14ac:dyDescent="0.35">
      <c r="B26"/>
      <c r="C26"/>
      <c r="D26"/>
      <c r="E26"/>
    </row>
    <row r="27" spans="2:7" x14ac:dyDescent="0.35">
      <c r="B27"/>
      <c r="C27"/>
      <c r="D27"/>
      <c r="E27"/>
    </row>
    <row r="28" spans="2:7" x14ac:dyDescent="0.35">
      <c r="B28"/>
      <c r="C28"/>
      <c r="D28"/>
      <c r="E28"/>
    </row>
    <row r="29" spans="2:7" x14ac:dyDescent="0.35">
      <c r="B29"/>
      <c r="C29"/>
      <c r="D29"/>
      <c r="E29"/>
    </row>
    <row r="30" spans="2:7" x14ac:dyDescent="0.35">
      <c r="B30"/>
      <c r="C30"/>
      <c r="D30"/>
      <c r="E30"/>
    </row>
    <row r="31" spans="2:7" x14ac:dyDescent="0.35">
      <c r="B31"/>
      <c r="C31"/>
      <c r="D31"/>
      <c r="E31"/>
    </row>
    <row r="32" spans="2:7" x14ac:dyDescent="0.35">
      <c r="B32"/>
      <c r="C32"/>
      <c r="D32"/>
      <c r="E32"/>
    </row>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sheetData>
  <mergeCells count="4">
    <mergeCell ref="D16:D17"/>
    <mergeCell ref="E16:E17"/>
    <mergeCell ref="D19:D21"/>
    <mergeCell ref="E19:E21"/>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0159F-114D-4E2E-8F31-C946C43F1317}">
  <sheetPr>
    <tabColor theme="9" tint="0.39997558519241921"/>
  </sheetPr>
  <dimension ref="B2:H43"/>
  <sheetViews>
    <sheetView zoomScale="85" zoomScaleNormal="85" workbookViewId="0">
      <selection activeCell="E11" sqref="E11"/>
    </sheetView>
  </sheetViews>
  <sheetFormatPr defaultRowHeight="14.5" x14ac:dyDescent="0.35"/>
  <cols>
    <col min="2" max="2" width="8.7265625" style="38"/>
    <col min="3" max="3" width="22.7265625" style="38" customWidth="1"/>
    <col min="4" max="4" width="16.453125" style="38" customWidth="1"/>
    <col min="5" max="5" width="13.6328125" style="39" customWidth="1"/>
    <col min="6" max="6" width="11.81640625" customWidth="1"/>
  </cols>
  <sheetData>
    <row r="2" spans="2:7" x14ac:dyDescent="0.35">
      <c r="B2" s="15" t="s">
        <v>212</v>
      </c>
    </row>
    <row r="3" spans="2:7" x14ac:dyDescent="0.35">
      <c r="B3" s="7" t="s">
        <v>213</v>
      </c>
    </row>
    <row r="4" spans="2:7" x14ac:dyDescent="0.35">
      <c r="B4" s="8"/>
    </row>
    <row r="6" spans="2:7" ht="15" thickBot="1" x14ac:dyDescent="0.4"/>
    <row r="7" spans="2:7" x14ac:dyDescent="0.35">
      <c r="B7" s="51" t="s">
        <v>88</v>
      </c>
      <c r="C7" s="52" t="s">
        <v>150</v>
      </c>
      <c r="D7" s="52" t="s">
        <v>26</v>
      </c>
      <c r="E7" s="53" t="s">
        <v>117</v>
      </c>
      <c r="G7" s="7"/>
    </row>
    <row r="8" spans="2:7" x14ac:dyDescent="0.35">
      <c r="B8" s="42" t="s">
        <v>89</v>
      </c>
      <c r="C8" s="97"/>
      <c r="D8" s="43" t="s">
        <v>31</v>
      </c>
      <c r="E8" s="44">
        <f>C8</f>
        <v>0</v>
      </c>
      <c r="F8" s="71"/>
    </row>
    <row r="9" spans="2:7" x14ac:dyDescent="0.35">
      <c r="B9" s="42"/>
      <c r="C9" s="103"/>
      <c r="D9" s="43" t="s">
        <v>0</v>
      </c>
      <c r="E9" s="44">
        <f>C9</f>
        <v>0</v>
      </c>
      <c r="F9" s="71"/>
    </row>
    <row r="10" spans="2:7" x14ac:dyDescent="0.35">
      <c r="B10" s="42" t="s">
        <v>91</v>
      </c>
      <c r="C10" s="103"/>
      <c r="D10" s="43" t="s">
        <v>1</v>
      </c>
      <c r="E10" s="44">
        <f>C10/$C$23</f>
        <v>0</v>
      </c>
    </row>
    <row r="11" spans="2:7" x14ac:dyDescent="0.35">
      <c r="B11" s="42" t="s">
        <v>94</v>
      </c>
      <c r="C11" s="103"/>
      <c r="D11" s="43" t="s">
        <v>2</v>
      </c>
      <c r="E11" s="44">
        <f>C11/$C$23</f>
        <v>0</v>
      </c>
    </row>
    <row r="12" spans="2:7" x14ac:dyDescent="0.35">
      <c r="B12" s="42" t="s">
        <v>96</v>
      </c>
      <c r="C12" s="103"/>
      <c r="D12" s="43" t="s">
        <v>3</v>
      </c>
      <c r="E12" s="44">
        <f>C12/$C$23</f>
        <v>0</v>
      </c>
    </row>
    <row r="13" spans="2:7" x14ac:dyDescent="0.35">
      <c r="B13" s="42" t="s">
        <v>95</v>
      </c>
      <c r="C13" s="103">
        <f>E28</f>
        <v>0.25</v>
      </c>
      <c r="D13" s="43" t="s">
        <v>5</v>
      </c>
      <c r="E13" s="44">
        <f>(C13+C14)/$C$23</f>
        <v>0.25</v>
      </c>
    </row>
    <row r="14" spans="2:7" x14ac:dyDescent="0.35">
      <c r="B14" s="42" t="s">
        <v>97</v>
      </c>
      <c r="C14" s="104"/>
      <c r="D14" s="43" t="s">
        <v>4</v>
      </c>
      <c r="E14" s="45">
        <f>C14</f>
        <v>0</v>
      </c>
    </row>
    <row r="15" spans="2:7" x14ac:dyDescent="0.35">
      <c r="B15" s="42" t="s">
        <v>105</v>
      </c>
      <c r="C15" s="103">
        <f>E29</f>
        <v>0.25</v>
      </c>
      <c r="D15" s="43" t="s">
        <v>6</v>
      </c>
      <c r="E15" s="44">
        <f>C15/$C$23</f>
        <v>0.25</v>
      </c>
    </row>
    <row r="16" spans="2:7" x14ac:dyDescent="0.35">
      <c r="B16" s="42" t="s">
        <v>107</v>
      </c>
      <c r="C16" s="115">
        <f>E30</f>
        <v>0.25</v>
      </c>
      <c r="D16" s="111" t="s">
        <v>57</v>
      </c>
      <c r="E16" s="117">
        <f>(C16+C17)/C23</f>
        <v>0.25</v>
      </c>
    </row>
    <row r="17" spans="2:8" x14ac:dyDescent="0.35">
      <c r="B17" s="42" t="s">
        <v>100</v>
      </c>
      <c r="C17" s="116"/>
      <c r="D17" s="111"/>
      <c r="E17" s="118"/>
    </row>
    <row r="18" spans="2:8" x14ac:dyDescent="0.35">
      <c r="B18" s="42" t="s">
        <v>101</v>
      </c>
      <c r="C18" s="103"/>
      <c r="D18" s="43" t="s">
        <v>10</v>
      </c>
      <c r="E18" s="44">
        <f>C18/$C$23</f>
        <v>0</v>
      </c>
    </row>
    <row r="19" spans="2:8" x14ac:dyDescent="0.35">
      <c r="B19" s="42" t="s">
        <v>98</v>
      </c>
      <c r="C19" s="119">
        <f>E31</f>
        <v>0.25</v>
      </c>
      <c r="D19" s="111" t="s">
        <v>71</v>
      </c>
      <c r="E19" s="120">
        <f>(C19+C20+C21)/C23</f>
        <v>0.25</v>
      </c>
    </row>
    <row r="20" spans="2:8" x14ac:dyDescent="0.35">
      <c r="B20" s="42" t="s">
        <v>99</v>
      </c>
      <c r="C20" s="119"/>
      <c r="D20" s="111"/>
      <c r="E20" s="120"/>
    </row>
    <row r="21" spans="2:8" x14ac:dyDescent="0.35">
      <c r="B21" s="42" t="s">
        <v>102</v>
      </c>
      <c r="C21" s="119"/>
      <c r="D21" s="111"/>
      <c r="E21" s="120"/>
    </row>
    <row r="22" spans="2:8" x14ac:dyDescent="0.35">
      <c r="B22" s="42"/>
      <c r="C22" s="43"/>
      <c r="D22" s="43"/>
      <c r="E22" s="46"/>
    </row>
    <row r="23" spans="2:8" ht="15" thickBot="1" x14ac:dyDescent="0.4">
      <c r="B23" s="47" t="s">
        <v>116</v>
      </c>
      <c r="C23" s="69">
        <f>SUM(C8:C21)</f>
        <v>1</v>
      </c>
      <c r="D23" s="49"/>
      <c r="E23" s="50">
        <f>SUM(E8:E21)</f>
        <v>1</v>
      </c>
    </row>
    <row r="24" spans="2:8" x14ac:dyDescent="0.35">
      <c r="G24" s="100" t="s">
        <v>222</v>
      </c>
    </row>
    <row r="27" spans="2:8" x14ac:dyDescent="0.35">
      <c r="B27" s="56" t="s">
        <v>25</v>
      </c>
      <c r="C27" s="56" t="s">
        <v>214</v>
      </c>
      <c r="D27" s="56" t="s">
        <v>219</v>
      </c>
      <c r="E27" s="56" t="s">
        <v>145</v>
      </c>
      <c r="F27" s="56" t="s">
        <v>26</v>
      </c>
      <c r="H27" s="15"/>
    </row>
    <row r="28" spans="2:8" x14ac:dyDescent="0.35">
      <c r="B28" s="63">
        <v>1</v>
      </c>
      <c r="C28" s="43" t="s">
        <v>215</v>
      </c>
      <c r="D28" s="55">
        <v>1</v>
      </c>
      <c r="E28" s="70">
        <f t="shared" ref="E28:E40" si="0">D28/$D$41</f>
        <v>0.25</v>
      </c>
      <c r="F28" s="43" t="s">
        <v>5</v>
      </c>
    </row>
    <row r="29" spans="2:8" x14ac:dyDescent="0.35">
      <c r="B29" s="63">
        <v>2</v>
      </c>
      <c r="C29" s="43" t="s">
        <v>216</v>
      </c>
      <c r="D29" s="55">
        <v>1</v>
      </c>
      <c r="E29" s="70">
        <f t="shared" si="0"/>
        <v>0.25</v>
      </c>
      <c r="F29" s="43" t="s">
        <v>6</v>
      </c>
    </row>
    <row r="30" spans="2:8" x14ac:dyDescent="0.35">
      <c r="B30" s="63">
        <v>3</v>
      </c>
      <c r="C30" s="43" t="s">
        <v>217</v>
      </c>
      <c r="D30" s="55">
        <v>1</v>
      </c>
      <c r="E30" s="70">
        <f t="shared" si="0"/>
        <v>0.25</v>
      </c>
      <c r="F30" s="43" t="s">
        <v>57</v>
      </c>
    </row>
    <row r="31" spans="2:8" x14ac:dyDescent="0.35">
      <c r="B31" s="63">
        <v>4</v>
      </c>
      <c r="C31" s="43" t="s">
        <v>218</v>
      </c>
      <c r="D31" s="55">
        <v>1</v>
      </c>
      <c r="E31" s="70">
        <f t="shared" si="0"/>
        <v>0.25</v>
      </c>
      <c r="F31" s="43" t="s">
        <v>71</v>
      </c>
    </row>
    <row r="32" spans="2:8" x14ac:dyDescent="0.35">
      <c r="B32" s="63">
        <v>5</v>
      </c>
      <c r="C32" s="43"/>
      <c r="D32" s="55"/>
      <c r="E32" s="70">
        <f t="shared" si="0"/>
        <v>0</v>
      </c>
      <c r="F32" s="43"/>
    </row>
    <row r="33" spans="2:7" x14ac:dyDescent="0.35">
      <c r="B33" s="63">
        <v>6</v>
      </c>
      <c r="C33" s="43"/>
      <c r="D33" s="55"/>
      <c r="E33" s="70">
        <f t="shared" si="0"/>
        <v>0</v>
      </c>
      <c r="F33" s="43"/>
    </row>
    <row r="34" spans="2:7" x14ac:dyDescent="0.35">
      <c r="B34" s="63">
        <v>7</v>
      </c>
      <c r="C34" s="43"/>
      <c r="D34" s="55"/>
      <c r="E34" s="70">
        <f t="shared" si="0"/>
        <v>0</v>
      </c>
      <c r="F34" s="43"/>
    </row>
    <row r="35" spans="2:7" x14ac:dyDescent="0.35">
      <c r="B35" s="63">
        <v>8</v>
      </c>
      <c r="C35" s="43"/>
      <c r="D35" s="55"/>
      <c r="E35" s="70">
        <f t="shared" si="0"/>
        <v>0</v>
      </c>
      <c r="F35" s="43"/>
    </row>
    <row r="36" spans="2:7" x14ac:dyDescent="0.35">
      <c r="B36" s="63">
        <v>9</v>
      </c>
      <c r="C36" s="43"/>
      <c r="D36" s="55"/>
      <c r="E36" s="70">
        <f t="shared" si="0"/>
        <v>0</v>
      </c>
      <c r="F36" s="43"/>
    </row>
    <row r="37" spans="2:7" x14ac:dyDescent="0.35">
      <c r="B37" s="63">
        <v>10</v>
      </c>
      <c r="C37" s="43"/>
      <c r="D37" s="55"/>
      <c r="E37" s="70">
        <f t="shared" si="0"/>
        <v>0</v>
      </c>
      <c r="F37" s="43"/>
    </row>
    <row r="38" spans="2:7" x14ac:dyDescent="0.35">
      <c r="B38" s="63">
        <v>11</v>
      </c>
      <c r="C38" s="43"/>
      <c r="D38" s="55"/>
      <c r="E38" s="70">
        <f t="shared" si="0"/>
        <v>0</v>
      </c>
      <c r="F38" s="43"/>
    </row>
    <row r="39" spans="2:7" x14ac:dyDescent="0.35">
      <c r="B39" s="63">
        <v>12</v>
      </c>
      <c r="C39" s="43"/>
      <c r="D39" s="55"/>
      <c r="E39" s="70">
        <f t="shared" si="0"/>
        <v>0</v>
      </c>
      <c r="F39" s="43"/>
    </row>
    <row r="40" spans="2:7" x14ac:dyDescent="0.35">
      <c r="B40" s="63">
        <v>13</v>
      </c>
      <c r="C40" s="43"/>
      <c r="D40" s="55"/>
      <c r="E40" s="70">
        <f t="shared" si="0"/>
        <v>0</v>
      </c>
      <c r="F40" s="43"/>
      <c r="G40" s="72"/>
    </row>
    <row r="41" spans="2:7" x14ac:dyDescent="0.35">
      <c r="B41" s="60"/>
      <c r="C41" s="57" t="s">
        <v>142</v>
      </c>
      <c r="D41" s="58">
        <f>SUM(D28:D40)</f>
        <v>4</v>
      </c>
      <c r="E41" s="60">
        <f>SUM(E28:E40)</f>
        <v>1</v>
      </c>
      <c r="F41" s="57"/>
    </row>
    <row r="43" spans="2:7" x14ac:dyDescent="0.35">
      <c r="D43" s="40"/>
      <c r="E43" s="64"/>
    </row>
  </sheetData>
  <mergeCells count="6">
    <mergeCell ref="C16:C17"/>
    <mergeCell ref="D16:D17"/>
    <mergeCell ref="E16:E17"/>
    <mergeCell ref="C19:C21"/>
    <mergeCell ref="D19:D21"/>
    <mergeCell ref="E19:E21"/>
  </mergeCells>
  <hyperlinks>
    <hyperlink ref="B3" r:id="rId1" xr:uid="{95A65576-D954-4882-93F8-9FD383E01E93}"/>
  </hyperlinks>
  <pageMargins left="0.7" right="0.7" top="0.75" bottom="0.75" header="0.3" footer="0.3"/>
  <pageSetup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825EC-2C86-4F2A-A8BC-8D1644E343A4}">
  <sheetPr>
    <tabColor theme="9" tint="0.39997558519241921"/>
  </sheetPr>
  <dimension ref="B2:H43"/>
  <sheetViews>
    <sheetView zoomScale="85" zoomScaleNormal="85" workbookViewId="0">
      <selection activeCell="C21" sqref="C21"/>
    </sheetView>
  </sheetViews>
  <sheetFormatPr defaultRowHeight="14.5" x14ac:dyDescent="0.35"/>
  <cols>
    <col min="2" max="2" width="8.7265625" style="38"/>
    <col min="3" max="3" width="22.7265625" style="38" customWidth="1"/>
    <col min="4" max="4" width="16.453125" style="38" customWidth="1"/>
    <col min="5" max="5" width="13.6328125" style="39" customWidth="1"/>
    <col min="6" max="6" width="11.81640625" customWidth="1"/>
  </cols>
  <sheetData>
    <row r="2" spans="2:7" x14ac:dyDescent="0.35">
      <c r="B2" s="15" t="s">
        <v>221</v>
      </c>
    </row>
    <row r="3" spans="2:7" x14ac:dyDescent="0.35">
      <c r="B3" s="7" t="s">
        <v>197</v>
      </c>
    </row>
    <row r="4" spans="2:7" x14ac:dyDescent="0.35">
      <c r="B4" s="8"/>
    </row>
    <row r="6" spans="2:7" ht="15" thickBot="1" x14ac:dyDescent="0.4"/>
    <row r="7" spans="2:7" x14ac:dyDescent="0.35">
      <c r="B7" s="51" t="s">
        <v>88</v>
      </c>
      <c r="C7" s="52" t="s">
        <v>220</v>
      </c>
      <c r="D7" s="52" t="s">
        <v>26</v>
      </c>
      <c r="E7" s="53" t="s">
        <v>117</v>
      </c>
      <c r="G7" s="7"/>
    </row>
    <row r="8" spans="2:7" x14ac:dyDescent="0.35">
      <c r="B8" s="42" t="s">
        <v>146</v>
      </c>
      <c r="C8" s="55">
        <v>1</v>
      </c>
      <c r="D8" s="43" t="s">
        <v>31</v>
      </c>
      <c r="E8" s="98">
        <f>C8/C23</f>
        <v>0.33333333333333331</v>
      </c>
      <c r="F8" s="71"/>
    </row>
    <row r="9" spans="2:7" x14ac:dyDescent="0.35">
      <c r="B9" s="42" t="s">
        <v>147</v>
      </c>
      <c r="C9" s="55">
        <v>1</v>
      </c>
      <c r="D9" s="43" t="s">
        <v>0</v>
      </c>
      <c r="E9" s="98">
        <f>C9/C23</f>
        <v>0.33333333333333331</v>
      </c>
      <c r="F9" s="71"/>
    </row>
    <row r="10" spans="2:7" x14ac:dyDescent="0.35">
      <c r="B10" s="42" t="s">
        <v>91</v>
      </c>
      <c r="C10" s="55"/>
      <c r="D10" s="43" t="s">
        <v>1</v>
      </c>
      <c r="E10" s="98">
        <f>C10/C23</f>
        <v>0</v>
      </c>
    </row>
    <row r="11" spans="2:7" x14ac:dyDescent="0.35">
      <c r="B11" s="42" t="s">
        <v>94</v>
      </c>
      <c r="C11" s="55"/>
      <c r="D11" s="43" t="s">
        <v>2</v>
      </c>
      <c r="E11" s="98">
        <f>C11/$C$23</f>
        <v>0</v>
      </c>
    </row>
    <row r="12" spans="2:7" x14ac:dyDescent="0.35">
      <c r="B12" s="42" t="s">
        <v>96</v>
      </c>
      <c r="C12" s="55"/>
      <c r="D12" s="43" t="s">
        <v>3</v>
      </c>
      <c r="E12" s="98">
        <f>C12/$C$23</f>
        <v>0</v>
      </c>
    </row>
    <row r="13" spans="2:7" x14ac:dyDescent="0.35">
      <c r="B13" s="42" t="s">
        <v>95</v>
      </c>
      <c r="C13" s="55">
        <v>1</v>
      </c>
      <c r="D13" s="43" t="s">
        <v>5</v>
      </c>
      <c r="E13" s="98">
        <f>(C13+C14)/$C$23</f>
        <v>0.33333333333333331</v>
      </c>
    </row>
    <row r="14" spans="2:7" x14ac:dyDescent="0.35">
      <c r="B14" s="42" t="s">
        <v>97</v>
      </c>
      <c r="C14" s="55"/>
      <c r="D14" s="43" t="s">
        <v>4</v>
      </c>
      <c r="E14" s="99">
        <v>0</v>
      </c>
    </row>
    <row r="15" spans="2:7" x14ac:dyDescent="0.35">
      <c r="B15" s="42" t="s">
        <v>105</v>
      </c>
      <c r="C15" s="55"/>
      <c r="D15" s="43" t="s">
        <v>6</v>
      </c>
      <c r="E15" s="98">
        <f>C15/$C$23</f>
        <v>0</v>
      </c>
    </row>
    <row r="16" spans="2:7" x14ac:dyDescent="0.35">
      <c r="B16" s="42" t="s">
        <v>107</v>
      </c>
      <c r="C16" s="55"/>
      <c r="D16" s="111" t="s">
        <v>57</v>
      </c>
      <c r="E16" s="112">
        <f>(C16+C17)/C23</f>
        <v>0</v>
      </c>
    </row>
    <row r="17" spans="2:8" x14ac:dyDescent="0.35">
      <c r="B17" s="42" t="s">
        <v>100</v>
      </c>
      <c r="C17" s="55"/>
      <c r="D17" s="111"/>
      <c r="E17" s="113"/>
    </row>
    <row r="18" spans="2:8" x14ac:dyDescent="0.35">
      <c r="B18" s="42" t="s">
        <v>101</v>
      </c>
      <c r="C18" s="55"/>
      <c r="D18" s="43" t="s">
        <v>10</v>
      </c>
      <c r="E18" s="98">
        <f>C18/$C$23</f>
        <v>0</v>
      </c>
    </row>
    <row r="19" spans="2:8" x14ac:dyDescent="0.35">
      <c r="B19" s="42" t="s">
        <v>98</v>
      </c>
      <c r="C19" s="55"/>
      <c r="D19" s="111" t="s">
        <v>71</v>
      </c>
      <c r="E19" s="114">
        <f>(C19+C20+C21)/C23</f>
        <v>0</v>
      </c>
    </row>
    <row r="20" spans="2:8" x14ac:dyDescent="0.35">
      <c r="B20" s="42" t="s">
        <v>99</v>
      </c>
      <c r="C20" s="55"/>
      <c r="D20" s="111"/>
      <c r="E20" s="114"/>
    </row>
    <row r="21" spans="2:8" x14ac:dyDescent="0.35">
      <c r="B21" s="42" t="s">
        <v>102</v>
      </c>
      <c r="C21" s="55"/>
      <c r="D21" s="111"/>
      <c r="E21" s="114"/>
    </row>
    <row r="22" spans="2:8" x14ac:dyDescent="0.35">
      <c r="B22" s="42"/>
      <c r="C22" s="43"/>
      <c r="D22" s="43"/>
      <c r="E22" s="46"/>
    </row>
    <row r="23" spans="2:8" ht="15" thickBot="1" x14ac:dyDescent="0.4">
      <c r="B23" s="47" t="s">
        <v>116</v>
      </c>
      <c r="C23" s="48">
        <f>SUM(C8:C21)</f>
        <v>3</v>
      </c>
      <c r="D23" s="49"/>
      <c r="E23" s="50">
        <f>SUM(E8:E21)</f>
        <v>1</v>
      </c>
    </row>
    <row r="24" spans="2:8" x14ac:dyDescent="0.35">
      <c r="G24" s="100" t="s">
        <v>222</v>
      </c>
    </row>
    <row r="27" spans="2:8" x14ac:dyDescent="0.35">
      <c r="B27" s="56" t="s">
        <v>25</v>
      </c>
      <c r="C27" s="56" t="s">
        <v>214</v>
      </c>
      <c r="D27" s="56" t="s">
        <v>219</v>
      </c>
      <c r="E27" s="56" t="s">
        <v>145</v>
      </c>
      <c r="F27" s="56" t="s">
        <v>26</v>
      </c>
      <c r="H27" s="15"/>
    </row>
    <row r="28" spans="2:8" x14ac:dyDescent="0.35">
      <c r="B28" s="63">
        <v>1</v>
      </c>
      <c r="C28" s="43"/>
      <c r="D28" s="55"/>
      <c r="E28" s="70" t="e">
        <f t="shared" ref="E28:E40" si="0">D28/$D$41</f>
        <v>#DIV/0!</v>
      </c>
      <c r="F28" s="43"/>
    </row>
    <row r="29" spans="2:8" x14ac:dyDescent="0.35">
      <c r="B29" s="63">
        <v>2</v>
      </c>
      <c r="C29" s="43"/>
      <c r="D29" s="55"/>
      <c r="E29" s="70" t="e">
        <f t="shared" si="0"/>
        <v>#DIV/0!</v>
      </c>
      <c r="F29" s="43"/>
    </row>
    <row r="30" spans="2:8" x14ac:dyDescent="0.35">
      <c r="B30" s="63">
        <v>3</v>
      </c>
      <c r="C30" s="43"/>
      <c r="D30" s="55"/>
      <c r="E30" s="70" t="e">
        <f t="shared" si="0"/>
        <v>#DIV/0!</v>
      </c>
      <c r="F30" s="43"/>
    </row>
    <row r="31" spans="2:8" x14ac:dyDescent="0.35">
      <c r="B31" s="63">
        <v>4</v>
      </c>
      <c r="C31" s="43"/>
      <c r="D31" s="55"/>
      <c r="E31" s="70" t="e">
        <f t="shared" si="0"/>
        <v>#DIV/0!</v>
      </c>
      <c r="F31" s="43"/>
    </row>
    <row r="32" spans="2:8" x14ac:dyDescent="0.35">
      <c r="B32" s="63">
        <v>5</v>
      </c>
      <c r="C32" s="43"/>
      <c r="D32" s="55"/>
      <c r="E32" s="70" t="e">
        <f t="shared" si="0"/>
        <v>#DIV/0!</v>
      </c>
      <c r="F32" s="43"/>
    </row>
    <row r="33" spans="2:7" x14ac:dyDescent="0.35">
      <c r="B33" s="63">
        <v>6</v>
      </c>
      <c r="C33" s="43"/>
      <c r="D33" s="55"/>
      <c r="E33" s="70" t="e">
        <f t="shared" si="0"/>
        <v>#DIV/0!</v>
      </c>
      <c r="F33" s="43"/>
    </row>
    <row r="34" spans="2:7" x14ac:dyDescent="0.35">
      <c r="B34" s="63">
        <v>7</v>
      </c>
      <c r="C34" s="43"/>
      <c r="D34" s="55"/>
      <c r="E34" s="70" t="e">
        <f t="shared" si="0"/>
        <v>#DIV/0!</v>
      </c>
      <c r="F34" s="43"/>
    </row>
    <row r="35" spans="2:7" x14ac:dyDescent="0.35">
      <c r="B35" s="63">
        <v>8</v>
      </c>
      <c r="C35" s="43"/>
      <c r="D35" s="55"/>
      <c r="E35" s="70" t="e">
        <f t="shared" si="0"/>
        <v>#DIV/0!</v>
      </c>
      <c r="F35" s="43"/>
    </row>
    <row r="36" spans="2:7" x14ac:dyDescent="0.35">
      <c r="B36" s="63">
        <v>9</v>
      </c>
      <c r="C36" s="43"/>
      <c r="D36" s="55"/>
      <c r="E36" s="70" t="e">
        <f t="shared" si="0"/>
        <v>#DIV/0!</v>
      </c>
      <c r="F36" s="43"/>
    </row>
    <row r="37" spans="2:7" x14ac:dyDescent="0.35">
      <c r="B37" s="63">
        <v>10</v>
      </c>
      <c r="C37" s="43"/>
      <c r="D37" s="55"/>
      <c r="E37" s="70" t="e">
        <f t="shared" si="0"/>
        <v>#DIV/0!</v>
      </c>
      <c r="F37" s="43"/>
    </row>
    <row r="38" spans="2:7" x14ac:dyDescent="0.35">
      <c r="B38" s="63">
        <v>11</v>
      </c>
      <c r="C38" s="43"/>
      <c r="D38" s="55"/>
      <c r="E38" s="70" t="e">
        <f t="shared" si="0"/>
        <v>#DIV/0!</v>
      </c>
      <c r="F38" s="43"/>
    </row>
    <row r="39" spans="2:7" x14ac:dyDescent="0.35">
      <c r="B39" s="63">
        <v>12</v>
      </c>
      <c r="C39" s="43"/>
      <c r="D39" s="55"/>
      <c r="E39" s="70" t="e">
        <f t="shared" si="0"/>
        <v>#DIV/0!</v>
      </c>
      <c r="F39" s="43"/>
    </row>
    <row r="40" spans="2:7" x14ac:dyDescent="0.35">
      <c r="B40" s="63">
        <v>13</v>
      </c>
      <c r="C40" s="43"/>
      <c r="D40" s="55"/>
      <c r="E40" s="70" t="e">
        <f t="shared" si="0"/>
        <v>#DIV/0!</v>
      </c>
      <c r="F40" s="43"/>
      <c r="G40" s="72"/>
    </row>
    <row r="41" spans="2:7" x14ac:dyDescent="0.35">
      <c r="B41" s="60"/>
      <c r="C41" s="57" t="s">
        <v>142</v>
      </c>
      <c r="D41" s="58">
        <f>SUM(D28:D40)</f>
        <v>0</v>
      </c>
      <c r="E41" s="60" t="e">
        <f>SUM(E28:E40)</f>
        <v>#DIV/0!</v>
      </c>
      <c r="F41" s="57"/>
    </row>
    <row r="43" spans="2:7" x14ac:dyDescent="0.35">
      <c r="D43" s="40"/>
      <c r="E43" s="64"/>
    </row>
  </sheetData>
  <mergeCells count="4">
    <mergeCell ref="D16:D17"/>
    <mergeCell ref="E16:E17"/>
    <mergeCell ref="D19:D21"/>
    <mergeCell ref="E19:E21"/>
  </mergeCells>
  <hyperlinks>
    <hyperlink ref="B3" r:id="rId1" xr:uid="{DF4D41B3-1E3F-415A-AF87-0E5178D30989}"/>
  </hyperlinks>
  <pageMargins left="0.7" right="0.7" top="0.75" bottom="0.75" header="0.3" footer="0.3"/>
  <pageSetup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39688-7C5A-4781-BDFD-8FFE5C3379D0}">
  <sheetPr>
    <tabColor theme="9" tint="0.39997558519241921"/>
  </sheetPr>
  <dimension ref="B2:G44"/>
  <sheetViews>
    <sheetView zoomScale="85" zoomScaleNormal="85" workbookViewId="0">
      <selection activeCell="F22" sqref="F22"/>
    </sheetView>
  </sheetViews>
  <sheetFormatPr defaultRowHeight="14.5" x14ac:dyDescent="0.35"/>
  <cols>
    <col min="2" max="2" width="8.7265625" style="38"/>
    <col min="3" max="3" width="22.7265625" style="38" customWidth="1"/>
    <col min="4" max="4" width="16.453125" style="38" customWidth="1"/>
    <col min="5" max="5" width="13.6328125" style="39" customWidth="1"/>
    <col min="6" max="6" width="11.81640625" customWidth="1"/>
  </cols>
  <sheetData>
    <row r="2" spans="2:7" x14ac:dyDescent="0.35">
      <c r="B2" s="15" t="s">
        <v>225</v>
      </c>
    </row>
    <row r="3" spans="2:7" x14ac:dyDescent="0.35">
      <c r="B3" s="7" t="s">
        <v>226</v>
      </c>
    </row>
    <row r="4" spans="2:7" x14ac:dyDescent="0.35">
      <c r="B4" s="8"/>
    </row>
    <row r="6" spans="2:7" ht="15" thickBot="1" x14ac:dyDescent="0.4"/>
    <row r="7" spans="2:7" x14ac:dyDescent="0.35">
      <c r="B7" s="51" t="s">
        <v>88</v>
      </c>
      <c r="C7" s="52" t="s">
        <v>220</v>
      </c>
      <c r="D7" s="52" t="s">
        <v>26</v>
      </c>
      <c r="E7" s="53" t="s">
        <v>117</v>
      </c>
      <c r="G7" s="7"/>
    </row>
    <row r="8" spans="2:7" x14ac:dyDescent="0.35">
      <c r="B8" s="42" t="s">
        <v>146</v>
      </c>
      <c r="C8" s="55"/>
      <c r="D8" s="43" t="s">
        <v>31</v>
      </c>
      <c r="E8" s="98">
        <f>C8/C23</f>
        <v>0</v>
      </c>
      <c r="F8" s="71"/>
    </row>
    <row r="9" spans="2:7" x14ac:dyDescent="0.35">
      <c r="B9" s="42" t="s">
        <v>147</v>
      </c>
      <c r="C9" s="55">
        <v>1</v>
      </c>
      <c r="D9" s="43" t="s">
        <v>0</v>
      </c>
      <c r="E9" s="98">
        <f>C9/C23</f>
        <v>0.5</v>
      </c>
      <c r="F9" s="71"/>
    </row>
    <row r="10" spans="2:7" x14ac:dyDescent="0.35">
      <c r="B10" s="42" t="s">
        <v>91</v>
      </c>
      <c r="C10" s="55"/>
      <c r="D10" s="43" t="s">
        <v>1</v>
      </c>
      <c r="E10" s="98">
        <f>C10/C23</f>
        <v>0</v>
      </c>
    </row>
    <row r="11" spans="2:7" x14ac:dyDescent="0.35">
      <c r="B11" s="42" t="s">
        <v>94</v>
      </c>
      <c r="C11" s="55"/>
      <c r="D11" s="43" t="s">
        <v>2</v>
      </c>
      <c r="E11" s="98">
        <f>C11/$C$23</f>
        <v>0</v>
      </c>
    </row>
    <row r="12" spans="2:7" x14ac:dyDescent="0.35">
      <c r="B12" s="42" t="s">
        <v>96</v>
      </c>
      <c r="C12" s="55"/>
      <c r="D12" s="43" t="s">
        <v>3</v>
      </c>
      <c r="E12" s="98">
        <f>C12/$C$23</f>
        <v>0</v>
      </c>
    </row>
    <row r="13" spans="2:7" x14ac:dyDescent="0.35">
      <c r="B13" s="42" t="s">
        <v>95</v>
      </c>
      <c r="C13" s="55"/>
      <c r="D13" s="43" t="s">
        <v>5</v>
      </c>
      <c r="E13" s="98">
        <f>(C13+C14)/$C$23</f>
        <v>0</v>
      </c>
    </row>
    <row r="14" spans="2:7" x14ac:dyDescent="0.35">
      <c r="B14" s="42" t="s">
        <v>97</v>
      </c>
      <c r="C14" s="55"/>
      <c r="D14" s="43" t="s">
        <v>4</v>
      </c>
      <c r="E14" s="99">
        <v>0</v>
      </c>
    </row>
    <row r="15" spans="2:7" x14ac:dyDescent="0.35">
      <c r="B15" s="42" t="s">
        <v>105</v>
      </c>
      <c r="C15" s="55">
        <v>1</v>
      </c>
      <c r="D15" s="43" t="s">
        <v>6</v>
      </c>
      <c r="E15" s="98">
        <f>C15/$C$23</f>
        <v>0.5</v>
      </c>
    </row>
    <row r="16" spans="2:7" x14ac:dyDescent="0.35">
      <c r="B16" s="42" t="s">
        <v>107</v>
      </c>
      <c r="C16" s="55"/>
      <c r="D16" s="111" t="s">
        <v>57</v>
      </c>
      <c r="E16" s="112">
        <f>(C16+C17)/C23</f>
        <v>0</v>
      </c>
    </row>
    <row r="17" spans="2:7" x14ac:dyDescent="0.35">
      <c r="B17" s="42" t="s">
        <v>100</v>
      </c>
      <c r="C17" s="55"/>
      <c r="D17" s="111"/>
      <c r="E17" s="113"/>
    </row>
    <row r="18" spans="2:7" x14ac:dyDescent="0.35">
      <c r="B18" s="42" t="s">
        <v>101</v>
      </c>
      <c r="C18" s="55"/>
      <c r="D18" s="43" t="s">
        <v>10</v>
      </c>
      <c r="E18" s="98">
        <f>C18/$C$23</f>
        <v>0</v>
      </c>
    </row>
    <row r="19" spans="2:7" x14ac:dyDescent="0.35">
      <c r="B19" s="42" t="s">
        <v>98</v>
      </c>
      <c r="C19" s="55"/>
      <c r="D19" s="111" t="s">
        <v>71</v>
      </c>
      <c r="E19" s="114">
        <f>(C19+C20+C21)/C23</f>
        <v>0</v>
      </c>
    </row>
    <row r="20" spans="2:7" x14ac:dyDescent="0.35">
      <c r="B20" s="42" t="s">
        <v>99</v>
      </c>
      <c r="C20" s="55"/>
      <c r="D20" s="111"/>
      <c r="E20" s="114"/>
    </row>
    <row r="21" spans="2:7" x14ac:dyDescent="0.35">
      <c r="B21" s="42" t="s">
        <v>102</v>
      </c>
      <c r="C21" s="55"/>
      <c r="D21" s="111"/>
      <c r="E21" s="114"/>
    </row>
    <row r="22" spans="2:7" x14ac:dyDescent="0.35">
      <c r="B22" s="42"/>
      <c r="C22" s="43"/>
      <c r="D22" s="43"/>
      <c r="E22" s="46"/>
    </row>
    <row r="23" spans="2:7" ht="15" thickBot="1" x14ac:dyDescent="0.4">
      <c r="B23" s="47" t="s">
        <v>116</v>
      </c>
      <c r="C23" s="48">
        <f>SUM(C8:C21)</f>
        <v>2</v>
      </c>
      <c r="D23" s="49"/>
      <c r="E23" s="50">
        <f>SUM(E8:E21)</f>
        <v>1</v>
      </c>
    </row>
    <row r="24" spans="2:7" x14ac:dyDescent="0.35">
      <c r="G24" s="100" t="s">
        <v>222</v>
      </c>
    </row>
    <row r="26" spans="2:7" x14ac:dyDescent="0.35">
      <c r="B26"/>
      <c r="C26"/>
      <c r="D26"/>
      <c r="E26"/>
    </row>
    <row r="27" spans="2:7" x14ac:dyDescent="0.35">
      <c r="B27"/>
      <c r="C27"/>
      <c r="D27"/>
      <c r="E27"/>
    </row>
    <row r="28" spans="2:7" x14ac:dyDescent="0.35">
      <c r="B28"/>
      <c r="C28"/>
      <c r="D28"/>
      <c r="E28"/>
    </row>
    <row r="29" spans="2:7" x14ac:dyDescent="0.35">
      <c r="B29"/>
      <c r="C29"/>
      <c r="D29"/>
      <c r="E29"/>
    </row>
    <row r="30" spans="2:7" x14ac:dyDescent="0.35">
      <c r="B30"/>
      <c r="C30"/>
      <c r="D30"/>
      <c r="E30"/>
    </row>
    <row r="31" spans="2:7" x14ac:dyDescent="0.35">
      <c r="B31"/>
      <c r="C31"/>
      <c r="D31"/>
      <c r="E31"/>
    </row>
    <row r="32" spans="2:7" x14ac:dyDescent="0.35">
      <c r="B32"/>
      <c r="C32"/>
      <c r="D32"/>
      <c r="E32"/>
    </row>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sheetData>
  <mergeCells count="4">
    <mergeCell ref="D16:D17"/>
    <mergeCell ref="E16:E17"/>
    <mergeCell ref="D19:D21"/>
    <mergeCell ref="E19:E21"/>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generators-share</vt:lpstr>
      <vt:lpstr>loads-share</vt:lpstr>
      <vt:lpstr>storage-share</vt:lpstr>
      <vt:lpstr>BoD-&gt;</vt:lpstr>
      <vt:lpstr>gen-input-methane</vt:lpstr>
      <vt:lpstr>gen-input-biomass</vt:lpstr>
      <vt:lpstr>gen-input-nuclear</vt:lpstr>
      <vt:lpstr>gen-input-non-netw</vt:lpstr>
      <vt:lpstr>gen-input-imports</vt:lpstr>
      <vt:lpstr>loads-input-industrial</vt:lpstr>
      <vt:lpstr>loads-input-residential</vt:lpstr>
      <vt:lpstr>loads-input-roadtransport</vt:lpstr>
      <vt:lpstr>loads-input-shipping</vt:lpstr>
      <vt:lpstr>loads-input-aviation</vt:lpstr>
      <vt:lpstr>loads-input-rail</vt:lpstr>
      <vt:lpstr>loads-input-exports</vt:lpstr>
      <vt:lpstr>area-codes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Tatyana Dergunova</dc:creator>
  <cp:lastModifiedBy>Tatyana Dergunova</cp:lastModifiedBy>
  <dcterms:created xsi:type="dcterms:W3CDTF">2015-06-05T18:17:20Z</dcterms:created>
  <dcterms:modified xsi:type="dcterms:W3CDTF">2023-08-08T09:04:08Z</dcterms:modified>
</cp:coreProperties>
</file>