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IAC-V\data\"/>
    </mc:Choice>
  </mc:AlternateContent>
  <xr:revisionPtr revIDLastSave="0" documentId="13_ncr:1_{53B3C6F0-8E42-4DBD-BF40-5940DBCE3CF6}" xr6:coauthVersionLast="47" xr6:coauthVersionMax="47" xr10:uidLastSave="{00000000-0000-0000-0000-000000000000}"/>
  <bookViews>
    <workbookView xWindow="-108" yWindow="-108" windowWidth="23256" windowHeight="12456" tabRatio="927" activeTab="1" xr2:uid="{00000000-000D-0000-FFFF-FFFF00000000}"/>
  </bookViews>
  <sheets>
    <sheet name="ANAPAK DISTRIBUTION" sheetId="1" r:id="rId1"/>
    <sheet name="ANAPAK" sheetId="2" r:id="rId2"/>
    <sheet name="DATA_OUTPUT" sheetId="3" r:id="rId3"/>
    <sheet name="Chart Dia Vs H" sheetId="4" state="hidden" r:id="rId4"/>
    <sheet name="SPA Calculations" sheetId="5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2.ABUTHMEN" localSheetId="1">#REF!</definedName>
    <definedName name="_12.ABUTHMEN">#REF!</definedName>
    <definedName name="_Fill" localSheetId="1">#REF!</definedName>
    <definedName name="_Fill">#REF!</definedName>
    <definedName name="_mid" localSheetId="1">#REF!</definedName>
    <definedName name="_mid">#REF!</definedName>
    <definedName name="_MID50">#REF!</definedName>
    <definedName name="_Regression_Out" localSheetId="1" hidden="1">'[4]DATA MENTAH'!$X$5:$X$14</definedName>
    <definedName name="_Regression_Out" hidden="1">'[1]DATA MENTAH'!$X$5:$X$14</definedName>
    <definedName name="_Regression_X" localSheetId="1" hidden="1">[4]Sheet1!$B$12:$B$20</definedName>
    <definedName name="_Regression_X" hidden="1">[1]Sheet1!$B$12:$B$20</definedName>
    <definedName name="_Regression_Y" localSheetId="1" hidden="1">[4]Sheet1!$C$12:$C$20</definedName>
    <definedName name="_Regression_Y" hidden="1">[1]Sheet1!$C$12:$C$20</definedName>
    <definedName name="A" localSheetId="1">#REF!</definedName>
    <definedName name="A" localSheetId="3">#REF!</definedName>
    <definedName name="A">#REF!</definedName>
    <definedName name="abut" localSheetId="3">#REF!</definedName>
    <definedName name="abut">#REF!</definedName>
    <definedName name="alpha" localSheetId="3">#REF!</definedName>
    <definedName name="alpha">#REF!</definedName>
    <definedName name="Average_State_Point_Analysis">#REF!</definedName>
    <definedName name="B" localSheetId="3">#REF!</definedName>
    <definedName name="B">#REF!</definedName>
    <definedName name="Calibration" localSheetId="3">#REF!</definedName>
    <definedName name="Calibration">#REF!</definedName>
    <definedName name="COOLING" localSheetId="3">#REF!</definedName>
    <definedName name="COOLING">#REF!</definedName>
    <definedName name="Copyright" hidden="1">"© 1995 Worley Limited"</definedName>
    <definedName name="Cv" localSheetId="1">#REF!</definedName>
    <definedName name="Cv" localSheetId="3">#REF!</definedName>
    <definedName name="Cv">#REF!</definedName>
    <definedName name="Cv_a" localSheetId="3">#REF!</definedName>
    <definedName name="Cv_a">#REF!</definedName>
    <definedName name="D_SVI" localSheetId="1">#REF!</definedName>
    <definedName name="D_SVI">#REF!</definedName>
    <definedName name="dayadukungan">#REF!</definedName>
    <definedName name="dP">#REF!</definedName>
    <definedName name="DS_No">#REF!</definedName>
    <definedName name="f" localSheetId="3">#REF!</definedName>
    <definedName name="f">#REF!</definedName>
    <definedName name="Fd" localSheetId="3">#REF!</definedName>
    <definedName name="Fd">#REF!</definedName>
    <definedName name="fdf" localSheetId="3">#REF!</definedName>
    <definedName name="fdf">#REF!</definedName>
    <definedName name="Fk.Xt" localSheetId="3">#REF!</definedName>
    <definedName name="Fk.Xt">#REF!</definedName>
    <definedName name="FL" localSheetId="3">#REF!</definedName>
    <definedName name="FL">#REF!</definedName>
    <definedName name="Flow" localSheetId="3">#REF!</definedName>
    <definedName name="Flow">#REF!</definedName>
    <definedName name="Fp" localSheetId="3">#REF!</definedName>
    <definedName name="Fp">#REF!</definedName>
    <definedName name="Fr" localSheetId="3">#REF!</definedName>
    <definedName name="Fr">#REF!</definedName>
    <definedName name="g" localSheetId="3">#REF!</definedName>
    <definedName name="g">#REF!</definedName>
    <definedName name="girderrr" localSheetId="3">#REF!</definedName>
    <definedName name="girderrr">#REF!</definedName>
    <definedName name="Inlet" localSheetId="3">#REF!</definedName>
    <definedName name="Inlet">#REF!</definedName>
    <definedName name="Inlet_d" localSheetId="3">#REF!</definedName>
    <definedName name="Inlet_d">#REF!</definedName>
    <definedName name="K" localSheetId="3">#REF!</definedName>
    <definedName name="K">#REF!</definedName>
    <definedName name="L" localSheetId="3">#REF!</definedName>
    <definedName name="L">#REF!</definedName>
    <definedName name="Linelist" localSheetId="3">#REF!</definedName>
    <definedName name="Linelist">#REF!</definedName>
    <definedName name="make" localSheetId="3">#REF!</definedName>
    <definedName name="make">#REF!</definedName>
    <definedName name="MLSS" localSheetId="1">#REF!</definedName>
    <definedName name="MLSS" localSheetId="0">'[3]SC - SPA '!$B$21</definedName>
    <definedName name="MLSS" localSheetId="3">#REF!</definedName>
    <definedName name="MLSS">#REF!</definedName>
    <definedName name="model" localSheetId="1">#REF!</definedName>
    <definedName name="model">#REF!</definedName>
    <definedName name="motor">'[2]Motor Data'!$A$7:$F$29</definedName>
    <definedName name="MOTORx">'[2]Motor Data'!$A$7:$H$29</definedName>
    <definedName name="MW" localSheetId="1">#REF!</definedName>
    <definedName name="MW">#REF!</definedName>
    <definedName name="n" localSheetId="1">#REF!</definedName>
    <definedName name="n" localSheetId="0">'[3]SC - SPA '!$F$9</definedName>
    <definedName name="n" localSheetId="3">#REF!</definedName>
    <definedName name="n">#REF!</definedName>
    <definedName name="N.1" localSheetId="1">#REF!</definedName>
    <definedName name="N.1">#REF!</definedName>
    <definedName name="N.2" localSheetId="1">#REF!</definedName>
    <definedName name="N.2">#REF!</definedName>
    <definedName name="N.4" localSheetId="1">#REF!</definedName>
    <definedName name="N.4">#REF!</definedName>
    <definedName name="N.5" localSheetId="3">#REF!</definedName>
    <definedName name="N.5">#REF!</definedName>
    <definedName name="N.6" localSheetId="3">#REF!</definedName>
    <definedName name="N.6">#REF!</definedName>
    <definedName name="N.7" localSheetId="3">#REF!</definedName>
    <definedName name="N.7">#REF!</definedName>
    <definedName name="N.8" localSheetId="3">#REF!</definedName>
    <definedName name="N.8">#REF!</definedName>
    <definedName name="N.9" localSheetId="3">#REF!</definedName>
    <definedName name="N.9">#REF!</definedName>
    <definedName name="Ndoo" localSheetId="3">#REF!</definedName>
    <definedName name="Ndoo">#REF!</definedName>
    <definedName name="oj" localSheetId="3">#REF!</definedName>
    <definedName name="oj">#REF!</definedName>
    <definedName name="Outlet" localSheetId="3">#REF!</definedName>
    <definedName name="Outlet">#REF!</definedName>
    <definedName name="parts" localSheetId="3">#REF!</definedName>
    <definedName name="parts">#REF!</definedName>
    <definedName name="Pc" localSheetId="3">#REF!</definedName>
    <definedName name="Pc">#REF!</definedName>
    <definedName name="PDU" localSheetId="3">#REF!</definedName>
    <definedName name="PDU">#REF!</definedName>
    <definedName name="PG" localSheetId="3">#REF!</definedName>
    <definedName name="PG">#REF!</definedName>
    <definedName name="Pin" localSheetId="3">#REF!</definedName>
    <definedName name="Pin">#REF!</definedName>
    <definedName name="pipetabl" localSheetId="3">#REF!</definedName>
    <definedName name="pipetabl">#REF!</definedName>
    <definedName name="PODetail" localSheetId="3">#REF!</definedName>
    <definedName name="PODetail">#REF!</definedName>
    <definedName name="Pout" localSheetId="3">#REF!</definedName>
    <definedName name="Pout">#REF!</definedName>
    <definedName name="pp" localSheetId="3">#REF!</definedName>
    <definedName name="pp">#REF!</definedName>
    <definedName name="PREPD" localSheetId="3">#REF!</definedName>
    <definedName name="PREPD">#REF!</definedName>
    <definedName name="PRINT" localSheetId="3">#REF!</definedName>
    <definedName name="PRINT">#REF!</definedName>
    <definedName name="PRINT_AREA_MI">#REF!</definedName>
    <definedName name="Pv">#REF!</definedName>
    <definedName name="Pvc">#REF!</definedName>
    <definedName name="Re">#REF!</definedName>
    <definedName name="REV" localSheetId="3">#REF!</definedName>
    <definedName name="REV">#REF!</definedName>
    <definedName name="servlist" localSheetId="3">#REF!</definedName>
    <definedName name="servlist">#REF!</definedName>
    <definedName name="SG" localSheetId="3">#REF!</definedName>
    <definedName name="SG">#REF!</definedName>
    <definedName name="size" localSheetId="3">#REF!</definedName>
    <definedName name="size">#REF!</definedName>
    <definedName name="T_0_" localSheetId="1">#REF!</definedName>
    <definedName name="T_0_">#REF!</definedName>
    <definedName name="taglist" localSheetId="1">#REF!</definedName>
    <definedName name="taglist">#REF!</definedName>
    <definedName name="TB_1C" localSheetId="3">#REF!</definedName>
    <definedName name="TB_1C">#REF!</definedName>
    <definedName name="TB_1Cx" localSheetId="3">#REF!</definedName>
    <definedName name="TB_1Cx">#REF!</definedName>
    <definedName name="TB_2C" localSheetId="3">#REF!</definedName>
    <definedName name="TB_2C">#REF!</definedName>
    <definedName name="TB_2Cx" localSheetId="3">#REF!</definedName>
    <definedName name="TB_2Cx">#REF!</definedName>
    <definedName name="TB_3C" localSheetId="3">#REF!</definedName>
    <definedName name="TB_3C">#REF!</definedName>
    <definedName name="TB_3CH" localSheetId="3">#REF!</definedName>
    <definedName name="TB_3CH">#REF!</definedName>
    <definedName name="TB_3Cx" localSheetId="3">#REF!</definedName>
    <definedName name="TB_3Cx">#REF!</definedName>
    <definedName name="TB_4C" localSheetId="3">#REF!</definedName>
    <definedName name="TB_4C">#REF!</definedName>
    <definedName name="TB_4Cx" localSheetId="3">#REF!</definedName>
    <definedName name="TB_4Cx">#REF!</definedName>
    <definedName name="tiangpancang10.1ver2" localSheetId="3">#REF!</definedName>
    <definedName name="tiangpancang10.1ver2">#REF!</definedName>
    <definedName name="title" localSheetId="3">#REF!</definedName>
    <definedName name="title">#REF!</definedName>
    <definedName name="Vo" localSheetId="1">#REF!</definedName>
    <definedName name="Vo" localSheetId="0">'[3]SC - SPA '!$F$8</definedName>
    <definedName name="Vo" localSheetId="3">#REF!</definedName>
    <definedName name="Vo">#REF!</definedName>
    <definedName name="x" localSheetId="1">#REF!</definedName>
    <definedName name="x">#REF!</definedName>
    <definedName name="xo" localSheetId="1">#REF!</definedName>
    <definedName name="xo">#REF!</definedName>
    <definedName name="Xt" localSheetId="1">#REF!</definedName>
    <definedName name="Xt">#REF!</definedName>
    <definedName name="Y" localSheetId="3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6" i="5" l="1"/>
  <c r="M306" i="5" s="1"/>
  <c r="J306" i="5"/>
  <c r="K306" i="5" s="1"/>
  <c r="I306" i="5"/>
  <c r="H306" i="5"/>
  <c r="G306" i="5"/>
  <c r="L305" i="5"/>
  <c r="M305" i="5" s="1"/>
  <c r="J305" i="5"/>
  <c r="K305" i="5" s="1"/>
  <c r="I305" i="5"/>
  <c r="H305" i="5"/>
  <c r="G305" i="5"/>
  <c r="L304" i="5"/>
  <c r="M304" i="5" s="1"/>
  <c r="J304" i="5"/>
  <c r="K304" i="5" s="1"/>
  <c r="I304" i="5"/>
  <c r="H304" i="5"/>
  <c r="G304" i="5"/>
  <c r="L303" i="5"/>
  <c r="M303" i="5" s="1"/>
  <c r="J303" i="5"/>
  <c r="K303" i="5" s="1"/>
  <c r="I303" i="5"/>
  <c r="H303" i="5"/>
  <c r="G303" i="5"/>
  <c r="L302" i="5"/>
  <c r="M302" i="5" s="1"/>
  <c r="J302" i="5"/>
  <c r="K302" i="5" s="1"/>
  <c r="I302" i="5"/>
  <c r="H302" i="5"/>
  <c r="G302" i="5"/>
  <c r="L301" i="5"/>
  <c r="M301" i="5" s="1"/>
  <c r="J301" i="5"/>
  <c r="K301" i="5" s="1"/>
  <c r="I301" i="5"/>
  <c r="H301" i="5"/>
  <c r="G301" i="5"/>
  <c r="L300" i="5"/>
  <c r="M300" i="5" s="1"/>
  <c r="J300" i="5"/>
  <c r="K300" i="5" s="1"/>
  <c r="I300" i="5"/>
  <c r="H300" i="5"/>
  <c r="G300" i="5"/>
  <c r="L299" i="5"/>
  <c r="M299" i="5" s="1"/>
  <c r="J299" i="5"/>
  <c r="K299" i="5" s="1"/>
  <c r="I299" i="5"/>
  <c r="H299" i="5"/>
  <c r="G299" i="5"/>
  <c r="L298" i="5"/>
  <c r="M298" i="5" s="1"/>
  <c r="J298" i="5"/>
  <c r="K298" i="5" s="1"/>
  <c r="I298" i="5"/>
  <c r="H298" i="5"/>
  <c r="G298" i="5"/>
  <c r="L297" i="5"/>
  <c r="M297" i="5" s="1"/>
  <c r="J297" i="5"/>
  <c r="K297" i="5" s="1"/>
  <c r="I297" i="5"/>
  <c r="H297" i="5"/>
  <c r="G297" i="5"/>
  <c r="L296" i="5"/>
  <c r="M296" i="5" s="1"/>
  <c r="J296" i="5"/>
  <c r="K296" i="5" s="1"/>
  <c r="I296" i="5"/>
  <c r="H296" i="5"/>
  <c r="G296" i="5"/>
  <c r="L295" i="5"/>
  <c r="M295" i="5" s="1"/>
  <c r="J295" i="5"/>
  <c r="K295" i="5" s="1"/>
  <c r="I295" i="5"/>
  <c r="H295" i="5"/>
  <c r="G295" i="5"/>
  <c r="L294" i="5"/>
  <c r="M294" i="5" s="1"/>
  <c r="J294" i="5"/>
  <c r="K294" i="5" s="1"/>
  <c r="I294" i="5"/>
  <c r="H294" i="5"/>
  <c r="G294" i="5"/>
  <c r="L293" i="5"/>
  <c r="M293" i="5" s="1"/>
  <c r="J293" i="5"/>
  <c r="K293" i="5" s="1"/>
  <c r="I293" i="5"/>
  <c r="H293" i="5"/>
  <c r="G293" i="5"/>
  <c r="L292" i="5"/>
  <c r="M292" i="5" s="1"/>
  <c r="J292" i="5"/>
  <c r="K292" i="5" s="1"/>
  <c r="I292" i="5"/>
  <c r="H292" i="5"/>
  <c r="G292" i="5"/>
  <c r="L291" i="5"/>
  <c r="M291" i="5" s="1"/>
  <c r="J291" i="5"/>
  <c r="K291" i="5" s="1"/>
  <c r="I291" i="5"/>
  <c r="H291" i="5"/>
  <c r="G291" i="5"/>
  <c r="L290" i="5"/>
  <c r="M290" i="5" s="1"/>
  <c r="J290" i="5"/>
  <c r="K290" i="5" s="1"/>
  <c r="I290" i="5"/>
  <c r="H290" i="5"/>
  <c r="G290" i="5"/>
  <c r="L289" i="5"/>
  <c r="M289" i="5" s="1"/>
  <c r="J289" i="5"/>
  <c r="K289" i="5" s="1"/>
  <c r="I289" i="5"/>
  <c r="H289" i="5"/>
  <c r="G289" i="5"/>
  <c r="L288" i="5"/>
  <c r="M288" i="5" s="1"/>
  <c r="J288" i="5"/>
  <c r="K288" i="5" s="1"/>
  <c r="I288" i="5"/>
  <c r="H288" i="5"/>
  <c r="G288" i="5"/>
  <c r="L287" i="5"/>
  <c r="M287" i="5" s="1"/>
  <c r="J287" i="5"/>
  <c r="K287" i="5" s="1"/>
  <c r="I287" i="5"/>
  <c r="H287" i="5"/>
  <c r="G287" i="5"/>
  <c r="L286" i="5"/>
  <c r="M286" i="5" s="1"/>
  <c r="J286" i="5"/>
  <c r="K286" i="5" s="1"/>
  <c r="I286" i="5"/>
  <c r="H286" i="5"/>
  <c r="G286" i="5"/>
  <c r="L285" i="5"/>
  <c r="M285" i="5" s="1"/>
  <c r="J285" i="5"/>
  <c r="K285" i="5" s="1"/>
  <c r="I285" i="5"/>
  <c r="H285" i="5"/>
  <c r="G285" i="5"/>
  <c r="L284" i="5"/>
  <c r="M284" i="5" s="1"/>
  <c r="J284" i="5"/>
  <c r="K284" i="5" s="1"/>
  <c r="I284" i="5"/>
  <c r="H284" i="5"/>
  <c r="G284" i="5"/>
  <c r="L283" i="5"/>
  <c r="M283" i="5" s="1"/>
  <c r="J283" i="5"/>
  <c r="K283" i="5" s="1"/>
  <c r="I283" i="5"/>
  <c r="H283" i="5"/>
  <c r="G283" i="5"/>
  <c r="L282" i="5"/>
  <c r="M282" i="5" s="1"/>
  <c r="J282" i="5"/>
  <c r="K282" i="5" s="1"/>
  <c r="I282" i="5"/>
  <c r="H282" i="5"/>
  <c r="G282" i="5"/>
  <c r="L281" i="5"/>
  <c r="M281" i="5" s="1"/>
  <c r="J281" i="5"/>
  <c r="K281" i="5" s="1"/>
  <c r="I281" i="5"/>
  <c r="H281" i="5"/>
  <c r="G281" i="5"/>
  <c r="L280" i="5"/>
  <c r="M280" i="5" s="1"/>
  <c r="J280" i="5"/>
  <c r="K280" i="5" s="1"/>
  <c r="I280" i="5"/>
  <c r="H280" i="5"/>
  <c r="G280" i="5"/>
  <c r="L279" i="5"/>
  <c r="M279" i="5" s="1"/>
  <c r="J279" i="5"/>
  <c r="K279" i="5" s="1"/>
  <c r="I279" i="5"/>
  <c r="H279" i="5"/>
  <c r="G279" i="5"/>
  <c r="L278" i="5"/>
  <c r="M278" i="5" s="1"/>
  <c r="J278" i="5"/>
  <c r="K278" i="5" s="1"/>
  <c r="I278" i="5"/>
  <c r="H278" i="5"/>
  <c r="G278" i="5"/>
  <c r="L277" i="5"/>
  <c r="M277" i="5" s="1"/>
  <c r="J277" i="5"/>
  <c r="K277" i="5" s="1"/>
  <c r="I277" i="5"/>
  <c r="H277" i="5"/>
  <c r="G277" i="5"/>
  <c r="L276" i="5"/>
  <c r="M276" i="5" s="1"/>
  <c r="J276" i="5"/>
  <c r="K276" i="5" s="1"/>
  <c r="I276" i="5"/>
  <c r="H276" i="5"/>
  <c r="G276" i="5"/>
  <c r="L275" i="5"/>
  <c r="M275" i="5" s="1"/>
  <c r="J275" i="5"/>
  <c r="K275" i="5" s="1"/>
  <c r="I275" i="5"/>
  <c r="H275" i="5"/>
  <c r="G275" i="5"/>
  <c r="L274" i="5"/>
  <c r="M274" i="5" s="1"/>
  <c r="J274" i="5"/>
  <c r="K274" i="5" s="1"/>
  <c r="I274" i="5"/>
  <c r="H274" i="5"/>
  <c r="G274" i="5"/>
  <c r="L273" i="5"/>
  <c r="M273" i="5" s="1"/>
  <c r="J273" i="5"/>
  <c r="K273" i="5" s="1"/>
  <c r="I273" i="5"/>
  <c r="H273" i="5"/>
  <c r="G273" i="5"/>
  <c r="L272" i="5"/>
  <c r="M272" i="5" s="1"/>
  <c r="J272" i="5"/>
  <c r="K272" i="5" s="1"/>
  <c r="I272" i="5"/>
  <c r="H272" i="5"/>
  <c r="G272" i="5"/>
  <c r="L271" i="5"/>
  <c r="M271" i="5" s="1"/>
  <c r="J271" i="5"/>
  <c r="K271" i="5" s="1"/>
  <c r="I271" i="5"/>
  <c r="H271" i="5"/>
  <c r="G271" i="5"/>
  <c r="L270" i="5"/>
  <c r="M270" i="5" s="1"/>
  <c r="J270" i="5"/>
  <c r="K270" i="5" s="1"/>
  <c r="I270" i="5"/>
  <c r="H270" i="5"/>
  <c r="G270" i="5"/>
  <c r="L269" i="5"/>
  <c r="M269" i="5" s="1"/>
  <c r="J269" i="5"/>
  <c r="K269" i="5" s="1"/>
  <c r="I269" i="5"/>
  <c r="H269" i="5"/>
  <c r="G269" i="5"/>
  <c r="L268" i="5"/>
  <c r="M268" i="5" s="1"/>
  <c r="J268" i="5"/>
  <c r="K268" i="5" s="1"/>
  <c r="I268" i="5"/>
  <c r="H268" i="5"/>
  <c r="G268" i="5"/>
  <c r="L267" i="5"/>
  <c r="M267" i="5" s="1"/>
  <c r="J267" i="5"/>
  <c r="K267" i="5" s="1"/>
  <c r="I267" i="5"/>
  <c r="H267" i="5"/>
  <c r="G267" i="5"/>
  <c r="L266" i="5"/>
  <c r="M266" i="5" s="1"/>
  <c r="J266" i="5"/>
  <c r="K266" i="5" s="1"/>
  <c r="I266" i="5"/>
  <c r="H266" i="5"/>
  <c r="G266" i="5"/>
  <c r="L265" i="5"/>
  <c r="M265" i="5" s="1"/>
  <c r="J265" i="5"/>
  <c r="K265" i="5" s="1"/>
  <c r="I265" i="5"/>
  <c r="H265" i="5"/>
  <c r="G265" i="5"/>
  <c r="L264" i="5"/>
  <c r="M264" i="5" s="1"/>
  <c r="J264" i="5"/>
  <c r="K264" i="5" s="1"/>
  <c r="I264" i="5"/>
  <c r="H264" i="5"/>
  <c r="G264" i="5"/>
  <c r="L263" i="5"/>
  <c r="M263" i="5" s="1"/>
  <c r="J263" i="5"/>
  <c r="K263" i="5" s="1"/>
  <c r="I263" i="5"/>
  <c r="H263" i="5"/>
  <c r="G263" i="5"/>
  <c r="L262" i="5"/>
  <c r="M262" i="5" s="1"/>
  <c r="J262" i="5"/>
  <c r="K262" i="5" s="1"/>
  <c r="I262" i="5"/>
  <c r="H262" i="5"/>
  <c r="G262" i="5"/>
  <c r="L261" i="5"/>
  <c r="M261" i="5" s="1"/>
  <c r="J261" i="5"/>
  <c r="K261" i="5" s="1"/>
  <c r="I261" i="5"/>
  <c r="H261" i="5"/>
  <c r="G261" i="5"/>
  <c r="L260" i="5"/>
  <c r="M260" i="5" s="1"/>
  <c r="J260" i="5"/>
  <c r="K260" i="5" s="1"/>
  <c r="I260" i="5"/>
  <c r="H260" i="5"/>
  <c r="G260" i="5"/>
  <c r="L259" i="5"/>
  <c r="M259" i="5" s="1"/>
  <c r="J259" i="5"/>
  <c r="K259" i="5" s="1"/>
  <c r="I259" i="5"/>
  <c r="H259" i="5"/>
  <c r="G259" i="5"/>
  <c r="L258" i="5"/>
  <c r="M258" i="5" s="1"/>
  <c r="J258" i="5"/>
  <c r="K258" i="5" s="1"/>
  <c r="I258" i="5"/>
  <c r="H258" i="5"/>
  <c r="G258" i="5"/>
  <c r="L257" i="5"/>
  <c r="M257" i="5" s="1"/>
  <c r="J257" i="5"/>
  <c r="K257" i="5" s="1"/>
  <c r="I257" i="5"/>
  <c r="H257" i="5"/>
  <c r="G257" i="5"/>
  <c r="L256" i="5"/>
  <c r="M256" i="5" s="1"/>
  <c r="J256" i="5"/>
  <c r="K256" i="5" s="1"/>
  <c r="I256" i="5"/>
  <c r="H256" i="5"/>
  <c r="G256" i="5"/>
  <c r="L255" i="5"/>
  <c r="M255" i="5" s="1"/>
  <c r="J255" i="5"/>
  <c r="K255" i="5" s="1"/>
  <c r="I255" i="5"/>
  <c r="H255" i="5"/>
  <c r="G255" i="5"/>
  <c r="L254" i="5"/>
  <c r="M254" i="5" s="1"/>
  <c r="J254" i="5"/>
  <c r="K254" i="5" s="1"/>
  <c r="I254" i="5"/>
  <c r="H254" i="5"/>
  <c r="G254" i="5"/>
  <c r="L253" i="5"/>
  <c r="M253" i="5" s="1"/>
  <c r="J253" i="5"/>
  <c r="K253" i="5" s="1"/>
  <c r="I253" i="5"/>
  <c r="H253" i="5"/>
  <c r="G253" i="5"/>
  <c r="L252" i="5"/>
  <c r="M252" i="5" s="1"/>
  <c r="J252" i="5"/>
  <c r="K252" i="5" s="1"/>
  <c r="I252" i="5"/>
  <c r="H252" i="5"/>
  <c r="G252" i="5"/>
  <c r="L251" i="5"/>
  <c r="M251" i="5" s="1"/>
  <c r="J251" i="5"/>
  <c r="K251" i="5" s="1"/>
  <c r="I251" i="5"/>
  <c r="H251" i="5"/>
  <c r="G251" i="5"/>
  <c r="L250" i="5"/>
  <c r="M250" i="5" s="1"/>
  <c r="J250" i="5"/>
  <c r="K250" i="5" s="1"/>
  <c r="I250" i="5"/>
  <c r="H250" i="5"/>
  <c r="G250" i="5"/>
  <c r="L249" i="5"/>
  <c r="M249" i="5" s="1"/>
  <c r="J249" i="5"/>
  <c r="K249" i="5" s="1"/>
  <c r="I249" i="5"/>
  <c r="H249" i="5"/>
  <c r="G249" i="5"/>
  <c r="L248" i="5"/>
  <c r="M248" i="5" s="1"/>
  <c r="J248" i="5"/>
  <c r="K248" i="5" s="1"/>
  <c r="I248" i="5"/>
  <c r="H248" i="5"/>
  <c r="G248" i="5"/>
  <c r="L247" i="5"/>
  <c r="M247" i="5" s="1"/>
  <c r="J247" i="5"/>
  <c r="K247" i="5" s="1"/>
  <c r="I247" i="5"/>
  <c r="H247" i="5"/>
  <c r="G247" i="5"/>
  <c r="L246" i="5"/>
  <c r="M246" i="5" s="1"/>
  <c r="J246" i="5"/>
  <c r="K246" i="5" s="1"/>
  <c r="I246" i="5"/>
  <c r="H246" i="5"/>
  <c r="G246" i="5"/>
  <c r="L245" i="5"/>
  <c r="M245" i="5" s="1"/>
  <c r="J245" i="5"/>
  <c r="K245" i="5" s="1"/>
  <c r="I245" i="5"/>
  <c r="H245" i="5"/>
  <c r="G245" i="5"/>
  <c r="L244" i="5"/>
  <c r="M244" i="5" s="1"/>
  <c r="J244" i="5"/>
  <c r="K244" i="5" s="1"/>
  <c r="I244" i="5"/>
  <c r="H244" i="5"/>
  <c r="G244" i="5"/>
  <c r="L243" i="5"/>
  <c r="M243" i="5" s="1"/>
  <c r="J243" i="5"/>
  <c r="K243" i="5" s="1"/>
  <c r="I243" i="5"/>
  <c r="H243" i="5"/>
  <c r="G243" i="5"/>
  <c r="L242" i="5"/>
  <c r="M242" i="5" s="1"/>
  <c r="J242" i="5"/>
  <c r="K242" i="5" s="1"/>
  <c r="I242" i="5"/>
  <c r="H242" i="5"/>
  <c r="G242" i="5"/>
  <c r="L241" i="5"/>
  <c r="M241" i="5" s="1"/>
  <c r="J241" i="5"/>
  <c r="K241" i="5" s="1"/>
  <c r="I241" i="5"/>
  <c r="H241" i="5"/>
  <c r="G241" i="5"/>
  <c r="L240" i="5"/>
  <c r="M240" i="5" s="1"/>
  <c r="J240" i="5"/>
  <c r="K240" i="5" s="1"/>
  <c r="I240" i="5"/>
  <c r="H240" i="5"/>
  <c r="G240" i="5"/>
  <c r="L239" i="5"/>
  <c r="M239" i="5" s="1"/>
  <c r="J239" i="5"/>
  <c r="K239" i="5" s="1"/>
  <c r="I239" i="5"/>
  <c r="H239" i="5"/>
  <c r="G239" i="5"/>
  <c r="L238" i="5"/>
  <c r="M238" i="5" s="1"/>
  <c r="J238" i="5"/>
  <c r="K238" i="5" s="1"/>
  <c r="I238" i="5"/>
  <c r="H238" i="5"/>
  <c r="G238" i="5"/>
  <c r="L237" i="5"/>
  <c r="M237" i="5" s="1"/>
  <c r="J237" i="5"/>
  <c r="K237" i="5" s="1"/>
  <c r="I237" i="5"/>
  <c r="H237" i="5"/>
  <c r="G237" i="5"/>
  <c r="L236" i="5"/>
  <c r="M236" i="5" s="1"/>
  <c r="J236" i="5"/>
  <c r="K236" i="5" s="1"/>
  <c r="I236" i="5"/>
  <c r="H236" i="5"/>
  <c r="G236" i="5"/>
  <c r="L235" i="5"/>
  <c r="M235" i="5" s="1"/>
  <c r="J235" i="5"/>
  <c r="K235" i="5" s="1"/>
  <c r="I235" i="5"/>
  <c r="H235" i="5"/>
  <c r="G235" i="5"/>
  <c r="L234" i="5"/>
  <c r="M234" i="5" s="1"/>
  <c r="J234" i="5"/>
  <c r="K234" i="5" s="1"/>
  <c r="I234" i="5"/>
  <c r="H234" i="5"/>
  <c r="G234" i="5"/>
  <c r="L233" i="5"/>
  <c r="M233" i="5" s="1"/>
  <c r="J233" i="5"/>
  <c r="K233" i="5" s="1"/>
  <c r="I233" i="5"/>
  <c r="H233" i="5"/>
  <c r="G233" i="5"/>
  <c r="L232" i="5"/>
  <c r="M232" i="5" s="1"/>
  <c r="J232" i="5"/>
  <c r="K232" i="5" s="1"/>
  <c r="I232" i="5"/>
  <c r="H232" i="5"/>
  <c r="G232" i="5"/>
  <c r="L231" i="5"/>
  <c r="M231" i="5" s="1"/>
  <c r="J231" i="5"/>
  <c r="K231" i="5" s="1"/>
  <c r="I231" i="5"/>
  <c r="H231" i="5"/>
  <c r="G231" i="5"/>
  <c r="L230" i="5"/>
  <c r="M230" i="5" s="1"/>
  <c r="K230" i="5"/>
  <c r="J230" i="5"/>
  <c r="I230" i="5"/>
  <c r="H230" i="5"/>
  <c r="G230" i="5"/>
  <c r="L229" i="5"/>
  <c r="M229" i="5" s="1"/>
  <c r="J229" i="5"/>
  <c r="K229" i="5" s="1"/>
  <c r="I229" i="5"/>
  <c r="H229" i="5"/>
  <c r="G229" i="5"/>
  <c r="M228" i="5"/>
  <c r="L228" i="5"/>
  <c r="J228" i="5"/>
  <c r="K228" i="5" s="1"/>
  <c r="I228" i="5"/>
  <c r="H228" i="5"/>
  <c r="G228" i="5"/>
  <c r="L227" i="5"/>
  <c r="M227" i="5" s="1"/>
  <c r="J227" i="5"/>
  <c r="K227" i="5" s="1"/>
  <c r="I227" i="5"/>
  <c r="H227" i="5"/>
  <c r="G227" i="5"/>
  <c r="L226" i="5"/>
  <c r="M226" i="5" s="1"/>
  <c r="J226" i="5"/>
  <c r="K226" i="5" s="1"/>
  <c r="I226" i="5"/>
  <c r="H226" i="5"/>
  <c r="G226" i="5"/>
  <c r="L225" i="5"/>
  <c r="M225" i="5" s="1"/>
  <c r="J225" i="5"/>
  <c r="K225" i="5" s="1"/>
  <c r="I225" i="5"/>
  <c r="H225" i="5"/>
  <c r="G225" i="5"/>
  <c r="L224" i="5"/>
  <c r="M224" i="5" s="1"/>
  <c r="J224" i="5"/>
  <c r="K224" i="5" s="1"/>
  <c r="I224" i="5"/>
  <c r="H224" i="5"/>
  <c r="G224" i="5"/>
  <c r="L223" i="5"/>
  <c r="M223" i="5" s="1"/>
  <c r="J223" i="5"/>
  <c r="K223" i="5" s="1"/>
  <c r="I223" i="5"/>
  <c r="H223" i="5"/>
  <c r="G223" i="5"/>
  <c r="L222" i="5"/>
  <c r="M222" i="5" s="1"/>
  <c r="J222" i="5"/>
  <c r="K222" i="5" s="1"/>
  <c r="I222" i="5"/>
  <c r="H222" i="5"/>
  <c r="G222" i="5"/>
  <c r="L221" i="5"/>
  <c r="M221" i="5" s="1"/>
  <c r="J221" i="5"/>
  <c r="K221" i="5" s="1"/>
  <c r="I221" i="5"/>
  <c r="H221" i="5"/>
  <c r="G221" i="5"/>
  <c r="L220" i="5"/>
  <c r="M220" i="5" s="1"/>
  <c r="J220" i="5"/>
  <c r="K220" i="5" s="1"/>
  <c r="I220" i="5"/>
  <c r="H220" i="5"/>
  <c r="G220" i="5"/>
  <c r="L219" i="5"/>
  <c r="M219" i="5" s="1"/>
  <c r="J219" i="5"/>
  <c r="K219" i="5" s="1"/>
  <c r="I219" i="5"/>
  <c r="H219" i="5"/>
  <c r="G219" i="5"/>
  <c r="L218" i="5"/>
  <c r="M218" i="5" s="1"/>
  <c r="J218" i="5"/>
  <c r="K218" i="5" s="1"/>
  <c r="I218" i="5"/>
  <c r="H218" i="5"/>
  <c r="G218" i="5"/>
  <c r="L217" i="5"/>
  <c r="M217" i="5" s="1"/>
  <c r="J217" i="5"/>
  <c r="K217" i="5" s="1"/>
  <c r="I217" i="5"/>
  <c r="H217" i="5"/>
  <c r="G217" i="5"/>
  <c r="L216" i="5"/>
  <c r="M216" i="5" s="1"/>
  <c r="J216" i="5"/>
  <c r="K216" i="5" s="1"/>
  <c r="I216" i="5"/>
  <c r="H216" i="5"/>
  <c r="G216" i="5"/>
  <c r="L215" i="5"/>
  <c r="M215" i="5" s="1"/>
  <c r="J215" i="5"/>
  <c r="K215" i="5" s="1"/>
  <c r="I215" i="5"/>
  <c r="H215" i="5"/>
  <c r="G215" i="5"/>
  <c r="L214" i="5"/>
  <c r="M214" i="5" s="1"/>
  <c r="J214" i="5"/>
  <c r="K214" i="5" s="1"/>
  <c r="I214" i="5"/>
  <c r="H214" i="5"/>
  <c r="G214" i="5"/>
  <c r="L213" i="5"/>
  <c r="M213" i="5" s="1"/>
  <c r="J213" i="5"/>
  <c r="K213" i="5" s="1"/>
  <c r="I213" i="5"/>
  <c r="H213" i="5"/>
  <c r="G213" i="5"/>
  <c r="L212" i="5"/>
  <c r="M212" i="5" s="1"/>
  <c r="J212" i="5"/>
  <c r="K212" i="5" s="1"/>
  <c r="I212" i="5"/>
  <c r="H212" i="5"/>
  <c r="G212" i="5"/>
  <c r="L211" i="5"/>
  <c r="M211" i="5" s="1"/>
  <c r="J211" i="5"/>
  <c r="K211" i="5" s="1"/>
  <c r="I211" i="5"/>
  <c r="H211" i="5"/>
  <c r="G211" i="5"/>
  <c r="L210" i="5"/>
  <c r="M210" i="5" s="1"/>
  <c r="J210" i="5"/>
  <c r="K210" i="5" s="1"/>
  <c r="I210" i="5"/>
  <c r="H210" i="5"/>
  <c r="G210" i="5"/>
  <c r="L209" i="5"/>
  <c r="M209" i="5" s="1"/>
  <c r="J209" i="5"/>
  <c r="K209" i="5" s="1"/>
  <c r="I209" i="5"/>
  <c r="H209" i="5"/>
  <c r="G209" i="5"/>
  <c r="L208" i="5"/>
  <c r="M208" i="5" s="1"/>
  <c r="J208" i="5"/>
  <c r="K208" i="5" s="1"/>
  <c r="I208" i="5"/>
  <c r="H208" i="5"/>
  <c r="G208" i="5"/>
  <c r="L207" i="5"/>
  <c r="M207" i="5" s="1"/>
  <c r="J207" i="5"/>
  <c r="K207" i="5" s="1"/>
  <c r="I207" i="5"/>
  <c r="H207" i="5"/>
  <c r="G207" i="5"/>
  <c r="L206" i="5"/>
  <c r="M206" i="5" s="1"/>
  <c r="J206" i="5"/>
  <c r="K206" i="5" s="1"/>
  <c r="I206" i="5"/>
  <c r="H206" i="5"/>
  <c r="G206" i="5"/>
  <c r="L205" i="5"/>
  <c r="M205" i="5" s="1"/>
  <c r="J205" i="5"/>
  <c r="K205" i="5" s="1"/>
  <c r="I205" i="5"/>
  <c r="H205" i="5"/>
  <c r="G205" i="5"/>
  <c r="L204" i="5"/>
  <c r="M204" i="5" s="1"/>
  <c r="J204" i="5"/>
  <c r="K204" i="5" s="1"/>
  <c r="I204" i="5"/>
  <c r="H204" i="5"/>
  <c r="G204" i="5"/>
  <c r="L203" i="5"/>
  <c r="M203" i="5" s="1"/>
  <c r="J203" i="5"/>
  <c r="K203" i="5" s="1"/>
  <c r="I203" i="5"/>
  <c r="H203" i="5"/>
  <c r="G203" i="5"/>
  <c r="L202" i="5"/>
  <c r="M202" i="5" s="1"/>
  <c r="J202" i="5"/>
  <c r="K202" i="5" s="1"/>
  <c r="I202" i="5"/>
  <c r="H202" i="5"/>
  <c r="G202" i="5"/>
  <c r="L201" i="5"/>
  <c r="M201" i="5" s="1"/>
  <c r="J201" i="5"/>
  <c r="K201" i="5" s="1"/>
  <c r="I201" i="5"/>
  <c r="H201" i="5"/>
  <c r="G201" i="5"/>
  <c r="L200" i="5"/>
  <c r="M200" i="5" s="1"/>
  <c r="J200" i="5"/>
  <c r="K200" i="5" s="1"/>
  <c r="I200" i="5"/>
  <c r="H200" i="5"/>
  <c r="G200" i="5"/>
  <c r="L199" i="5"/>
  <c r="M199" i="5" s="1"/>
  <c r="J199" i="5"/>
  <c r="K199" i="5" s="1"/>
  <c r="I199" i="5"/>
  <c r="H199" i="5"/>
  <c r="G199" i="5"/>
  <c r="L198" i="5"/>
  <c r="M198" i="5" s="1"/>
  <c r="J198" i="5"/>
  <c r="K198" i="5" s="1"/>
  <c r="I198" i="5"/>
  <c r="H198" i="5"/>
  <c r="G198" i="5"/>
  <c r="L197" i="5"/>
  <c r="M197" i="5" s="1"/>
  <c r="J197" i="5"/>
  <c r="K197" i="5" s="1"/>
  <c r="I197" i="5"/>
  <c r="H197" i="5"/>
  <c r="G197" i="5"/>
  <c r="L196" i="5"/>
  <c r="M196" i="5" s="1"/>
  <c r="J196" i="5"/>
  <c r="K196" i="5" s="1"/>
  <c r="I196" i="5"/>
  <c r="H196" i="5"/>
  <c r="G196" i="5"/>
  <c r="L195" i="5"/>
  <c r="M195" i="5" s="1"/>
  <c r="J195" i="5"/>
  <c r="K195" i="5" s="1"/>
  <c r="I195" i="5"/>
  <c r="H195" i="5"/>
  <c r="G195" i="5"/>
  <c r="L194" i="5"/>
  <c r="M194" i="5" s="1"/>
  <c r="J194" i="5"/>
  <c r="K194" i="5" s="1"/>
  <c r="I194" i="5"/>
  <c r="H194" i="5"/>
  <c r="G194" i="5"/>
  <c r="L193" i="5"/>
  <c r="M193" i="5" s="1"/>
  <c r="J193" i="5"/>
  <c r="K193" i="5" s="1"/>
  <c r="I193" i="5"/>
  <c r="H193" i="5"/>
  <c r="G193" i="5"/>
  <c r="L192" i="5"/>
  <c r="M192" i="5" s="1"/>
  <c r="J192" i="5"/>
  <c r="K192" i="5" s="1"/>
  <c r="I192" i="5"/>
  <c r="H192" i="5"/>
  <c r="G192" i="5"/>
  <c r="L191" i="5"/>
  <c r="M191" i="5" s="1"/>
  <c r="J191" i="5"/>
  <c r="K191" i="5" s="1"/>
  <c r="I191" i="5"/>
  <c r="H191" i="5"/>
  <c r="G191" i="5"/>
  <c r="L190" i="5"/>
  <c r="M190" i="5" s="1"/>
  <c r="J190" i="5"/>
  <c r="K190" i="5" s="1"/>
  <c r="I190" i="5"/>
  <c r="H190" i="5"/>
  <c r="G190" i="5"/>
  <c r="L189" i="5"/>
  <c r="M189" i="5" s="1"/>
  <c r="J189" i="5"/>
  <c r="K189" i="5" s="1"/>
  <c r="I189" i="5"/>
  <c r="H189" i="5"/>
  <c r="G189" i="5"/>
  <c r="L188" i="5"/>
  <c r="M188" i="5" s="1"/>
  <c r="J188" i="5"/>
  <c r="K188" i="5" s="1"/>
  <c r="I188" i="5"/>
  <c r="H188" i="5"/>
  <c r="G188" i="5"/>
  <c r="L187" i="5"/>
  <c r="M187" i="5" s="1"/>
  <c r="J187" i="5"/>
  <c r="K187" i="5" s="1"/>
  <c r="I187" i="5"/>
  <c r="H187" i="5"/>
  <c r="G187" i="5"/>
  <c r="L186" i="5"/>
  <c r="M186" i="5" s="1"/>
  <c r="J186" i="5"/>
  <c r="K186" i="5" s="1"/>
  <c r="I186" i="5"/>
  <c r="H186" i="5"/>
  <c r="G186" i="5"/>
  <c r="L185" i="5"/>
  <c r="M185" i="5" s="1"/>
  <c r="J185" i="5"/>
  <c r="K185" i="5" s="1"/>
  <c r="I185" i="5"/>
  <c r="H185" i="5"/>
  <c r="G185" i="5"/>
  <c r="L184" i="5"/>
  <c r="M184" i="5" s="1"/>
  <c r="J184" i="5"/>
  <c r="K184" i="5" s="1"/>
  <c r="I184" i="5"/>
  <c r="H184" i="5"/>
  <c r="G184" i="5"/>
  <c r="L183" i="5"/>
  <c r="M183" i="5" s="1"/>
  <c r="J183" i="5"/>
  <c r="K183" i="5" s="1"/>
  <c r="I183" i="5"/>
  <c r="H183" i="5"/>
  <c r="G183" i="5"/>
  <c r="L182" i="5"/>
  <c r="M182" i="5" s="1"/>
  <c r="J182" i="5"/>
  <c r="K182" i="5" s="1"/>
  <c r="I182" i="5"/>
  <c r="H182" i="5"/>
  <c r="G182" i="5"/>
  <c r="L181" i="5"/>
  <c r="M181" i="5" s="1"/>
  <c r="J181" i="5"/>
  <c r="K181" i="5" s="1"/>
  <c r="I181" i="5"/>
  <c r="H181" i="5"/>
  <c r="G181" i="5"/>
  <c r="L180" i="5"/>
  <c r="M180" i="5" s="1"/>
  <c r="J180" i="5"/>
  <c r="K180" i="5" s="1"/>
  <c r="I180" i="5"/>
  <c r="H180" i="5"/>
  <c r="G180" i="5"/>
  <c r="L179" i="5"/>
  <c r="M179" i="5" s="1"/>
  <c r="J179" i="5"/>
  <c r="K179" i="5" s="1"/>
  <c r="I179" i="5"/>
  <c r="H179" i="5"/>
  <c r="G179" i="5"/>
  <c r="L178" i="5"/>
  <c r="M178" i="5" s="1"/>
  <c r="J178" i="5"/>
  <c r="K178" i="5" s="1"/>
  <c r="I178" i="5"/>
  <c r="H178" i="5"/>
  <c r="G178" i="5"/>
  <c r="L177" i="5"/>
  <c r="M177" i="5" s="1"/>
  <c r="J177" i="5"/>
  <c r="K177" i="5" s="1"/>
  <c r="I177" i="5"/>
  <c r="H177" i="5"/>
  <c r="G177" i="5"/>
  <c r="L176" i="5"/>
  <c r="M176" i="5" s="1"/>
  <c r="J176" i="5"/>
  <c r="K176" i="5" s="1"/>
  <c r="I176" i="5"/>
  <c r="H176" i="5"/>
  <c r="G176" i="5"/>
  <c r="L175" i="5"/>
  <c r="M175" i="5" s="1"/>
  <c r="J175" i="5"/>
  <c r="K175" i="5" s="1"/>
  <c r="I175" i="5"/>
  <c r="H175" i="5"/>
  <c r="G175" i="5"/>
  <c r="L174" i="5"/>
  <c r="M174" i="5" s="1"/>
  <c r="J174" i="5"/>
  <c r="K174" i="5" s="1"/>
  <c r="I174" i="5"/>
  <c r="H174" i="5"/>
  <c r="G174" i="5"/>
  <c r="L173" i="5"/>
  <c r="M173" i="5" s="1"/>
  <c r="J173" i="5"/>
  <c r="K173" i="5" s="1"/>
  <c r="I173" i="5"/>
  <c r="H173" i="5"/>
  <c r="G173" i="5"/>
  <c r="L172" i="5"/>
  <c r="M172" i="5" s="1"/>
  <c r="J172" i="5"/>
  <c r="K172" i="5" s="1"/>
  <c r="I172" i="5"/>
  <c r="H172" i="5"/>
  <c r="G172" i="5"/>
  <c r="L171" i="5"/>
  <c r="M171" i="5" s="1"/>
  <c r="J171" i="5"/>
  <c r="K171" i="5" s="1"/>
  <c r="I171" i="5"/>
  <c r="H171" i="5"/>
  <c r="G171" i="5"/>
  <c r="L170" i="5"/>
  <c r="M170" i="5" s="1"/>
  <c r="J170" i="5"/>
  <c r="K170" i="5" s="1"/>
  <c r="I170" i="5"/>
  <c r="H170" i="5"/>
  <c r="G170" i="5"/>
  <c r="L169" i="5"/>
  <c r="M169" i="5" s="1"/>
  <c r="J169" i="5"/>
  <c r="K169" i="5" s="1"/>
  <c r="I169" i="5"/>
  <c r="H169" i="5"/>
  <c r="G169" i="5"/>
  <c r="L168" i="5"/>
  <c r="M168" i="5" s="1"/>
  <c r="J168" i="5"/>
  <c r="K168" i="5" s="1"/>
  <c r="I168" i="5"/>
  <c r="H168" i="5"/>
  <c r="G168" i="5"/>
  <c r="L167" i="5"/>
  <c r="M167" i="5" s="1"/>
  <c r="J167" i="5"/>
  <c r="K167" i="5" s="1"/>
  <c r="I167" i="5"/>
  <c r="H167" i="5"/>
  <c r="G167" i="5"/>
  <c r="L166" i="5"/>
  <c r="M166" i="5" s="1"/>
  <c r="J166" i="5"/>
  <c r="K166" i="5" s="1"/>
  <c r="I166" i="5"/>
  <c r="H166" i="5"/>
  <c r="G166" i="5"/>
  <c r="L165" i="5"/>
  <c r="M165" i="5" s="1"/>
  <c r="J165" i="5"/>
  <c r="K165" i="5" s="1"/>
  <c r="I165" i="5"/>
  <c r="H165" i="5"/>
  <c r="G165" i="5"/>
  <c r="L164" i="5"/>
  <c r="M164" i="5" s="1"/>
  <c r="J164" i="5"/>
  <c r="K164" i="5" s="1"/>
  <c r="I164" i="5"/>
  <c r="H164" i="5"/>
  <c r="G164" i="5"/>
  <c r="L163" i="5"/>
  <c r="M163" i="5" s="1"/>
  <c r="J163" i="5"/>
  <c r="K163" i="5" s="1"/>
  <c r="I163" i="5"/>
  <c r="H163" i="5"/>
  <c r="G163" i="5"/>
  <c r="L162" i="5"/>
  <c r="M162" i="5" s="1"/>
  <c r="J162" i="5"/>
  <c r="K162" i="5" s="1"/>
  <c r="I162" i="5"/>
  <c r="H162" i="5"/>
  <c r="G162" i="5"/>
  <c r="L161" i="5"/>
  <c r="M161" i="5" s="1"/>
  <c r="J161" i="5"/>
  <c r="K161" i="5" s="1"/>
  <c r="I161" i="5"/>
  <c r="H161" i="5"/>
  <c r="G161" i="5"/>
  <c r="L160" i="5"/>
  <c r="M160" i="5" s="1"/>
  <c r="J160" i="5"/>
  <c r="K160" i="5" s="1"/>
  <c r="I160" i="5"/>
  <c r="H160" i="5"/>
  <c r="G160" i="5"/>
  <c r="L159" i="5"/>
  <c r="M159" i="5" s="1"/>
  <c r="J159" i="5"/>
  <c r="K159" i="5" s="1"/>
  <c r="I159" i="5"/>
  <c r="H159" i="5"/>
  <c r="G159" i="5"/>
  <c r="L158" i="5"/>
  <c r="M158" i="5" s="1"/>
  <c r="J158" i="5"/>
  <c r="K158" i="5" s="1"/>
  <c r="I158" i="5"/>
  <c r="H158" i="5"/>
  <c r="G158" i="5"/>
  <c r="L157" i="5"/>
  <c r="M157" i="5" s="1"/>
  <c r="J157" i="5"/>
  <c r="K157" i="5" s="1"/>
  <c r="I157" i="5"/>
  <c r="H157" i="5"/>
  <c r="G157" i="5"/>
  <c r="L156" i="5"/>
  <c r="M156" i="5" s="1"/>
  <c r="J156" i="5"/>
  <c r="K156" i="5" s="1"/>
  <c r="I156" i="5"/>
  <c r="H156" i="5"/>
  <c r="G156" i="5"/>
  <c r="L155" i="5"/>
  <c r="M155" i="5" s="1"/>
  <c r="J155" i="5"/>
  <c r="K155" i="5" s="1"/>
  <c r="I155" i="5"/>
  <c r="H155" i="5"/>
  <c r="G155" i="5"/>
  <c r="L154" i="5"/>
  <c r="M154" i="5" s="1"/>
  <c r="J154" i="5"/>
  <c r="K154" i="5" s="1"/>
  <c r="I154" i="5"/>
  <c r="H154" i="5"/>
  <c r="G154" i="5"/>
  <c r="L153" i="5"/>
  <c r="M153" i="5" s="1"/>
  <c r="J153" i="5"/>
  <c r="K153" i="5" s="1"/>
  <c r="I153" i="5"/>
  <c r="H153" i="5"/>
  <c r="G153" i="5"/>
  <c r="L152" i="5"/>
  <c r="M152" i="5" s="1"/>
  <c r="J152" i="5"/>
  <c r="K152" i="5" s="1"/>
  <c r="I152" i="5"/>
  <c r="H152" i="5"/>
  <c r="G152" i="5"/>
  <c r="L151" i="5"/>
  <c r="M151" i="5" s="1"/>
  <c r="J151" i="5"/>
  <c r="K151" i="5" s="1"/>
  <c r="I151" i="5"/>
  <c r="H151" i="5"/>
  <c r="G151" i="5"/>
  <c r="L150" i="5"/>
  <c r="M150" i="5" s="1"/>
  <c r="J150" i="5"/>
  <c r="K150" i="5" s="1"/>
  <c r="I150" i="5"/>
  <c r="H150" i="5"/>
  <c r="G150" i="5"/>
  <c r="L149" i="5"/>
  <c r="M149" i="5" s="1"/>
  <c r="J149" i="5"/>
  <c r="K149" i="5" s="1"/>
  <c r="I149" i="5"/>
  <c r="H149" i="5"/>
  <c r="G149" i="5"/>
  <c r="L148" i="5"/>
  <c r="M148" i="5" s="1"/>
  <c r="J148" i="5"/>
  <c r="K148" i="5" s="1"/>
  <c r="I148" i="5"/>
  <c r="H148" i="5"/>
  <c r="G148" i="5"/>
  <c r="L147" i="5"/>
  <c r="M147" i="5" s="1"/>
  <c r="J147" i="5"/>
  <c r="K147" i="5" s="1"/>
  <c r="I147" i="5"/>
  <c r="H147" i="5"/>
  <c r="G147" i="5"/>
  <c r="L146" i="5"/>
  <c r="M146" i="5" s="1"/>
  <c r="K146" i="5"/>
  <c r="J146" i="5"/>
  <c r="I146" i="5"/>
  <c r="H146" i="5"/>
  <c r="G146" i="5"/>
  <c r="L145" i="5"/>
  <c r="M145" i="5" s="1"/>
  <c r="K145" i="5"/>
  <c r="J145" i="5"/>
  <c r="I145" i="5"/>
  <c r="H145" i="5"/>
  <c r="G145" i="5"/>
  <c r="L144" i="5"/>
  <c r="M144" i="5" s="1"/>
  <c r="J144" i="5"/>
  <c r="K144" i="5" s="1"/>
  <c r="I144" i="5"/>
  <c r="H144" i="5"/>
  <c r="G144" i="5"/>
  <c r="L143" i="5"/>
  <c r="M143" i="5" s="1"/>
  <c r="J143" i="5"/>
  <c r="K143" i="5" s="1"/>
  <c r="I143" i="5"/>
  <c r="H143" i="5"/>
  <c r="G143" i="5"/>
  <c r="L142" i="5"/>
  <c r="M142" i="5" s="1"/>
  <c r="K142" i="5"/>
  <c r="J142" i="5"/>
  <c r="I142" i="5"/>
  <c r="H142" i="5"/>
  <c r="G142" i="5"/>
  <c r="L141" i="5"/>
  <c r="M141" i="5" s="1"/>
  <c r="J141" i="5"/>
  <c r="K141" i="5" s="1"/>
  <c r="I141" i="5"/>
  <c r="H141" i="5"/>
  <c r="G141" i="5"/>
  <c r="L140" i="5"/>
  <c r="M140" i="5" s="1"/>
  <c r="J140" i="5"/>
  <c r="K140" i="5" s="1"/>
  <c r="I140" i="5"/>
  <c r="H140" i="5"/>
  <c r="G140" i="5"/>
  <c r="L139" i="5"/>
  <c r="M139" i="5" s="1"/>
  <c r="J139" i="5"/>
  <c r="K139" i="5" s="1"/>
  <c r="I139" i="5"/>
  <c r="H139" i="5"/>
  <c r="G139" i="5"/>
  <c r="L138" i="5"/>
  <c r="M138" i="5" s="1"/>
  <c r="J138" i="5"/>
  <c r="K138" i="5" s="1"/>
  <c r="I138" i="5"/>
  <c r="H138" i="5"/>
  <c r="G138" i="5"/>
  <c r="L137" i="5"/>
  <c r="M137" i="5" s="1"/>
  <c r="K137" i="5"/>
  <c r="J137" i="5"/>
  <c r="I137" i="5"/>
  <c r="H137" i="5"/>
  <c r="G137" i="5"/>
  <c r="L136" i="5"/>
  <c r="M136" i="5" s="1"/>
  <c r="J136" i="5"/>
  <c r="K136" i="5" s="1"/>
  <c r="I136" i="5"/>
  <c r="H136" i="5"/>
  <c r="G136" i="5"/>
  <c r="L135" i="5"/>
  <c r="M135" i="5" s="1"/>
  <c r="J135" i="5"/>
  <c r="K135" i="5" s="1"/>
  <c r="I135" i="5"/>
  <c r="H135" i="5"/>
  <c r="G135" i="5"/>
  <c r="L134" i="5"/>
  <c r="M134" i="5" s="1"/>
  <c r="K134" i="5"/>
  <c r="J134" i="5"/>
  <c r="I134" i="5"/>
  <c r="H134" i="5"/>
  <c r="G134" i="5"/>
  <c r="L133" i="5"/>
  <c r="M133" i="5" s="1"/>
  <c r="J133" i="5"/>
  <c r="K133" i="5" s="1"/>
  <c r="I133" i="5"/>
  <c r="H133" i="5"/>
  <c r="G133" i="5"/>
  <c r="L132" i="5"/>
  <c r="M132" i="5" s="1"/>
  <c r="J132" i="5"/>
  <c r="K132" i="5" s="1"/>
  <c r="I132" i="5"/>
  <c r="H132" i="5"/>
  <c r="G132" i="5"/>
  <c r="L131" i="5"/>
  <c r="M131" i="5" s="1"/>
  <c r="J131" i="5"/>
  <c r="K131" i="5" s="1"/>
  <c r="I131" i="5"/>
  <c r="H131" i="5"/>
  <c r="G131" i="5"/>
  <c r="L130" i="5"/>
  <c r="M130" i="5" s="1"/>
  <c r="K130" i="5"/>
  <c r="J130" i="5"/>
  <c r="I130" i="5"/>
  <c r="H130" i="5"/>
  <c r="G130" i="5"/>
  <c r="L129" i="5"/>
  <c r="M129" i="5" s="1"/>
  <c r="J129" i="5"/>
  <c r="K129" i="5" s="1"/>
  <c r="I129" i="5"/>
  <c r="H129" i="5"/>
  <c r="G129" i="5"/>
  <c r="L128" i="5"/>
  <c r="M128" i="5" s="1"/>
  <c r="J128" i="5"/>
  <c r="K128" i="5" s="1"/>
  <c r="I128" i="5"/>
  <c r="H128" i="5"/>
  <c r="G128" i="5"/>
  <c r="L127" i="5"/>
  <c r="M127" i="5" s="1"/>
  <c r="J127" i="5"/>
  <c r="K127" i="5" s="1"/>
  <c r="I127" i="5"/>
  <c r="H127" i="5"/>
  <c r="G127" i="5"/>
  <c r="L126" i="5"/>
  <c r="M126" i="5" s="1"/>
  <c r="J126" i="5"/>
  <c r="K126" i="5" s="1"/>
  <c r="I126" i="5"/>
  <c r="H126" i="5"/>
  <c r="G126" i="5"/>
  <c r="L125" i="5"/>
  <c r="M125" i="5" s="1"/>
  <c r="J125" i="5"/>
  <c r="K125" i="5" s="1"/>
  <c r="I125" i="5"/>
  <c r="H125" i="5"/>
  <c r="G125" i="5"/>
  <c r="M124" i="5"/>
  <c r="L124" i="5"/>
  <c r="J124" i="5"/>
  <c r="K124" i="5" s="1"/>
  <c r="I124" i="5"/>
  <c r="H124" i="5"/>
  <c r="G124" i="5"/>
  <c r="L123" i="5"/>
  <c r="M123" i="5" s="1"/>
  <c r="J123" i="5"/>
  <c r="K123" i="5" s="1"/>
  <c r="I123" i="5"/>
  <c r="H123" i="5"/>
  <c r="G123" i="5"/>
  <c r="M122" i="5"/>
  <c r="L122" i="5"/>
  <c r="J122" i="5"/>
  <c r="K122" i="5" s="1"/>
  <c r="I122" i="5"/>
  <c r="H122" i="5"/>
  <c r="G122" i="5"/>
  <c r="L121" i="5"/>
  <c r="M121" i="5" s="1"/>
  <c r="J121" i="5"/>
  <c r="K121" i="5" s="1"/>
  <c r="I121" i="5"/>
  <c r="H121" i="5"/>
  <c r="G121" i="5"/>
  <c r="M120" i="5"/>
  <c r="L120" i="5"/>
  <c r="J120" i="5"/>
  <c r="K120" i="5" s="1"/>
  <c r="I120" i="5"/>
  <c r="H120" i="5"/>
  <c r="G120" i="5"/>
  <c r="L119" i="5"/>
  <c r="M119" i="5" s="1"/>
  <c r="K119" i="5"/>
  <c r="J119" i="5"/>
  <c r="I119" i="5"/>
  <c r="H119" i="5"/>
  <c r="G119" i="5"/>
  <c r="M118" i="5"/>
  <c r="L118" i="5"/>
  <c r="J118" i="5"/>
  <c r="K118" i="5" s="1"/>
  <c r="I118" i="5"/>
  <c r="H118" i="5"/>
  <c r="G118" i="5"/>
  <c r="L117" i="5"/>
  <c r="M117" i="5" s="1"/>
  <c r="K117" i="5"/>
  <c r="J117" i="5"/>
  <c r="I117" i="5"/>
  <c r="H117" i="5"/>
  <c r="G117" i="5"/>
  <c r="L116" i="5"/>
  <c r="M116" i="5" s="1"/>
  <c r="J116" i="5"/>
  <c r="K116" i="5" s="1"/>
  <c r="I116" i="5"/>
  <c r="H116" i="5"/>
  <c r="G116" i="5"/>
  <c r="M115" i="5"/>
  <c r="L115" i="5"/>
  <c r="K115" i="5"/>
  <c r="J115" i="5"/>
  <c r="I115" i="5"/>
  <c r="H115" i="5"/>
  <c r="G115" i="5"/>
  <c r="M114" i="5"/>
  <c r="L114" i="5"/>
  <c r="J114" i="5"/>
  <c r="K114" i="5" s="1"/>
  <c r="I114" i="5"/>
  <c r="H114" i="5"/>
  <c r="G114" i="5"/>
  <c r="L113" i="5"/>
  <c r="M113" i="5" s="1"/>
  <c r="J113" i="5"/>
  <c r="K113" i="5" s="1"/>
  <c r="I113" i="5"/>
  <c r="H113" i="5"/>
  <c r="G113" i="5"/>
  <c r="M112" i="5"/>
  <c r="L112" i="5"/>
  <c r="J112" i="5"/>
  <c r="K112" i="5" s="1"/>
  <c r="I112" i="5"/>
  <c r="H112" i="5"/>
  <c r="G112" i="5"/>
  <c r="L111" i="5"/>
  <c r="M111" i="5" s="1"/>
  <c r="J111" i="5"/>
  <c r="K111" i="5" s="1"/>
  <c r="I111" i="5"/>
  <c r="H111" i="5"/>
  <c r="G111" i="5"/>
  <c r="L110" i="5"/>
  <c r="M110" i="5" s="1"/>
  <c r="J110" i="5"/>
  <c r="K110" i="5" s="1"/>
  <c r="I110" i="5"/>
  <c r="H110" i="5"/>
  <c r="G110" i="5"/>
  <c r="L109" i="5"/>
  <c r="M109" i="5" s="1"/>
  <c r="K109" i="5"/>
  <c r="J109" i="5"/>
  <c r="I109" i="5"/>
  <c r="H109" i="5"/>
  <c r="G109" i="5"/>
  <c r="L108" i="5"/>
  <c r="M108" i="5" s="1"/>
  <c r="J108" i="5"/>
  <c r="K108" i="5" s="1"/>
  <c r="I108" i="5"/>
  <c r="H108" i="5"/>
  <c r="G108" i="5"/>
  <c r="L107" i="5"/>
  <c r="M107" i="5" s="1"/>
  <c r="J107" i="5"/>
  <c r="K107" i="5" s="1"/>
  <c r="I107" i="5"/>
  <c r="H107" i="5"/>
  <c r="G107" i="5"/>
  <c r="L106" i="5"/>
  <c r="M106" i="5" s="1"/>
  <c r="J106" i="5"/>
  <c r="K106" i="5" s="1"/>
  <c r="I106" i="5"/>
  <c r="H106" i="5"/>
  <c r="G106" i="5"/>
  <c r="L105" i="5"/>
  <c r="M105" i="5" s="1"/>
  <c r="K105" i="5"/>
  <c r="J105" i="5"/>
  <c r="I105" i="5"/>
  <c r="H105" i="5"/>
  <c r="G105" i="5"/>
  <c r="L104" i="5"/>
  <c r="M104" i="5" s="1"/>
  <c r="J104" i="5"/>
  <c r="K104" i="5" s="1"/>
  <c r="I104" i="5"/>
  <c r="H104" i="5"/>
  <c r="G104" i="5"/>
  <c r="L103" i="5"/>
  <c r="M103" i="5" s="1"/>
  <c r="J103" i="5"/>
  <c r="K103" i="5" s="1"/>
  <c r="I103" i="5"/>
  <c r="H103" i="5"/>
  <c r="G103" i="5"/>
  <c r="L102" i="5"/>
  <c r="M102" i="5" s="1"/>
  <c r="J102" i="5"/>
  <c r="K102" i="5" s="1"/>
  <c r="I102" i="5"/>
  <c r="H102" i="5"/>
  <c r="G102" i="5"/>
  <c r="L101" i="5"/>
  <c r="M101" i="5" s="1"/>
  <c r="J101" i="5"/>
  <c r="K101" i="5" s="1"/>
  <c r="I101" i="5"/>
  <c r="H101" i="5"/>
  <c r="G101" i="5"/>
  <c r="L100" i="5"/>
  <c r="M100" i="5" s="1"/>
  <c r="J100" i="5"/>
  <c r="K100" i="5" s="1"/>
  <c r="I100" i="5"/>
  <c r="H100" i="5"/>
  <c r="G100" i="5"/>
  <c r="L99" i="5"/>
  <c r="M99" i="5" s="1"/>
  <c r="K99" i="5"/>
  <c r="J99" i="5"/>
  <c r="I99" i="5"/>
  <c r="H99" i="5"/>
  <c r="G99" i="5"/>
  <c r="L98" i="5"/>
  <c r="M98" i="5" s="1"/>
  <c r="J98" i="5"/>
  <c r="K98" i="5" s="1"/>
  <c r="I98" i="5"/>
  <c r="H98" i="5"/>
  <c r="G98" i="5"/>
  <c r="L97" i="5"/>
  <c r="M97" i="5" s="1"/>
  <c r="J97" i="5"/>
  <c r="K97" i="5" s="1"/>
  <c r="I97" i="5"/>
  <c r="H97" i="5"/>
  <c r="G97" i="5"/>
  <c r="L96" i="5"/>
  <c r="M96" i="5" s="1"/>
  <c r="J96" i="5"/>
  <c r="K96" i="5" s="1"/>
  <c r="I96" i="5"/>
  <c r="H96" i="5"/>
  <c r="G96" i="5"/>
  <c r="L95" i="5"/>
  <c r="M95" i="5" s="1"/>
  <c r="K95" i="5"/>
  <c r="J95" i="5"/>
  <c r="I95" i="5"/>
  <c r="H95" i="5"/>
  <c r="G95" i="5"/>
  <c r="L94" i="5"/>
  <c r="M94" i="5" s="1"/>
  <c r="K94" i="5"/>
  <c r="J94" i="5"/>
  <c r="I94" i="5"/>
  <c r="H94" i="5"/>
  <c r="G94" i="5"/>
  <c r="L93" i="5"/>
  <c r="M93" i="5" s="1"/>
  <c r="J93" i="5"/>
  <c r="K93" i="5" s="1"/>
  <c r="I93" i="5"/>
  <c r="H93" i="5"/>
  <c r="G93" i="5"/>
  <c r="L92" i="5"/>
  <c r="M92" i="5" s="1"/>
  <c r="J92" i="5"/>
  <c r="K92" i="5" s="1"/>
  <c r="I92" i="5"/>
  <c r="H92" i="5"/>
  <c r="G92" i="5"/>
  <c r="L91" i="5"/>
  <c r="M91" i="5" s="1"/>
  <c r="K91" i="5"/>
  <c r="J91" i="5"/>
  <c r="I91" i="5"/>
  <c r="H91" i="5"/>
  <c r="G91" i="5"/>
  <c r="L90" i="5"/>
  <c r="M90" i="5" s="1"/>
  <c r="J90" i="5"/>
  <c r="K90" i="5" s="1"/>
  <c r="I90" i="5"/>
  <c r="H90" i="5"/>
  <c r="G90" i="5"/>
  <c r="L89" i="5"/>
  <c r="M89" i="5" s="1"/>
  <c r="K89" i="5"/>
  <c r="J89" i="5"/>
  <c r="I89" i="5"/>
  <c r="H89" i="5"/>
  <c r="G89" i="5"/>
  <c r="L88" i="5"/>
  <c r="M88" i="5" s="1"/>
  <c r="J88" i="5"/>
  <c r="K88" i="5" s="1"/>
  <c r="I88" i="5"/>
  <c r="H88" i="5"/>
  <c r="G88" i="5"/>
  <c r="L87" i="5"/>
  <c r="M87" i="5" s="1"/>
  <c r="K87" i="5"/>
  <c r="J87" i="5"/>
  <c r="I87" i="5"/>
  <c r="H87" i="5"/>
  <c r="G87" i="5"/>
  <c r="L86" i="5"/>
  <c r="M86" i="5" s="1"/>
  <c r="J86" i="5"/>
  <c r="K86" i="5" s="1"/>
  <c r="I86" i="5"/>
  <c r="H86" i="5"/>
  <c r="G86" i="5"/>
  <c r="L85" i="5"/>
  <c r="M85" i="5" s="1"/>
  <c r="K85" i="5"/>
  <c r="J85" i="5"/>
  <c r="I85" i="5"/>
  <c r="H85" i="5"/>
  <c r="G85" i="5"/>
  <c r="L84" i="5"/>
  <c r="M84" i="5" s="1"/>
  <c r="J84" i="5"/>
  <c r="K84" i="5" s="1"/>
  <c r="I84" i="5"/>
  <c r="H84" i="5"/>
  <c r="G84" i="5"/>
  <c r="L83" i="5"/>
  <c r="M83" i="5" s="1"/>
  <c r="K83" i="5"/>
  <c r="J83" i="5"/>
  <c r="I83" i="5"/>
  <c r="H83" i="5"/>
  <c r="G83" i="5"/>
  <c r="L82" i="5"/>
  <c r="M82" i="5" s="1"/>
  <c r="J82" i="5"/>
  <c r="K82" i="5" s="1"/>
  <c r="I82" i="5"/>
  <c r="H82" i="5"/>
  <c r="G82" i="5"/>
  <c r="L81" i="5"/>
  <c r="M81" i="5" s="1"/>
  <c r="J81" i="5"/>
  <c r="K81" i="5" s="1"/>
  <c r="I81" i="5"/>
  <c r="H81" i="5"/>
  <c r="G81" i="5"/>
  <c r="L80" i="5"/>
  <c r="M80" i="5" s="1"/>
  <c r="K80" i="5"/>
  <c r="J80" i="5"/>
  <c r="I80" i="5"/>
  <c r="H80" i="5"/>
  <c r="G80" i="5"/>
  <c r="L79" i="5"/>
  <c r="M79" i="5" s="1"/>
  <c r="J79" i="5"/>
  <c r="K79" i="5" s="1"/>
  <c r="I79" i="5"/>
  <c r="H79" i="5"/>
  <c r="G79" i="5"/>
  <c r="L78" i="5"/>
  <c r="M78" i="5" s="1"/>
  <c r="K78" i="5"/>
  <c r="J78" i="5"/>
  <c r="I78" i="5"/>
  <c r="H78" i="5"/>
  <c r="G78" i="5"/>
  <c r="L77" i="5"/>
  <c r="M77" i="5" s="1"/>
  <c r="J77" i="5"/>
  <c r="K77" i="5" s="1"/>
  <c r="I77" i="5"/>
  <c r="H77" i="5"/>
  <c r="G77" i="5"/>
  <c r="M76" i="5"/>
  <c r="L76" i="5"/>
  <c r="J76" i="5"/>
  <c r="K76" i="5" s="1"/>
  <c r="I76" i="5"/>
  <c r="H76" i="5"/>
  <c r="G76" i="5"/>
  <c r="M75" i="5"/>
  <c r="L75" i="5"/>
  <c r="J75" i="5"/>
  <c r="K75" i="5" s="1"/>
  <c r="I75" i="5"/>
  <c r="H75" i="5"/>
  <c r="G75" i="5"/>
  <c r="L74" i="5"/>
  <c r="M74" i="5" s="1"/>
  <c r="K74" i="5"/>
  <c r="J74" i="5"/>
  <c r="I74" i="5"/>
  <c r="H74" i="5"/>
  <c r="G74" i="5"/>
  <c r="L73" i="5"/>
  <c r="M73" i="5" s="1"/>
  <c r="J73" i="5"/>
  <c r="K73" i="5" s="1"/>
  <c r="I73" i="5"/>
  <c r="H73" i="5"/>
  <c r="G73" i="5"/>
  <c r="L72" i="5"/>
  <c r="M72" i="5" s="1"/>
  <c r="J72" i="5"/>
  <c r="K72" i="5" s="1"/>
  <c r="I72" i="5"/>
  <c r="H72" i="5"/>
  <c r="G72" i="5"/>
  <c r="L71" i="5"/>
  <c r="M71" i="5" s="1"/>
  <c r="J71" i="5"/>
  <c r="K71" i="5" s="1"/>
  <c r="I71" i="5"/>
  <c r="H71" i="5"/>
  <c r="G71" i="5"/>
  <c r="M70" i="5"/>
  <c r="L70" i="5"/>
  <c r="J70" i="5"/>
  <c r="K70" i="5" s="1"/>
  <c r="I70" i="5"/>
  <c r="H70" i="5"/>
  <c r="G70" i="5"/>
  <c r="M69" i="5"/>
  <c r="L69" i="5"/>
  <c r="J69" i="5"/>
  <c r="K69" i="5" s="1"/>
  <c r="I69" i="5"/>
  <c r="H69" i="5"/>
  <c r="G69" i="5"/>
  <c r="L68" i="5"/>
  <c r="M68" i="5" s="1"/>
  <c r="K68" i="5"/>
  <c r="J68" i="5"/>
  <c r="I68" i="5"/>
  <c r="H68" i="5"/>
  <c r="G68" i="5"/>
  <c r="L67" i="5"/>
  <c r="M67" i="5" s="1"/>
  <c r="J67" i="5"/>
  <c r="K67" i="5" s="1"/>
  <c r="I67" i="5"/>
  <c r="H67" i="5"/>
  <c r="G67" i="5"/>
  <c r="L66" i="5"/>
  <c r="M66" i="5" s="1"/>
  <c r="J66" i="5"/>
  <c r="K66" i="5" s="1"/>
  <c r="I66" i="5"/>
  <c r="H66" i="5"/>
  <c r="G66" i="5"/>
  <c r="L65" i="5"/>
  <c r="M65" i="5" s="1"/>
  <c r="J65" i="5"/>
  <c r="K65" i="5" s="1"/>
  <c r="I65" i="5"/>
  <c r="H65" i="5"/>
  <c r="G65" i="5"/>
  <c r="L64" i="5"/>
  <c r="M64" i="5" s="1"/>
  <c r="J64" i="5"/>
  <c r="K64" i="5" s="1"/>
  <c r="I64" i="5"/>
  <c r="H64" i="5"/>
  <c r="G64" i="5"/>
  <c r="M63" i="5"/>
  <c r="L63" i="5"/>
  <c r="K63" i="5"/>
  <c r="J63" i="5"/>
  <c r="I63" i="5"/>
  <c r="H63" i="5"/>
  <c r="G63" i="5"/>
  <c r="L62" i="5"/>
  <c r="M62" i="5" s="1"/>
  <c r="K62" i="5"/>
  <c r="J62" i="5"/>
  <c r="I62" i="5"/>
  <c r="H62" i="5"/>
  <c r="G62" i="5"/>
  <c r="L61" i="5"/>
  <c r="M61" i="5" s="1"/>
  <c r="J61" i="5"/>
  <c r="K61" i="5" s="1"/>
  <c r="I61" i="5"/>
  <c r="H61" i="5"/>
  <c r="G61" i="5"/>
  <c r="L60" i="5"/>
  <c r="M60" i="5" s="1"/>
  <c r="J60" i="5"/>
  <c r="K60" i="5" s="1"/>
  <c r="I60" i="5"/>
  <c r="H60" i="5"/>
  <c r="G60" i="5"/>
  <c r="L59" i="5"/>
  <c r="M59" i="5" s="1"/>
  <c r="J59" i="5"/>
  <c r="K59" i="5" s="1"/>
  <c r="I59" i="5"/>
  <c r="H59" i="5"/>
  <c r="G59" i="5"/>
  <c r="L58" i="5"/>
  <c r="M58" i="5" s="1"/>
  <c r="J58" i="5"/>
  <c r="K58" i="5" s="1"/>
  <c r="I58" i="5"/>
  <c r="H58" i="5"/>
  <c r="G58" i="5"/>
  <c r="L57" i="5"/>
  <c r="M57" i="5" s="1"/>
  <c r="J57" i="5"/>
  <c r="K57" i="5" s="1"/>
  <c r="I57" i="5"/>
  <c r="H57" i="5"/>
  <c r="G57" i="5"/>
  <c r="L56" i="5"/>
  <c r="M56" i="5" s="1"/>
  <c r="K56" i="5"/>
  <c r="J56" i="5"/>
  <c r="I56" i="5"/>
  <c r="H56" i="5"/>
  <c r="G56" i="5"/>
  <c r="L55" i="5"/>
  <c r="M55" i="5" s="1"/>
  <c r="J55" i="5"/>
  <c r="K55" i="5" s="1"/>
  <c r="I55" i="5"/>
  <c r="H55" i="5"/>
  <c r="G55" i="5"/>
  <c r="L54" i="5"/>
  <c r="M54" i="5" s="1"/>
  <c r="J54" i="5"/>
  <c r="K54" i="5" s="1"/>
  <c r="I54" i="5"/>
  <c r="H54" i="5"/>
  <c r="G54" i="5"/>
  <c r="L53" i="5"/>
  <c r="M53" i="5" s="1"/>
  <c r="J53" i="5"/>
  <c r="K53" i="5" s="1"/>
  <c r="I53" i="5"/>
  <c r="H53" i="5"/>
  <c r="G53" i="5"/>
  <c r="L52" i="5"/>
  <c r="M52" i="5" s="1"/>
  <c r="J52" i="5"/>
  <c r="K52" i="5" s="1"/>
  <c r="I52" i="5"/>
  <c r="H52" i="5"/>
  <c r="G52" i="5"/>
  <c r="M51" i="5"/>
  <c r="L51" i="5"/>
  <c r="K51" i="5"/>
  <c r="J51" i="5"/>
  <c r="I51" i="5"/>
  <c r="H51" i="5"/>
  <c r="G51" i="5"/>
  <c r="L50" i="5"/>
  <c r="M50" i="5" s="1"/>
  <c r="J50" i="5"/>
  <c r="K50" i="5" s="1"/>
  <c r="I50" i="5"/>
  <c r="H50" i="5"/>
  <c r="G50" i="5"/>
  <c r="L49" i="5"/>
  <c r="M49" i="5" s="1"/>
  <c r="J49" i="5"/>
  <c r="K49" i="5" s="1"/>
  <c r="I49" i="5"/>
  <c r="H49" i="5"/>
  <c r="G49" i="5"/>
  <c r="L48" i="5"/>
  <c r="M48" i="5" s="1"/>
  <c r="J48" i="5"/>
  <c r="K48" i="5" s="1"/>
  <c r="I48" i="5"/>
  <c r="H48" i="5"/>
  <c r="G48" i="5"/>
  <c r="L47" i="5"/>
  <c r="M47" i="5" s="1"/>
  <c r="J47" i="5"/>
  <c r="K47" i="5" s="1"/>
  <c r="I47" i="5"/>
  <c r="H47" i="5"/>
  <c r="G47" i="5"/>
  <c r="L46" i="5"/>
  <c r="M46" i="5" s="1"/>
  <c r="J46" i="5"/>
  <c r="K46" i="5" s="1"/>
  <c r="I46" i="5"/>
  <c r="H46" i="5"/>
  <c r="G46" i="5"/>
  <c r="M45" i="5"/>
  <c r="L45" i="5"/>
  <c r="K45" i="5"/>
  <c r="J45" i="5"/>
  <c r="I45" i="5"/>
  <c r="H45" i="5"/>
  <c r="G45" i="5"/>
  <c r="L44" i="5"/>
  <c r="M44" i="5" s="1"/>
  <c r="J44" i="5"/>
  <c r="K44" i="5" s="1"/>
  <c r="I44" i="5"/>
  <c r="H44" i="5"/>
  <c r="G44" i="5"/>
  <c r="L43" i="5"/>
  <c r="M43" i="5" s="1"/>
  <c r="J43" i="5"/>
  <c r="K43" i="5" s="1"/>
  <c r="I43" i="5"/>
  <c r="H43" i="5"/>
  <c r="G43" i="5"/>
  <c r="L42" i="5"/>
  <c r="M42" i="5" s="1"/>
  <c r="J42" i="5"/>
  <c r="K42" i="5" s="1"/>
  <c r="I42" i="5"/>
  <c r="H42" i="5"/>
  <c r="G42" i="5"/>
  <c r="L41" i="5"/>
  <c r="M41" i="5" s="1"/>
  <c r="J41" i="5"/>
  <c r="K41" i="5" s="1"/>
  <c r="I41" i="5"/>
  <c r="H41" i="5"/>
  <c r="G41" i="5"/>
  <c r="L40" i="5"/>
  <c r="M40" i="5" s="1"/>
  <c r="J40" i="5"/>
  <c r="K40" i="5" s="1"/>
  <c r="I40" i="5"/>
  <c r="H40" i="5"/>
  <c r="G40" i="5"/>
  <c r="M39" i="5"/>
  <c r="L39" i="5"/>
  <c r="K39" i="5"/>
  <c r="J39" i="5"/>
  <c r="I39" i="5"/>
  <c r="H39" i="5"/>
  <c r="G39" i="5"/>
  <c r="L38" i="5"/>
  <c r="M38" i="5" s="1"/>
  <c r="J38" i="5"/>
  <c r="K38" i="5" s="1"/>
  <c r="I38" i="5"/>
  <c r="H38" i="5"/>
  <c r="G38" i="5"/>
  <c r="L37" i="5"/>
  <c r="M37" i="5" s="1"/>
  <c r="J37" i="5"/>
  <c r="K37" i="5" s="1"/>
  <c r="I37" i="5"/>
  <c r="H37" i="5"/>
  <c r="G37" i="5"/>
  <c r="M36" i="5"/>
  <c r="L36" i="5"/>
  <c r="J36" i="5"/>
  <c r="K36" i="5" s="1"/>
  <c r="I36" i="5"/>
  <c r="H36" i="5"/>
  <c r="G36" i="5"/>
  <c r="L35" i="5"/>
  <c r="M35" i="5" s="1"/>
  <c r="J35" i="5"/>
  <c r="K35" i="5" s="1"/>
  <c r="I35" i="5"/>
  <c r="H35" i="5"/>
  <c r="G35" i="5"/>
  <c r="M34" i="5"/>
  <c r="L34" i="5"/>
  <c r="K34" i="5"/>
  <c r="J34" i="5"/>
  <c r="I34" i="5"/>
  <c r="H34" i="5"/>
  <c r="G34" i="5"/>
  <c r="L33" i="5"/>
  <c r="M33" i="5" s="1"/>
  <c r="J33" i="5"/>
  <c r="K33" i="5" s="1"/>
  <c r="I33" i="5"/>
  <c r="H33" i="5"/>
  <c r="G33" i="5"/>
  <c r="L32" i="5"/>
  <c r="M32" i="5" s="1"/>
  <c r="K32" i="5"/>
  <c r="J32" i="5"/>
  <c r="I32" i="5"/>
  <c r="H32" i="5"/>
  <c r="G32" i="5"/>
  <c r="L31" i="5"/>
  <c r="M31" i="5" s="1"/>
  <c r="J31" i="5"/>
  <c r="K31" i="5" s="1"/>
  <c r="I31" i="5"/>
  <c r="H31" i="5"/>
  <c r="G31" i="5"/>
  <c r="L30" i="5"/>
  <c r="M30" i="5" s="1"/>
  <c r="J30" i="5"/>
  <c r="K30" i="5" s="1"/>
  <c r="I30" i="5"/>
  <c r="H30" i="5"/>
  <c r="G30" i="5"/>
  <c r="L29" i="5"/>
  <c r="M29" i="5" s="1"/>
  <c r="J29" i="5"/>
  <c r="K29" i="5" s="1"/>
  <c r="I29" i="5"/>
  <c r="H29" i="5"/>
  <c r="G29" i="5"/>
  <c r="L28" i="5"/>
  <c r="M28" i="5" s="1"/>
  <c r="K28" i="5"/>
  <c r="J28" i="5"/>
  <c r="I28" i="5"/>
  <c r="H28" i="5"/>
  <c r="G28" i="5"/>
  <c r="L27" i="5"/>
  <c r="M27" i="5" s="1"/>
  <c r="J27" i="5"/>
  <c r="K27" i="5" s="1"/>
  <c r="I27" i="5"/>
  <c r="H27" i="5"/>
  <c r="G27" i="5"/>
  <c r="L26" i="5"/>
  <c r="M26" i="5" s="1"/>
  <c r="J26" i="5"/>
  <c r="K26" i="5" s="1"/>
  <c r="I26" i="5"/>
  <c r="H26" i="5"/>
  <c r="G26" i="5"/>
  <c r="L25" i="5"/>
  <c r="M25" i="5" s="1"/>
  <c r="J25" i="5"/>
  <c r="K25" i="5" s="1"/>
  <c r="I25" i="5"/>
  <c r="H25" i="5"/>
  <c r="G25" i="5"/>
  <c r="M24" i="5"/>
  <c r="L24" i="5"/>
  <c r="J24" i="5"/>
  <c r="K24" i="5" s="1"/>
  <c r="I24" i="5"/>
  <c r="H24" i="5"/>
  <c r="G24" i="5"/>
  <c r="L23" i="5"/>
  <c r="M23" i="5" s="1"/>
  <c r="J23" i="5"/>
  <c r="K23" i="5" s="1"/>
  <c r="I23" i="5"/>
  <c r="H23" i="5"/>
  <c r="G23" i="5"/>
  <c r="L22" i="5"/>
  <c r="M22" i="5" s="1"/>
  <c r="J22" i="5"/>
  <c r="K22" i="5" s="1"/>
  <c r="I22" i="5"/>
  <c r="H22" i="5"/>
  <c r="G22" i="5"/>
  <c r="L21" i="5"/>
  <c r="M21" i="5" s="1"/>
  <c r="J21" i="5"/>
  <c r="K21" i="5" s="1"/>
  <c r="I21" i="5"/>
  <c r="H21" i="5"/>
  <c r="G21" i="5"/>
  <c r="L20" i="5"/>
  <c r="M20" i="5" s="1"/>
  <c r="K20" i="5"/>
  <c r="J20" i="5"/>
  <c r="I20" i="5"/>
  <c r="H20" i="5"/>
  <c r="G20" i="5"/>
  <c r="L19" i="5"/>
  <c r="M19" i="5" s="1"/>
  <c r="J19" i="5"/>
  <c r="K19" i="5" s="1"/>
  <c r="I19" i="5"/>
  <c r="H19" i="5"/>
  <c r="G19" i="5"/>
  <c r="M18" i="5"/>
  <c r="L18" i="5"/>
  <c r="J18" i="5"/>
  <c r="K18" i="5" s="1"/>
  <c r="I18" i="5"/>
  <c r="H18" i="5"/>
  <c r="G18" i="5"/>
  <c r="L17" i="5"/>
  <c r="M17" i="5" s="1"/>
  <c r="J17" i="5"/>
  <c r="K17" i="5" s="1"/>
  <c r="I17" i="5"/>
  <c r="H17" i="5"/>
  <c r="G17" i="5"/>
  <c r="L16" i="5"/>
  <c r="M16" i="5" s="1"/>
  <c r="J16" i="5"/>
  <c r="K16" i="5" s="1"/>
  <c r="I16" i="5"/>
  <c r="H16" i="5"/>
  <c r="G16" i="5"/>
  <c r="L15" i="5"/>
  <c r="M15" i="5" s="1"/>
  <c r="J15" i="5"/>
  <c r="K15" i="5" s="1"/>
  <c r="I15" i="5"/>
  <c r="H15" i="5"/>
  <c r="G15" i="5"/>
  <c r="L14" i="5"/>
  <c r="M14" i="5" s="1"/>
  <c r="K14" i="5"/>
  <c r="J14" i="5"/>
  <c r="I14" i="5"/>
  <c r="H14" i="5"/>
  <c r="G14" i="5"/>
  <c r="B14" i="5"/>
  <c r="L13" i="5"/>
  <c r="M13" i="5" s="1"/>
  <c r="J13" i="5"/>
  <c r="K13" i="5" s="1"/>
  <c r="I13" i="5"/>
  <c r="H13" i="5"/>
  <c r="G13" i="5"/>
  <c r="B13" i="5"/>
  <c r="L12" i="5"/>
  <c r="M12" i="5" s="1"/>
  <c r="J12" i="5"/>
  <c r="K12" i="5" s="1"/>
  <c r="I12" i="5"/>
  <c r="H12" i="5"/>
  <c r="G12" i="5"/>
  <c r="B12" i="5"/>
  <c r="D12" i="5" s="1"/>
  <c r="L11" i="5"/>
  <c r="M11" i="5" s="1"/>
  <c r="J11" i="5"/>
  <c r="K11" i="5" s="1"/>
  <c r="I11" i="5"/>
  <c r="H11" i="5"/>
  <c r="G11" i="5"/>
  <c r="D11" i="5"/>
  <c r="P78" i="5" s="1"/>
  <c r="B11" i="5"/>
  <c r="L10" i="5"/>
  <c r="M10" i="5" s="1"/>
  <c r="J10" i="5"/>
  <c r="K10" i="5" s="1"/>
  <c r="I10" i="5"/>
  <c r="H10" i="5"/>
  <c r="G10" i="5"/>
  <c r="M9" i="5"/>
  <c r="L9" i="5"/>
  <c r="J9" i="5"/>
  <c r="K9" i="5" s="1"/>
  <c r="I9" i="5"/>
  <c r="H9" i="5"/>
  <c r="G9" i="5"/>
  <c r="L8" i="5"/>
  <c r="M8" i="5" s="1"/>
  <c r="J8" i="5"/>
  <c r="K8" i="5" s="1"/>
  <c r="I8" i="5"/>
  <c r="H8" i="5"/>
  <c r="G8" i="5"/>
  <c r="L7" i="5"/>
  <c r="M7" i="5" s="1"/>
  <c r="J7" i="5"/>
  <c r="K7" i="5" s="1"/>
  <c r="I7" i="5"/>
  <c r="H7" i="5"/>
  <c r="G7" i="5"/>
  <c r="B7" i="5"/>
  <c r="B8" i="5" s="1"/>
  <c r="L6" i="5"/>
  <c r="M6" i="5" s="1"/>
  <c r="J6" i="5"/>
  <c r="K6" i="5" s="1"/>
  <c r="I6" i="5"/>
  <c r="H6" i="5"/>
  <c r="G6" i="5"/>
  <c r="B6" i="5"/>
  <c r="D6" i="5" s="1"/>
  <c r="B5" i="5"/>
  <c r="D5" i="5" s="1"/>
  <c r="B4" i="5"/>
  <c r="D4" i="5" s="1"/>
  <c r="A54" i="4"/>
  <c r="A55" i="4" s="1"/>
  <c r="B53" i="4"/>
  <c r="C53" i="4" s="1"/>
  <c r="B52" i="4"/>
  <c r="C52" i="4" s="1"/>
  <c r="C51" i="4"/>
  <c r="B51" i="4"/>
  <c r="B50" i="4"/>
  <c r="E50" i="4" s="1"/>
  <c r="C49" i="4"/>
  <c r="B49" i="4"/>
  <c r="D49" i="4" s="1"/>
  <c r="B48" i="4"/>
  <c r="B47" i="4"/>
  <c r="H46" i="4"/>
  <c r="B46" i="4"/>
  <c r="B45" i="4"/>
  <c r="B44" i="4"/>
  <c r="B43" i="4"/>
  <c r="D42" i="4"/>
  <c r="B42" i="4"/>
  <c r="F42" i="4" s="1"/>
  <c r="B41" i="4"/>
  <c r="F40" i="4"/>
  <c r="B40" i="4"/>
  <c r="H39" i="4"/>
  <c r="C39" i="4"/>
  <c r="B39" i="4"/>
  <c r="G39" i="4" s="1"/>
  <c r="B38" i="4"/>
  <c r="G37" i="4"/>
  <c r="B37" i="4"/>
  <c r="B36" i="4"/>
  <c r="G35" i="4"/>
  <c r="B35" i="4"/>
  <c r="K35" i="4" s="1"/>
  <c r="B34" i="4"/>
  <c r="G34" i="4" s="1"/>
  <c r="B33" i="4"/>
  <c r="H33" i="4" s="1"/>
  <c r="B32" i="4"/>
  <c r="B31" i="4"/>
  <c r="H31" i="4" s="1"/>
  <c r="B30" i="4"/>
  <c r="H29" i="4"/>
  <c r="B29" i="4"/>
  <c r="E29" i="4" s="1"/>
  <c r="B28" i="4"/>
  <c r="K27" i="4"/>
  <c r="C27" i="4"/>
  <c r="B27" i="4"/>
  <c r="E26" i="4"/>
  <c r="B26" i="4"/>
  <c r="I26" i="4" s="1"/>
  <c r="B25" i="4"/>
  <c r="B24" i="4"/>
  <c r="J24" i="4" s="1"/>
  <c r="C23" i="4"/>
  <c r="B23" i="4"/>
  <c r="G23" i="4" s="1"/>
  <c r="B22" i="4"/>
  <c r="M21" i="4"/>
  <c r="D21" i="4"/>
  <c r="B21" i="4"/>
  <c r="R21" i="4" s="1"/>
  <c r="O20" i="4"/>
  <c r="N20" i="4"/>
  <c r="B20" i="4"/>
  <c r="P19" i="4"/>
  <c r="K19" i="4"/>
  <c r="B19" i="4"/>
  <c r="H19" i="4" s="1"/>
  <c r="H18" i="4"/>
  <c r="B18" i="4"/>
  <c r="G18" i="4" s="1"/>
  <c r="B17" i="4"/>
  <c r="R17" i="4" s="1"/>
  <c r="B16" i="4"/>
  <c r="Q16" i="4" s="1"/>
  <c r="O15" i="4"/>
  <c r="K15" i="4"/>
  <c r="C15" i="4"/>
  <c r="B15" i="4"/>
  <c r="Q14" i="4"/>
  <c r="O14" i="4"/>
  <c r="J14" i="4"/>
  <c r="B14" i="4"/>
  <c r="I14" i="4" s="1"/>
  <c r="O13" i="4"/>
  <c r="H13" i="4"/>
  <c r="B13" i="4"/>
  <c r="O12" i="4"/>
  <c r="J12" i="4"/>
  <c r="B12" i="4"/>
  <c r="H12" i="4" s="1"/>
  <c r="B11" i="4"/>
  <c r="O11" i="4" s="1"/>
  <c r="R10" i="4"/>
  <c r="F10" i="4"/>
  <c r="E10" i="4"/>
  <c r="B10" i="4"/>
  <c r="P9" i="4"/>
  <c r="B9" i="4"/>
  <c r="O9" i="4" s="1"/>
  <c r="R8" i="4"/>
  <c r="B8" i="4"/>
  <c r="B7" i="4"/>
  <c r="D7" i="4" s="1"/>
  <c r="P6" i="4"/>
  <c r="B6" i="4"/>
  <c r="R4" i="4"/>
  <c r="Q4" i="4"/>
  <c r="Q10" i="4" s="1"/>
  <c r="P4" i="4"/>
  <c r="P20" i="4" s="1"/>
  <c r="O4" i="4"/>
  <c r="N4" i="4"/>
  <c r="N18" i="4" s="1"/>
  <c r="M4" i="4"/>
  <c r="L4" i="4"/>
  <c r="L15" i="4" s="1"/>
  <c r="K4" i="4"/>
  <c r="J4" i="4"/>
  <c r="J15" i="4" s="1"/>
  <c r="I4" i="4"/>
  <c r="I53" i="4" s="1"/>
  <c r="H4" i="4"/>
  <c r="G4" i="4"/>
  <c r="F4" i="4"/>
  <c r="F48" i="4" s="1"/>
  <c r="E4" i="4"/>
  <c r="E35" i="4" s="1"/>
  <c r="D4" i="4"/>
  <c r="D50" i="4" s="1"/>
  <c r="C4" i="4"/>
  <c r="C46" i="4" s="1"/>
  <c r="D31" i="3"/>
  <c r="D30" i="3"/>
  <c r="D25" i="3"/>
  <c r="D24" i="3"/>
  <c r="D23" i="3"/>
  <c r="C22" i="3"/>
  <c r="D21" i="3"/>
  <c r="D20" i="3"/>
  <c r="C20" i="3"/>
  <c r="I120" i="2"/>
  <c r="I119" i="2"/>
  <c r="I117" i="2"/>
  <c r="I116" i="2"/>
  <c r="N40" i="2" s="1"/>
  <c r="C6" i="3" s="1"/>
  <c r="I99" i="2"/>
  <c r="I100" i="2" s="1"/>
  <c r="I77" i="2"/>
  <c r="K68" i="2"/>
  <c r="I67" i="2"/>
  <c r="K67" i="2" s="1"/>
  <c r="I65" i="2"/>
  <c r="I53" i="2"/>
  <c r="I74" i="2" s="1"/>
  <c r="I49" i="2"/>
  <c r="I50" i="2" s="1"/>
  <c r="N45" i="2"/>
  <c r="C11" i="3" s="1"/>
  <c r="C21" i="3" s="1"/>
  <c r="D45" i="2"/>
  <c r="D43" i="2"/>
  <c r="D42" i="2"/>
  <c r="B42" i="2"/>
  <c r="N41" i="2"/>
  <c r="C7" i="3" s="1"/>
  <c r="D41" i="2"/>
  <c r="B41" i="2"/>
  <c r="I40" i="2"/>
  <c r="I42" i="2" s="1"/>
  <c r="D40" i="2"/>
  <c r="B40" i="2"/>
  <c r="I39" i="2"/>
  <c r="C30" i="3" s="1"/>
  <c r="D39" i="2"/>
  <c r="B39" i="2"/>
  <c r="D38" i="2"/>
  <c r="D22" i="3" s="1"/>
  <c r="B38" i="2"/>
  <c r="B37" i="2"/>
  <c r="C3" i="2"/>
  <c r="C2" i="2"/>
  <c r="B47" i="1"/>
  <c r="B42" i="1"/>
  <c r="B33" i="1" s="1"/>
  <c r="B40" i="1"/>
  <c r="B29" i="1"/>
  <c r="D27" i="1"/>
  <c r="B27" i="1"/>
  <c r="B28" i="1" s="1"/>
  <c r="B26" i="1"/>
  <c r="B46" i="1" s="1"/>
  <c r="B20" i="1"/>
  <c r="B19" i="1"/>
  <c r="N116" i="5" l="1"/>
  <c r="N27" i="5"/>
  <c r="N15" i="5"/>
  <c r="N36" i="5"/>
  <c r="N34" i="5"/>
  <c r="N22" i="5"/>
  <c r="N37" i="5"/>
  <c r="I29" i="4"/>
  <c r="N16" i="4"/>
  <c r="K14" i="4"/>
  <c r="K7" i="4"/>
  <c r="K9" i="4"/>
  <c r="C11" i="4"/>
  <c r="I13" i="4"/>
  <c r="P14" i="4"/>
  <c r="R16" i="4"/>
  <c r="O19" i="4"/>
  <c r="K21" i="4"/>
  <c r="E23" i="4"/>
  <c r="G26" i="4"/>
  <c r="J29" i="4"/>
  <c r="C34" i="4"/>
  <c r="J9" i="4"/>
  <c r="F11" i="4"/>
  <c r="M9" i="4"/>
  <c r="P7" i="4"/>
  <c r="Q9" i="4"/>
  <c r="G11" i="4"/>
  <c r="J13" i="4"/>
  <c r="I15" i="4"/>
  <c r="J20" i="4"/>
  <c r="P21" i="4"/>
  <c r="I23" i="4"/>
  <c r="I27" i="4"/>
  <c r="J34" i="4"/>
  <c r="C50" i="4"/>
  <c r="J10" i="4"/>
  <c r="I20" i="4"/>
  <c r="Q21" i="4"/>
  <c r="J23" i="4"/>
  <c r="D31" i="4"/>
  <c r="J39" i="4"/>
  <c r="I9" i="4"/>
  <c r="H23" i="4"/>
  <c r="H34" i="4"/>
  <c r="D8" i="4"/>
  <c r="H11" i="4"/>
  <c r="D18" i="4"/>
  <c r="O22" i="4"/>
  <c r="O8" i="4"/>
  <c r="D10" i="4"/>
  <c r="K11" i="4"/>
  <c r="Q13" i="4"/>
  <c r="D15" i="4"/>
  <c r="K20" i="4"/>
  <c r="O23" i="4"/>
  <c r="J27" i="4"/>
  <c r="C35" i="4"/>
  <c r="D46" i="4"/>
  <c r="J21" i="4"/>
  <c r="D40" i="4"/>
  <c r="J35" i="4"/>
  <c r="I31" i="4"/>
  <c r="B30" i="1"/>
  <c r="F24" i="4"/>
  <c r="H10" i="4"/>
  <c r="O7" i="4"/>
  <c r="J22" i="4"/>
  <c r="C14" i="4"/>
  <c r="I18" i="4"/>
  <c r="D22" i="4"/>
  <c r="R14" i="4"/>
  <c r="H22" i="4"/>
  <c r="I40" i="4"/>
  <c r="G33" i="4"/>
  <c r="I6" i="4"/>
  <c r="E9" i="4"/>
  <c r="K10" i="4"/>
  <c r="G12" i="4"/>
  <c r="H14" i="4"/>
  <c r="P15" i="4"/>
  <c r="D19" i="4"/>
  <c r="R20" i="4"/>
  <c r="K22" i="4"/>
  <c r="C25" i="4"/>
  <c r="C29" i="4"/>
  <c r="D33" i="4"/>
  <c r="C41" i="4"/>
  <c r="I28" i="4"/>
  <c r="D9" i="4"/>
  <c r="C12" i="4"/>
  <c r="D14" i="4"/>
  <c r="H53" i="4"/>
  <c r="H6" i="4"/>
  <c r="F9" i="4"/>
  <c r="P10" i="4"/>
  <c r="Q15" i="4"/>
  <c r="O21" i="4"/>
  <c r="P22" i="4"/>
  <c r="O25" i="4"/>
  <c r="I37" i="4"/>
  <c r="D41" i="4"/>
  <c r="D48" i="4"/>
  <c r="I19" i="4"/>
  <c r="I33" i="4"/>
  <c r="I54" i="2"/>
  <c r="I52" i="2"/>
  <c r="A56" i="4"/>
  <c r="B55" i="4"/>
  <c r="L27" i="4"/>
  <c r="M22" i="4"/>
  <c r="P30" i="5"/>
  <c r="B31" i="1"/>
  <c r="N7" i="4"/>
  <c r="P8" i="4"/>
  <c r="R9" i="4"/>
  <c r="Q11" i="4"/>
  <c r="F12" i="4"/>
  <c r="R18" i="4"/>
  <c r="F18" i="4"/>
  <c r="Q18" i="4"/>
  <c r="E18" i="4"/>
  <c r="O18" i="4"/>
  <c r="C18" i="4"/>
  <c r="K18" i="4"/>
  <c r="J18" i="4"/>
  <c r="G19" i="4"/>
  <c r="G24" i="4"/>
  <c r="K26" i="4"/>
  <c r="J26" i="4"/>
  <c r="H26" i="4"/>
  <c r="F26" i="4"/>
  <c r="D26" i="4"/>
  <c r="O26" i="4"/>
  <c r="C26" i="4"/>
  <c r="G31" i="4"/>
  <c r="I42" i="4"/>
  <c r="B54" i="4"/>
  <c r="P38" i="5"/>
  <c r="P50" i="5"/>
  <c r="L21" i="4"/>
  <c r="L9" i="4"/>
  <c r="L14" i="4"/>
  <c r="D38" i="4"/>
  <c r="C38" i="4"/>
  <c r="I38" i="4"/>
  <c r="H38" i="4"/>
  <c r="G43" i="4"/>
  <c r="H43" i="4"/>
  <c r="E43" i="4"/>
  <c r="D43" i="4"/>
  <c r="G47" i="4"/>
  <c r="C47" i="4"/>
  <c r="F47" i="4"/>
  <c r="E47" i="4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4" i="5"/>
  <c r="P225" i="5"/>
  <c r="P217" i="5"/>
  <c r="P211" i="5"/>
  <c r="P205" i="5"/>
  <c r="P199" i="5"/>
  <c r="P226" i="5"/>
  <c r="P218" i="5"/>
  <c r="P212" i="5"/>
  <c r="P206" i="5"/>
  <c r="P200" i="5"/>
  <c r="P194" i="5"/>
  <c r="P188" i="5"/>
  <c r="P182" i="5"/>
  <c r="P176" i="5"/>
  <c r="P170" i="5"/>
  <c r="P164" i="5"/>
  <c r="P158" i="5"/>
  <c r="P152" i="5"/>
  <c r="P223" i="5"/>
  <c r="P227" i="5"/>
  <c r="P219" i="5"/>
  <c r="P213" i="5"/>
  <c r="P207" i="5"/>
  <c r="P201" i="5"/>
  <c r="P195" i="5"/>
  <c r="P189" i="5"/>
  <c r="P183" i="5"/>
  <c r="P177" i="5"/>
  <c r="P171" i="5"/>
  <c r="P165" i="5"/>
  <c r="P159" i="5"/>
  <c r="P153" i="5"/>
  <c r="P220" i="5"/>
  <c r="P214" i="5"/>
  <c r="P208" i="5"/>
  <c r="P202" i="5"/>
  <c r="P196" i="5"/>
  <c r="P190" i="5"/>
  <c r="P184" i="5"/>
  <c r="P178" i="5"/>
  <c r="P172" i="5"/>
  <c r="P166" i="5"/>
  <c r="P160" i="5"/>
  <c r="P154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228" i="5"/>
  <c r="P148" i="5"/>
  <c r="P221" i="5"/>
  <c r="P215" i="5"/>
  <c r="P209" i="5"/>
  <c r="P203" i="5"/>
  <c r="P197" i="5"/>
  <c r="P191" i="5"/>
  <c r="P185" i="5"/>
  <c r="P179" i="5"/>
  <c r="P222" i="5"/>
  <c r="P198" i="5"/>
  <c r="P157" i="5"/>
  <c r="P124" i="5"/>
  <c r="P118" i="5"/>
  <c r="P112" i="5"/>
  <c r="P106" i="5"/>
  <c r="P100" i="5"/>
  <c r="B15" i="5"/>
  <c r="P187" i="5"/>
  <c r="P173" i="5"/>
  <c r="P149" i="5"/>
  <c r="P168" i="5"/>
  <c r="P125" i="5"/>
  <c r="P119" i="5"/>
  <c r="P113" i="5"/>
  <c r="P192" i="5"/>
  <c r="P163" i="5"/>
  <c r="P155" i="5"/>
  <c r="P126" i="5"/>
  <c r="P120" i="5"/>
  <c r="P114" i="5"/>
  <c r="P108" i="5"/>
  <c r="P102" i="5"/>
  <c r="P96" i="5"/>
  <c r="P181" i="5"/>
  <c r="P174" i="5"/>
  <c r="P150" i="5"/>
  <c r="P169" i="5"/>
  <c r="P193" i="5"/>
  <c r="P151" i="5"/>
  <c r="P31" i="5"/>
  <c r="P19" i="5"/>
  <c r="P121" i="5"/>
  <c r="P111" i="5"/>
  <c r="P107" i="5"/>
  <c r="P71" i="5"/>
  <c r="P65" i="5"/>
  <c r="P128" i="5"/>
  <c r="P104" i="5"/>
  <c r="P93" i="5"/>
  <c r="P89" i="5"/>
  <c r="P85" i="5"/>
  <c r="P81" i="5"/>
  <c r="P77" i="5"/>
  <c r="P33" i="5"/>
  <c r="P21" i="5"/>
  <c r="P162" i="5"/>
  <c r="P97" i="5"/>
  <c r="P72" i="5"/>
  <c r="P66" i="5"/>
  <c r="P60" i="5"/>
  <c r="P54" i="5"/>
  <c r="P48" i="5"/>
  <c r="P42" i="5"/>
  <c r="P34" i="5"/>
  <c r="P22" i="5"/>
  <c r="P10" i="5"/>
  <c r="P216" i="5"/>
  <c r="P156" i="5"/>
  <c r="P122" i="5"/>
  <c r="P115" i="5"/>
  <c r="P35" i="5"/>
  <c r="P23" i="5"/>
  <c r="P9" i="5"/>
  <c r="P105" i="5"/>
  <c r="P101" i="5"/>
  <c r="P123" i="5"/>
  <c r="P116" i="5"/>
  <c r="P109" i="5"/>
  <c r="P74" i="5"/>
  <c r="P68" i="5"/>
  <c r="P62" i="5"/>
  <c r="P56" i="5"/>
  <c r="P204" i="5"/>
  <c r="P186" i="5"/>
  <c r="P167" i="5"/>
  <c r="P161" i="5"/>
  <c r="P99" i="5"/>
  <c r="P95" i="5"/>
  <c r="P75" i="5"/>
  <c r="P69" i="5"/>
  <c r="P63" i="5"/>
  <c r="P57" i="5"/>
  <c r="P51" i="5"/>
  <c r="P45" i="5"/>
  <c r="P39" i="5"/>
  <c r="P28" i="5"/>
  <c r="P16" i="5"/>
  <c r="P15" i="5"/>
  <c r="P14" i="5"/>
  <c r="P127" i="5"/>
  <c r="P117" i="5"/>
  <c r="P110" i="5"/>
  <c r="P87" i="5"/>
  <c r="P59" i="5"/>
  <c r="P24" i="5"/>
  <c r="P8" i="5"/>
  <c r="P6" i="5"/>
  <c r="P180" i="5"/>
  <c r="P92" i="5"/>
  <c r="P13" i="5"/>
  <c r="P80" i="5"/>
  <c r="P32" i="5"/>
  <c r="P29" i="5"/>
  <c r="P18" i="5"/>
  <c r="P90" i="5"/>
  <c r="P70" i="5"/>
  <c r="P67" i="5"/>
  <c r="P25" i="5"/>
  <c r="B16" i="5"/>
  <c r="P210" i="5"/>
  <c r="P88" i="5"/>
  <c r="P52" i="5"/>
  <c r="P46" i="5"/>
  <c r="P40" i="5"/>
  <c r="P86" i="5"/>
  <c r="P76" i="5"/>
  <c r="P73" i="5"/>
  <c r="P37" i="5"/>
  <c r="P91" i="5"/>
  <c r="P58" i="5"/>
  <c r="P55" i="5"/>
  <c r="P27" i="5"/>
  <c r="P82" i="5"/>
  <c r="L6" i="4"/>
  <c r="C31" i="3"/>
  <c r="M13" i="4"/>
  <c r="K17" i="4"/>
  <c r="J17" i="4"/>
  <c r="H17" i="4"/>
  <c r="P17" i="4"/>
  <c r="D17" i="4"/>
  <c r="O17" i="4"/>
  <c r="C17" i="4"/>
  <c r="P7" i="5"/>
  <c r="N6" i="4"/>
  <c r="D28" i="4"/>
  <c r="P84" i="5"/>
  <c r="P12" i="5"/>
  <c r="P47" i="5"/>
  <c r="P49" i="5"/>
  <c r="P94" i="5"/>
  <c r="P98" i="5"/>
  <c r="L24" i="4"/>
  <c r="D47" i="4"/>
  <c r="P20" i="5"/>
  <c r="E17" i="4"/>
  <c r="N24" i="4"/>
  <c r="F43" i="4"/>
  <c r="H47" i="4"/>
  <c r="P16" i="4"/>
  <c r="D16" i="4"/>
  <c r="O16" i="4"/>
  <c r="C16" i="4"/>
  <c r="M16" i="4"/>
  <c r="I16" i="4"/>
  <c r="H16" i="4"/>
  <c r="F17" i="4"/>
  <c r="N19" i="4"/>
  <c r="F30" i="4"/>
  <c r="E30" i="4"/>
  <c r="C30" i="4"/>
  <c r="M30" i="4"/>
  <c r="K30" i="4"/>
  <c r="J30" i="4"/>
  <c r="F32" i="4"/>
  <c r="E32" i="4"/>
  <c r="C32" i="4"/>
  <c r="M32" i="4"/>
  <c r="K32" i="4"/>
  <c r="J32" i="4"/>
  <c r="K36" i="4"/>
  <c r="J36" i="4"/>
  <c r="H36" i="4"/>
  <c r="F36" i="4"/>
  <c r="D36" i="4"/>
  <c r="C36" i="4"/>
  <c r="G38" i="4"/>
  <c r="G44" i="4"/>
  <c r="F44" i="4"/>
  <c r="E44" i="4"/>
  <c r="C44" i="4"/>
  <c r="N12" i="4"/>
  <c r="E16" i="4"/>
  <c r="G17" i="4"/>
  <c r="L18" i="4"/>
  <c r="M26" i="4"/>
  <c r="D30" i="4"/>
  <c r="D32" i="4"/>
  <c r="E36" i="4"/>
  <c r="J38" i="4"/>
  <c r="D44" i="4"/>
  <c r="M6" i="4"/>
  <c r="H28" i="4"/>
  <c r="G28" i="4"/>
  <c r="E28" i="4"/>
  <c r="C28" i="4"/>
  <c r="M28" i="4"/>
  <c r="L28" i="4"/>
  <c r="E38" i="4"/>
  <c r="C43" i="4"/>
  <c r="H8" i="4"/>
  <c r="G8" i="4"/>
  <c r="Q8" i="4"/>
  <c r="E8" i="4"/>
  <c r="M8" i="4"/>
  <c r="L8" i="4"/>
  <c r="N13" i="4"/>
  <c r="M29" i="4"/>
  <c r="L31" i="4"/>
  <c r="L33" i="4"/>
  <c r="F38" i="4"/>
  <c r="B41" i="1"/>
  <c r="C8" i="4"/>
  <c r="M12" i="4"/>
  <c r="M25" i="4"/>
  <c r="L25" i="4"/>
  <c r="J25" i="4"/>
  <c r="H25" i="4"/>
  <c r="F25" i="4"/>
  <c r="E25" i="4"/>
  <c r="L26" i="4"/>
  <c r="F28" i="4"/>
  <c r="G52" i="4"/>
  <c r="F52" i="4"/>
  <c r="E52" i="4"/>
  <c r="E53" i="4"/>
  <c r="E40" i="4"/>
  <c r="E22" i="4"/>
  <c r="C7" i="4"/>
  <c r="F8" i="4"/>
  <c r="L11" i="4"/>
  <c r="N14" i="4"/>
  <c r="F16" i="4"/>
  <c r="I17" i="4"/>
  <c r="M18" i="4"/>
  <c r="D25" i="4"/>
  <c r="N26" i="4"/>
  <c r="J28" i="4"/>
  <c r="G30" i="4"/>
  <c r="G32" i="4"/>
  <c r="E34" i="4"/>
  <c r="G36" i="4"/>
  <c r="E41" i="4"/>
  <c r="H44" i="4"/>
  <c r="D52" i="4"/>
  <c r="N306" i="5"/>
  <c r="N305" i="5"/>
  <c r="N304" i="5"/>
  <c r="N303" i="5"/>
  <c r="N302" i="5"/>
  <c r="N301" i="5"/>
  <c r="N300" i="5"/>
  <c r="N299" i="5"/>
  <c r="N298" i="5"/>
  <c r="N297" i="5"/>
  <c r="N296" i="5"/>
  <c r="N250" i="5"/>
  <c r="N238" i="5"/>
  <c r="N294" i="5"/>
  <c r="N292" i="5"/>
  <c r="N290" i="5"/>
  <c r="N288" i="5"/>
  <c r="N286" i="5"/>
  <c r="N284" i="5"/>
  <c r="N282" i="5"/>
  <c r="N280" i="5"/>
  <c r="N278" i="5"/>
  <c r="N276" i="5"/>
  <c r="N274" i="5"/>
  <c r="N272" i="5"/>
  <c r="N270" i="5"/>
  <c r="N268" i="5"/>
  <c r="N266" i="5"/>
  <c r="N264" i="5"/>
  <c r="N262" i="5"/>
  <c r="N255" i="5"/>
  <c r="N243" i="5"/>
  <c r="N260" i="5"/>
  <c r="N248" i="5"/>
  <c r="N236" i="5"/>
  <c r="N253" i="5"/>
  <c r="N241" i="5"/>
  <c r="N223" i="5"/>
  <c r="N258" i="5"/>
  <c r="N246" i="5"/>
  <c r="N234" i="5"/>
  <c r="N229" i="5"/>
  <c r="N251" i="5"/>
  <c r="N239" i="5"/>
  <c r="N224" i="5"/>
  <c r="N256" i="5"/>
  <c r="N244" i="5"/>
  <c r="N295" i="5"/>
  <c r="N293" i="5"/>
  <c r="N291" i="5"/>
  <c r="N289" i="5"/>
  <c r="N287" i="5"/>
  <c r="N285" i="5"/>
  <c r="N283" i="5"/>
  <c r="N281" i="5"/>
  <c r="N279" i="5"/>
  <c r="N277" i="5"/>
  <c r="N275" i="5"/>
  <c r="N273" i="5"/>
  <c r="N271" i="5"/>
  <c r="N269" i="5"/>
  <c r="N267" i="5"/>
  <c r="N265" i="5"/>
  <c r="N263" i="5"/>
  <c r="N261" i="5"/>
  <c r="N249" i="5"/>
  <c r="N259" i="5"/>
  <c r="N247" i="5"/>
  <c r="N225" i="5"/>
  <c r="N222" i="5"/>
  <c r="N216" i="5"/>
  <c r="N210" i="5"/>
  <c r="N204" i="5"/>
  <c r="N198" i="5"/>
  <c r="N245" i="5"/>
  <c r="N217" i="5"/>
  <c r="N211" i="5"/>
  <c r="N205" i="5"/>
  <c r="N199" i="5"/>
  <c r="N193" i="5"/>
  <c r="N187" i="5"/>
  <c r="N181" i="5"/>
  <c r="N175" i="5"/>
  <c r="N169" i="5"/>
  <c r="N163" i="5"/>
  <c r="N157" i="5"/>
  <c r="N151" i="5"/>
  <c r="N226" i="5"/>
  <c r="N232" i="5"/>
  <c r="N218" i="5"/>
  <c r="N212" i="5"/>
  <c r="N206" i="5"/>
  <c r="N200" i="5"/>
  <c r="N194" i="5"/>
  <c r="N188" i="5"/>
  <c r="N182" i="5"/>
  <c r="N176" i="5"/>
  <c r="N170" i="5"/>
  <c r="N164" i="5"/>
  <c r="N158" i="5"/>
  <c r="N152" i="5"/>
  <c r="N242" i="5"/>
  <c r="N240" i="5"/>
  <c r="N230" i="5"/>
  <c r="N227" i="5"/>
  <c r="N219" i="5"/>
  <c r="N213" i="5"/>
  <c r="N207" i="5"/>
  <c r="N201" i="5"/>
  <c r="N195" i="5"/>
  <c r="N189" i="5"/>
  <c r="N183" i="5"/>
  <c r="N177" i="5"/>
  <c r="N171" i="5"/>
  <c r="N165" i="5"/>
  <c r="N159" i="5"/>
  <c r="N153" i="5"/>
  <c r="N257" i="5"/>
  <c r="N220" i="5"/>
  <c r="N214" i="5"/>
  <c r="N208" i="5"/>
  <c r="N202" i="5"/>
  <c r="N196" i="5"/>
  <c r="N190" i="5"/>
  <c r="N184" i="5"/>
  <c r="N228" i="5"/>
  <c r="N148" i="5"/>
  <c r="N254" i="5"/>
  <c r="N231" i="5"/>
  <c r="N180" i="5"/>
  <c r="N178" i="5"/>
  <c r="N162" i="5"/>
  <c r="N144" i="5"/>
  <c r="N173" i="5"/>
  <c r="N160" i="5"/>
  <c r="N149" i="5"/>
  <c r="N185" i="5"/>
  <c r="N125" i="5"/>
  <c r="N119" i="5"/>
  <c r="N113" i="5"/>
  <c r="N107" i="5"/>
  <c r="N101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215" i="5"/>
  <c r="N168" i="5"/>
  <c r="N147" i="5"/>
  <c r="N209" i="5"/>
  <c r="N192" i="5"/>
  <c r="N166" i="5"/>
  <c r="N155" i="5"/>
  <c r="N142" i="5"/>
  <c r="N139" i="5"/>
  <c r="N136" i="5"/>
  <c r="N133" i="5"/>
  <c r="N252" i="5"/>
  <c r="N221" i="5"/>
  <c r="N203" i="5"/>
  <c r="N233" i="5"/>
  <c r="N235" i="5"/>
  <c r="N186" i="5"/>
  <c r="N143" i="5"/>
  <c r="N140" i="5"/>
  <c r="N137" i="5"/>
  <c r="N134" i="5"/>
  <c r="N179" i="5"/>
  <c r="N145" i="5"/>
  <c r="N130" i="5"/>
  <c r="N103" i="5"/>
  <c r="N96" i="5"/>
  <c r="N29" i="5"/>
  <c r="N17" i="5"/>
  <c r="N13" i="5"/>
  <c r="N141" i="5"/>
  <c r="N114" i="5"/>
  <c r="N100" i="5"/>
  <c r="N121" i="5"/>
  <c r="N118" i="5"/>
  <c r="N111" i="5"/>
  <c r="N31" i="5"/>
  <c r="N19" i="5"/>
  <c r="B9" i="5"/>
  <c r="B10" i="5" s="1"/>
  <c r="N135" i="5"/>
  <c r="N128" i="5"/>
  <c r="N104" i="5"/>
  <c r="N32" i="5"/>
  <c r="N20" i="5"/>
  <c r="N11" i="5"/>
  <c r="N172" i="5"/>
  <c r="N154" i="5"/>
  <c r="N108" i="5"/>
  <c r="N97" i="5"/>
  <c r="N33" i="5"/>
  <c r="N21" i="5"/>
  <c r="N191" i="5"/>
  <c r="N174" i="5"/>
  <c r="N156" i="5"/>
  <c r="N146" i="5"/>
  <c r="N131" i="5"/>
  <c r="N122" i="5"/>
  <c r="N115" i="5"/>
  <c r="N112" i="5"/>
  <c r="N129" i="5"/>
  <c r="N126" i="5"/>
  <c r="N98" i="5"/>
  <c r="N237" i="5"/>
  <c r="N197" i="5"/>
  <c r="N106" i="5"/>
  <c r="N38" i="5"/>
  <c r="N26" i="5"/>
  <c r="N167" i="5"/>
  <c r="N161" i="5"/>
  <c r="N132" i="5"/>
  <c r="N120" i="5"/>
  <c r="N99" i="5"/>
  <c r="N117" i="5"/>
  <c r="N102" i="5"/>
  <c r="N150" i="5"/>
  <c r="N28" i="5"/>
  <c r="N12" i="5"/>
  <c r="N124" i="5"/>
  <c r="N7" i="5"/>
  <c r="N6" i="5"/>
  <c r="N24" i="5"/>
  <c r="N8" i="5"/>
  <c r="N109" i="5"/>
  <c r="N105" i="5"/>
  <c r="N35" i="5"/>
  <c r="N18" i="5"/>
  <c r="N25" i="5"/>
  <c r="N9" i="5"/>
  <c r="N138" i="5"/>
  <c r="N127" i="5"/>
  <c r="N30" i="5"/>
  <c r="N10" i="5"/>
  <c r="N110" i="5"/>
  <c r="N16" i="5"/>
  <c r="P26" i="5"/>
  <c r="P44" i="5"/>
  <c r="F46" i="4"/>
  <c r="F35" i="4"/>
  <c r="F27" i="4"/>
  <c r="F14" i="4"/>
  <c r="H20" i="4"/>
  <c r="G20" i="4"/>
  <c r="Q20" i="4"/>
  <c r="E20" i="4"/>
  <c r="M20" i="4"/>
  <c r="L20" i="4"/>
  <c r="M23" i="4"/>
  <c r="H32" i="4"/>
  <c r="P17" i="5"/>
  <c r="P79" i="5"/>
  <c r="M7" i="4"/>
  <c r="L7" i="4"/>
  <c r="J7" i="4"/>
  <c r="R7" i="4"/>
  <c r="F7" i="4"/>
  <c r="Q7" i="4"/>
  <c r="E7" i="4"/>
  <c r="I8" i="4"/>
  <c r="L10" i="4"/>
  <c r="M11" i="4"/>
  <c r="R12" i="4"/>
  <c r="G16" i="4"/>
  <c r="L17" i="4"/>
  <c r="F22" i="4"/>
  <c r="G25" i="4"/>
  <c r="K28" i="4"/>
  <c r="H30" i="4"/>
  <c r="I36" i="4"/>
  <c r="F41" i="4"/>
  <c r="E45" i="4"/>
  <c r="H45" i="4"/>
  <c r="F45" i="4"/>
  <c r="D45" i="4"/>
  <c r="G46" i="4"/>
  <c r="G22" i="4"/>
  <c r="G10" i="4"/>
  <c r="G14" i="4"/>
  <c r="G49" i="4"/>
  <c r="G41" i="4"/>
  <c r="G21" i="4"/>
  <c r="G9" i="4"/>
  <c r="R6" i="4"/>
  <c r="F6" i="4"/>
  <c r="Q6" i="4"/>
  <c r="E6" i="4"/>
  <c r="O6" i="4"/>
  <c r="C6" i="4"/>
  <c r="K6" i="4"/>
  <c r="J6" i="4"/>
  <c r="G7" i="4"/>
  <c r="J8" i="4"/>
  <c r="M10" i="4"/>
  <c r="G13" i="4"/>
  <c r="R13" i="4"/>
  <c r="F13" i="4"/>
  <c r="P13" i="4"/>
  <c r="D13" i="4"/>
  <c r="L13" i="4"/>
  <c r="K13" i="4"/>
  <c r="E15" i="4"/>
  <c r="J16" i="4"/>
  <c r="M17" i="4"/>
  <c r="P18" i="4"/>
  <c r="C20" i="4"/>
  <c r="E21" i="4"/>
  <c r="I25" i="4"/>
  <c r="N28" i="4"/>
  <c r="I30" i="4"/>
  <c r="I32" i="4"/>
  <c r="I34" i="4"/>
  <c r="J37" i="4"/>
  <c r="H37" i="4"/>
  <c r="F37" i="4"/>
  <c r="E37" i="4"/>
  <c r="E39" i="4"/>
  <c r="I41" i="4"/>
  <c r="C45" i="4"/>
  <c r="P11" i="5"/>
  <c r="N14" i="5"/>
  <c r="P36" i="5"/>
  <c r="P64" i="5"/>
  <c r="P83" i="5"/>
  <c r="P175" i="5"/>
  <c r="I93" i="2"/>
  <c r="I94" i="2" s="1"/>
  <c r="D6" i="4"/>
  <c r="H7" i="4"/>
  <c r="K8" i="4"/>
  <c r="R11" i="4"/>
  <c r="C13" i="4"/>
  <c r="E14" i="4"/>
  <c r="G15" i="4"/>
  <c r="K16" i="4"/>
  <c r="N17" i="4"/>
  <c r="M19" i="4"/>
  <c r="L19" i="4"/>
  <c r="J19" i="4"/>
  <c r="R19" i="4"/>
  <c r="F19" i="4"/>
  <c r="Q19" i="4"/>
  <c r="E19" i="4"/>
  <c r="D20" i="4"/>
  <c r="F21" i="4"/>
  <c r="P24" i="4"/>
  <c r="D24" i="4"/>
  <c r="O24" i="4"/>
  <c r="C24" i="4"/>
  <c r="M24" i="4"/>
  <c r="K24" i="4"/>
  <c r="I24" i="4"/>
  <c r="H24" i="4"/>
  <c r="K25" i="4"/>
  <c r="E27" i="4"/>
  <c r="G29" i="4"/>
  <c r="L30" i="4"/>
  <c r="L32" i="4"/>
  <c r="C37" i="4"/>
  <c r="G45" i="4"/>
  <c r="F53" i="4"/>
  <c r="G6" i="4"/>
  <c r="I7" i="4"/>
  <c r="N8" i="4"/>
  <c r="L12" i="4"/>
  <c r="K12" i="4"/>
  <c r="I12" i="4"/>
  <c r="Q12" i="4"/>
  <c r="E12" i="4"/>
  <c r="P12" i="4"/>
  <c r="D12" i="4"/>
  <c r="E13" i="4"/>
  <c r="L16" i="4"/>
  <c r="Q17" i="4"/>
  <c r="C19" i="4"/>
  <c r="F20" i="4"/>
  <c r="I21" i="4"/>
  <c r="L22" i="4"/>
  <c r="E24" i="4"/>
  <c r="N25" i="4"/>
  <c r="G27" i="4"/>
  <c r="F31" i="4"/>
  <c r="E31" i="4"/>
  <c r="C31" i="4"/>
  <c r="M31" i="4"/>
  <c r="K31" i="4"/>
  <c r="J31" i="4"/>
  <c r="F33" i="4"/>
  <c r="E33" i="4"/>
  <c r="C33" i="4"/>
  <c r="K33" i="4"/>
  <c r="J33" i="4"/>
  <c r="I35" i="4"/>
  <c r="D37" i="4"/>
  <c r="I39" i="4"/>
  <c r="E46" i="4"/>
  <c r="F49" i="4"/>
  <c r="N23" i="5"/>
  <c r="P41" i="5"/>
  <c r="P43" i="5"/>
  <c r="P53" i="5"/>
  <c r="P61" i="5"/>
  <c r="P103" i="5"/>
  <c r="N123" i="5"/>
  <c r="N10" i="4"/>
  <c r="I11" i="4"/>
  <c r="M15" i="4"/>
  <c r="N22" i="4"/>
  <c r="K23" i="4"/>
  <c r="M27" i="4"/>
  <c r="K29" i="4"/>
  <c r="K34" i="4"/>
  <c r="G40" i="4"/>
  <c r="H9" i="4"/>
  <c r="C10" i="4"/>
  <c r="O10" i="4"/>
  <c r="J11" i="4"/>
  <c r="N15" i="4"/>
  <c r="H21" i="4"/>
  <c r="C22" i="4"/>
  <c r="L23" i="4"/>
  <c r="N27" i="4"/>
  <c r="L29" i="4"/>
  <c r="C40" i="4"/>
  <c r="H41" i="4"/>
  <c r="G50" i="4"/>
  <c r="F50" i="4"/>
  <c r="D53" i="4"/>
  <c r="M53" i="4"/>
  <c r="L53" i="4"/>
  <c r="G53" i="4"/>
  <c r="N23" i="4"/>
  <c r="D27" i="4"/>
  <c r="N29" i="4"/>
  <c r="D35" i="4"/>
  <c r="C42" i="4"/>
  <c r="H48" i="4"/>
  <c r="C48" i="4"/>
  <c r="N11" i="4"/>
  <c r="F15" i="4"/>
  <c r="R15" i="4"/>
  <c r="D23" i="4"/>
  <c r="P23" i="4"/>
  <c r="D29" i="4"/>
  <c r="D34" i="4"/>
  <c r="D39" i="4"/>
  <c r="H40" i="4"/>
  <c r="E42" i="4"/>
  <c r="E48" i="4"/>
  <c r="D51" i="4"/>
  <c r="G51" i="4"/>
  <c r="N9" i="4"/>
  <c r="I10" i="4"/>
  <c r="D11" i="4"/>
  <c r="P11" i="4"/>
  <c r="M14" i="4"/>
  <c r="H15" i="4"/>
  <c r="N21" i="4"/>
  <c r="I22" i="4"/>
  <c r="F23" i="4"/>
  <c r="H27" i="4"/>
  <c r="F29" i="4"/>
  <c r="F34" i="4"/>
  <c r="H35" i="4"/>
  <c r="F39" i="4"/>
  <c r="G42" i="4"/>
  <c r="G48" i="4"/>
  <c r="E51" i="4"/>
  <c r="J53" i="4"/>
  <c r="C9" i="4"/>
  <c r="E11" i="4"/>
  <c r="C21" i="4"/>
  <c r="H42" i="4"/>
  <c r="E49" i="4"/>
  <c r="F51" i="4"/>
  <c r="K53" i="4"/>
  <c r="H49" i="4"/>
  <c r="B48" i="1" l="1"/>
  <c r="B49" i="1" s="1"/>
  <c r="B32" i="1"/>
  <c r="O306" i="5"/>
  <c r="R306" i="5" s="1"/>
  <c r="O305" i="5"/>
  <c r="R305" i="5" s="1"/>
  <c r="O304" i="5"/>
  <c r="R304" i="5" s="1"/>
  <c r="O303" i="5"/>
  <c r="R303" i="5" s="1"/>
  <c r="O302" i="5"/>
  <c r="R302" i="5" s="1"/>
  <c r="O301" i="5"/>
  <c r="R301" i="5" s="1"/>
  <c r="O300" i="5"/>
  <c r="R300" i="5" s="1"/>
  <c r="O299" i="5"/>
  <c r="R299" i="5" s="1"/>
  <c r="O298" i="5"/>
  <c r="R298" i="5" s="1"/>
  <c r="O297" i="5"/>
  <c r="R297" i="5" s="1"/>
  <c r="O296" i="5"/>
  <c r="R296" i="5" s="1"/>
  <c r="O295" i="5"/>
  <c r="R295" i="5" s="1"/>
  <c r="O294" i="5"/>
  <c r="R294" i="5" s="1"/>
  <c r="O293" i="5"/>
  <c r="R293" i="5" s="1"/>
  <c r="O292" i="5"/>
  <c r="R292" i="5" s="1"/>
  <c r="O291" i="5"/>
  <c r="R291" i="5" s="1"/>
  <c r="O290" i="5"/>
  <c r="R290" i="5" s="1"/>
  <c r="O289" i="5"/>
  <c r="R289" i="5" s="1"/>
  <c r="O288" i="5"/>
  <c r="R288" i="5" s="1"/>
  <c r="O287" i="5"/>
  <c r="R287" i="5" s="1"/>
  <c r="O286" i="5"/>
  <c r="R286" i="5" s="1"/>
  <c r="O285" i="5"/>
  <c r="R285" i="5" s="1"/>
  <c r="O284" i="5"/>
  <c r="R284" i="5" s="1"/>
  <c r="O283" i="5"/>
  <c r="R283" i="5" s="1"/>
  <c r="O282" i="5"/>
  <c r="R282" i="5" s="1"/>
  <c r="O281" i="5"/>
  <c r="R281" i="5" s="1"/>
  <c r="O280" i="5"/>
  <c r="R280" i="5" s="1"/>
  <c r="O279" i="5"/>
  <c r="R279" i="5" s="1"/>
  <c r="O278" i="5"/>
  <c r="R278" i="5" s="1"/>
  <c r="O277" i="5"/>
  <c r="R277" i="5" s="1"/>
  <c r="O276" i="5"/>
  <c r="R276" i="5" s="1"/>
  <c r="O275" i="5"/>
  <c r="R275" i="5" s="1"/>
  <c r="O274" i="5"/>
  <c r="R274" i="5" s="1"/>
  <c r="O273" i="5"/>
  <c r="R273" i="5" s="1"/>
  <c r="O272" i="5"/>
  <c r="R272" i="5" s="1"/>
  <c r="O271" i="5"/>
  <c r="R271" i="5" s="1"/>
  <c r="O270" i="5"/>
  <c r="R270" i="5" s="1"/>
  <c r="O269" i="5"/>
  <c r="R269" i="5" s="1"/>
  <c r="O268" i="5"/>
  <c r="R268" i="5" s="1"/>
  <c r="O267" i="5"/>
  <c r="R267" i="5" s="1"/>
  <c r="O266" i="5"/>
  <c r="R266" i="5" s="1"/>
  <c r="O265" i="5"/>
  <c r="R265" i="5" s="1"/>
  <c r="O264" i="5"/>
  <c r="R264" i="5" s="1"/>
  <c r="O263" i="5"/>
  <c r="R263" i="5" s="1"/>
  <c r="O262" i="5"/>
  <c r="R262" i="5" s="1"/>
  <c r="O261" i="5"/>
  <c r="R261" i="5" s="1"/>
  <c r="O255" i="5"/>
  <c r="R255" i="5" s="1"/>
  <c r="O243" i="5"/>
  <c r="R243" i="5" s="1"/>
  <c r="O260" i="5"/>
  <c r="R260" i="5" s="1"/>
  <c r="O248" i="5"/>
  <c r="R248" i="5" s="1"/>
  <c r="O236" i="5"/>
  <c r="R236" i="5" s="1"/>
  <c r="O253" i="5"/>
  <c r="R253" i="5" s="1"/>
  <c r="O241" i="5"/>
  <c r="R241" i="5" s="1"/>
  <c r="O223" i="5"/>
  <c r="R223" i="5" s="1"/>
  <c r="O258" i="5"/>
  <c r="R258" i="5" s="1"/>
  <c r="O246" i="5"/>
  <c r="R246" i="5" s="1"/>
  <c r="O234" i="5"/>
  <c r="R234" i="5" s="1"/>
  <c r="O229" i="5"/>
  <c r="R229" i="5" s="1"/>
  <c r="O251" i="5"/>
  <c r="R251" i="5" s="1"/>
  <c r="O239" i="5"/>
  <c r="R239" i="5" s="1"/>
  <c r="O224" i="5"/>
  <c r="R224" i="5" s="1"/>
  <c r="O256" i="5"/>
  <c r="R256" i="5" s="1"/>
  <c r="O244" i="5"/>
  <c r="R244" i="5" s="1"/>
  <c r="O232" i="5"/>
  <c r="R232" i="5" s="1"/>
  <c r="O249" i="5"/>
  <c r="R249" i="5" s="1"/>
  <c r="O237" i="5"/>
  <c r="R237" i="5" s="1"/>
  <c r="O254" i="5"/>
  <c r="R254" i="5" s="1"/>
  <c r="O242" i="5"/>
  <c r="R242" i="5" s="1"/>
  <c r="O252" i="5"/>
  <c r="R252" i="5" s="1"/>
  <c r="O245" i="5"/>
  <c r="R245" i="5" s="1"/>
  <c r="O247" i="5"/>
  <c r="R247" i="5" s="1"/>
  <c r="O217" i="5"/>
  <c r="R217" i="5" s="1"/>
  <c r="O211" i="5"/>
  <c r="R211" i="5" s="1"/>
  <c r="O205" i="5"/>
  <c r="R205" i="5" s="1"/>
  <c r="O199" i="5"/>
  <c r="R199" i="5" s="1"/>
  <c r="O193" i="5"/>
  <c r="R193" i="5" s="1"/>
  <c r="O187" i="5"/>
  <c r="R187" i="5" s="1"/>
  <c r="O181" i="5"/>
  <c r="R181" i="5" s="1"/>
  <c r="O175" i="5"/>
  <c r="R175" i="5" s="1"/>
  <c r="O226" i="5"/>
  <c r="R226" i="5" s="1"/>
  <c r="O240" i="5"/>
  <c r="R240" i="5" s="1"/>
  <c r="O238" i="5"/>
  <c r="R238" i="5" s="1"/>
  <c r="O230" i="5"/>
  <c r="R230" i="5" s="1"/>
  <c r="O227" i="5"/>
  <c r="R227" i="5" s="1"/>
  <c r="O219" i="5"/>
  <c r="R219" i="5" s="1"/>
  <c r="O213" i="5"/>
  <c r="R213" i="5" s="1"/>
  <c r="O207" i="5"/>
  <c r="R207" i="5" s="1"/>
  <c r="O201" i="5"/>
  <c r="R201" i="5" s="1"/>
  <c r="O195" i="5"/>
  <c r="R195" i="5" s="1"/>
  <c r="O189" i="5"/>
  <c r="R189" i="5" s="1"/>
  <c r="O183" i="5"/>
  <c r="R183" i="5" s="1"/>
  <c r="O177" i="5"/>
  <c r="R177" i="5" s="1"/>
  <c r="O171" i="5"/>
  <c r="R171" i="5" s="1"/>
  <c r="O165" i="5"/>
  <c r="R165" i="5" s="1"/>
  <c r="O159" i="5"/>
  <c r="R159" i="5" s="1"/>
  <c r="O153" i="5"/>
  <c r="R153" i="5" s="1"/>
  <c r="O257" i="5"/>
  <c r="R257" i="5" s="1"/>
  <c r="O259" i="5"/>
  <c r="R259" i="5" s="1"/>
  <c r="O220" i="5"/>
  <c r="R220" i="5" s="1"/>
  <c r="O214" i="5"/>
  <c r="R214" i="5" s="1"/>
  <c r="O208" i="5"/>
  <c r="R208" i="5" s="1"/>
  <c r="O202" i="5"/>
  <c r="R202" i="5" s="1"/>
  <c r="O196" i="5"/>
  <c r="R196" i="5" s="1"/>
  <c r="O190" i="5"/>
  <c r="R190" i="5" s="1"/>
  <c r="O184" i="5"/>
  <c r="R184" i="5" s="1"/>
  <c r="O178" i="5"/>
  <c r="R178" i="5" s="1"/>
  <c r="O172" i="5"/>
  <c r="R172" i="5" s="1"/>
  <c r="O166" i="5"/>
  <c r="R166" i="5" s="1"/>
  <c r="O160" i="5"/>
  <c r="R160" i="5" s="1"/>
  <c r="O154" i="5"/>
  <c r="R154" i="5" s="1"/>
  <c r="O147" i="5"/>
  <c r="R147" i="5" s="1"/>
  <c r="O146" i="5"/>
  <c r="R146" i="5" s="1"/>
  <c r="O145" i="5"/>
  <c r="R145" i="5" s="1"/>
  <c r="O144" i="5"/>
  <c r="R144" i="5" s="1"/>
  <c r="O143" i="5"/>
  <c r="R143" i="5" s="1"/>
  <c r="O142" i="5"/>
  <c r="R142" i="5" s="1"/>
  <c r="O141" i="5"/>
  <c r="R141" i="5" s="1"/>
  <c r="O140" i="5"/>
  <c r="R140" i="5" s="1"/>
  <c r="O139" i="5"/>
  <c r="R139" i="5" s="1"/>
  <c r="O138" i="5"/>
  <c r="R138" i="5" s="1"/>
  <c r="O137" i="5"/>
  <c r="R137" i="5" s="1"/>
  <c r="O136" i="5"/>
  <c r="R136" i="5" s="1"/>
  <c r="O135" i="5"/>
  <c r="R135" i="5" s="1"/>
  <c r="O134" i="5"/>
  <c r="R134" i="5" s="1"/>
  <c r="O133" i="5"/>
  <c r="R133" i="5" s="1"/>
  <c r="O132" i="5"/>
  <c r="R132" i="5" s="1"/>
  <c r="O131" i="5"/>
  <c r="R131" i="5" s="1"/>
  <c r="O130" i="5"/>
  <c r="R130" i="5" s="1"/>
  <c r="O129" i="5"/>
  <c r="R129" i="5" s="1"/>
  <c r="O128" i="5"/>
  <c r="R128" i="5" s="1"/>
  <c r="O127" i="5"/>
  <c r="R127" i="5" s="1"/>
  <c r="O126" i="5"/>
  <c r="R126" i="5" s="1"/>
  <c r="O125" i="5"/>
  <c r="R125" i="5" s="1"/>
  <c r="O124" i="5"/>
  <c r="R124" i="5" s="1"/>
  <c r="O123" i="5"/>
  <c r="R123" i="5" s="1"/>
  <c r="O122" i="5"/>
  <c r="R122" i="5" s="1"/>
  <c r="O121" i="5"/>
  <c r="R121" i="5" s="1"/>
  <c r="O120" i="5"/>
  <c r="R120" i="5" s="1"/>
  <c r="O119" i="5"/>
  <c r="R119" i="5" s="1"/>
  <c r="O118" i="5"/>
  <c r="R118" i="5" s="1"/>
  <c r="O117" i="5"/>
  <c r="R117" i="5" s="1"/>
  <c r="O116" i="5"/>
  <c r="R116" i="5" s="1"/>
  <c r="O115" i="5"/>
  <c r="R115" i="5" s="1"/>
  <c r="O114" i="5"/>
  <c r="R114" i="5" s="1"/>
  <c r="O113" i="5"/>
  <c r="R113" i="5" s="1"/>
  <c r="O112" i="5"/>
  <c r="R112" i="5" s="1"/>
  <c r="O111" i="5"/>
  <c r="R111" i="5" s="1"/>
  <c r="O110" i="5"/>
  <c r="R110" i="5" s="1"/>
  <c r="O109" i="5"/>
  <c r="R109" i="5" s="1"/>
  <c r="O108" i="5"/>
  <c r="R108" i="5" s="1"/>
  <c r="O107" i="5"/>
  <c r="R107" i="5" s="1"/>
  <c r="O106" i="5"/>
  <c r="R106" i="5" s="1"/>
  <c r="O105" i="5"/>
  <c r="R105" i="5" s="1"/>
  <c r="O104" i="5"/>
  <c r="R104" i="5" s="1"/>
  <c r="O103" i="5"/>
  <c r="R103" i="5" s="1"/>
  <c r="O102" i="5"/>
  <c r="R102" i="5" s="1"/>
  <c r="O101" i="5"/>
  <c r="R101" i="5" s="1"/>
  <c r="O100" i="5"/>
  <c r="R100" i="5" s="1"/>
  <c r="O99" i="5"/>
  <c r="R99" i="5" s="1"/>
  <c r="O98" i="5"/>
  <c r="R98" i="5" s="1"/>
  <c r="O97" i="5"/>
  <c r="R97" i="5" s="1"/>
  <c r="O96" i="5"/>
  <c r="R96" i="5" s="1"/>
  <c r="O95" i="5"/>
  <c r="R95" i="5" s="1"/>
  <c r="O228" i="5"/>
  <c r="R228" i="5" s="1"/>
  <c r="O250" i="5"/>
  <c r="R250" i="5" s="1"/>
  <c r="O235" i="5"/>
  <c r="R235" i="5" s="1"/>
  <c r="O233" i="5"/>
  <c r="R233" i="5" s="1"/>
  <c r="O221" i="5"/>
  <c r="R221" i="5" s="1"/>
  <c r="O215" i="5"/>
  <c r="R215" i="5" s="1"/>
  <c r="O209" i="5"/>
  <c r="R209" i="5" s="1"/>
  <c r="O203" i="5"/>
  <c r="R203" i="5" s="1"/>
  <c r="O197" i="5"/>
  <c r="R197" i="5" s="1"/>
  <c r="O191" i="5"/>
  <c r="R191" i="5" s="1"/>
  <c r="O185" i="5"/>
  <c r="R185" i="5" s="1"/>
  <c r="O179" i="5"/>
  <c r="R179" i="5" s="1"/>
  <c r="O173" i="5"/>
  <c r="R173" i="5" s="1"/>
  <c r="O167" i="5"/>
  <c r="R167" i="5" s="1"/>
  <c r="O161" i="5"/>
  <c r="R161" i="5" s="1"/>
  <c r="O155" i="5"/>
  <c r="R155" i="5" s="1"/>
  <c r="O149" i="5"/>
  <c r="R149" i="5" s="1"/>
  <c r="O225" i="5"/>
  <c r="R225" i="5" s="1"/>
  <c r="O222" i="5"/>
  <c r="R222" i="5" s="1"/>
  <c r="O216" i="5"/>
  <c r="R216" i="5" s="1"/>
  <c r="O204" i="5"/>
  <c r="R204" i="5" s="1"/>
  <c r="O180" i="5"/>
  <c r="R180" i="5" s="1"/>
  <c r="O162" i="5"/>
  <c r="R162" i="5" s="1"/>
  <c r="O198" i="5"/>
  <c r="R198" i="5" s="1"/>
  <c r="O194" i="5"/>
  <c r="R194" i="5" s="1"/>
  <c r="O157" i="5"/>
  <c r="R157" i="5" s="1"/>
  <c r="O152" i="5"/>
  <c r="R152" i="5" s="1"/>
  <c r="O176" i="5"/>
  <c r="R176" i="5" s="1"/>
  <c r="O168" i="5"/>
  <c r="R168" i="5" s="1"/>
  <c r="O192" i="5"/>
  <c r="R192" i="5" s="1"/>
  <c r="O163" i="5"/>
  <c r="R163" i="5" s="1"/>
  <c r="O158" i="5"/>
  <c r="R158" i="5" s="1"/>
  <c r="O188" i="5"/>
  <c r="R188" i="5" s="1"/>
  <c r="O174" i="5"/>
  <c r="R174" i="5" s="1"/>
  <c r="O212" i="5"/>
  <c r="R212" i="5" s="1"/>
  <c r="O182" i="5"/>
  <c r="R182" i="5" s="1"/>
  <c r="O156" i="5"/>
  <c r="R156" i="5" s="1"/>
  <c r="O148" i="5"/>
  <c r="R148" i="5" s="1"/>
  <c r="O210" i="5"/>
  <c r="R210" i="5" s="1"/>
  <c r="O92" i="5"/>
  <c r="R92" i="5" s="1"/>
  <c r="O88" i="5"/>
  <c r="R88" i="5" s="1"/>
  <c r="O84" i="5"/>
  <c r="R84" i="5" s="1"/>
  <c r="O80" i="5"/>
  <c r="R80" i="5" s="1"/>
  <c r="O76" i="5"/>
  <c r="R76" i="5" s="1"/>
  <c r="O70" i="5"/>
  <c r="R70" i="5" s="1"/>
  <c r="O64" i="5"/>
  <c r="R64" i="5" s="1"/>
  <c r="O58" i="5"/>
  <c r="R58" i="5" s="1"/>
  <c r="O52" i="5"/>
  <c r="R52" i="5" s="1"/>
  <c r="O46" i="5"/>
  <c r="R46" i="5" s="1"/>
  <c r="O40" i="5"/>
  <c r="R40" i="5" s="1"/>
  <c r="O30" i="5"/>
  <c r="R30" i="5" s="1"/>
  <c r="O18" i="5"/>
  <c r="R18" i="5" s="1"/>
  <c r="O12" i="5"/>
  <c r="R12" i="5" s="1"/>
  <c r="O71" i="5"/>
  <c r="R71" i="5" s="1"/>
  <c r="O65" i="5"/>
  <c r="R65" i="5" s="1"/>
  <c r="O59" i="5"/>
  <c r="R59" i="5" s="1"/>
  <c r="O53" i="5"/>
  <c r="R53" i="5" s="1"/>
  <c r="O47" i="5"/>
  <c r="R47" i="5" s="1"/>
  <c r="O41" i="5"/>
  <c r="R41" i="5" s="1"/>
  <c r="O32" i="5"/>
  <c r="R32" i="5" s="1"/>
  <c r="O20" i="5"/>
  <c r="R20" i="5" s="1"/>
  <c r="O11" i="5"/>
  <c r="R11" i="5" s="1"/>
  <c r="O164" i="5"/>
  <c r="R164" i="5" s="1"/>
  <c r="O93" i="5"/>
  <c r="R93" i="5" s="1"/>
  <c r="O89" i="5"/>
  <c r="R89" i="5" s="1"/>
  <c r="O85" i="5"/>
  <c r="R85" i="5" s="1"/>
  <c r="O81" i="5"/>
  <c r="R81" i="5" s="1"/>
  <c r="O77" i="5"/>
  <c r="R77" i="5" s="1"/>
  <c r="O33" i="5"/>
  <c r="R33" i="5" s="1"/>
  <c r="O21" i="5"/>
  <c r="R21" i="5" s="1"/>
  <c r="O231" i="5"/>
  <c r="R231" i="5" s="1"/>
  <c r="O170" i="5"/>
  <c r="R170" i="5" s="1"/>
  <c r="O72" i="5"/>
  <c r="R72" i="5" s="1"/>
  <c r="O66" i="5"/>
  <c r="R66" i="5" s="1"/>
  <c r="O60" i="5"/>
  <c r="R60" i="5" s="1"/>
  <c r="O54" i="5"/>
  <c r="R54" i="5" s="1"/>
  <c r="O48" i="5"/>
  <c r="R48" i="5" s="1"/>
  <c r="O42" i="5"/>
  <c r="R42" i="5" s="1"/>
  <c r="O34" i="5"/>
  <c r="R34" i="5" s="1"/>
  <c r="O22" i="5"/>
  <c r="R22" i="5" s="1"/>
  <c r="O10" i="5"/>
  <c r="R10" i="5" s="1"/>
  <c r="O218" i="5"/>
  <c r="R218" i="5" s="1"/>
  <c r="O200" i="5"/>
  <c r="R200" i="5" s="1"/>
  <c r="O150" i="5"/>
  <c r="R150" i="5" s="1"/>
  <c r="O206" i="5"/>
  <c r="R206" i="5" s="1"/>
  <c r="O91" i="5"/>
  <c r="R91" i="5" s="1"/>
  <c r="O87" i="5"/>
  <c r="R87" i="5" s="1"/>
  <c r="O83" i="5"/>
  <c r="R83" i="5" s="1"/>
  <c r="O79" i="5"/>
  <c r="R79" i="5" s="1"/>
  <c r="O27" i="5"/>
  <c r="R27" i="5" s="1"/>
  <c r="O6" i="5"/>
  <c r="R6" i="5" s="1"/>
  <c r="O186" i="5"/>
  <c r="R186" i="5" s="1"/>
  <c r="O169" i="5"/>
  <c r="R169" i="5" s="1"/>
  <c r="O94" i="5"/>
  <c r="R94" i="5" s="1"/>
  <c r="O82" i="5"/>
  <c r="R82" i="5" s="1"/>
  <c r="O74" i="5"/>
  <c r="R74" i="5" s="1"/>
  <c r="O61" i="5"/>
  <c r="R61" i="5" s="1"/>
  <c r="O7" i="5"/>
  <c r="R7" i="5" s="1"/>
  <c r="O56" i="5"/>
  <c r="R56" i="5" s="1"/>
  <c r="O51" i="5"/>
  <c r="R51" i="5" s="1"/>
  <c r="O45" i="5"/>
  <c r="R45" i="5" s="1"/>
  <c r="O39" i="5"/>
  <c r="R39" i="5" s="1"/>
  <c r="O24" i="5"/>
  <c r="R24" i="5" s="1"/>
  <c r="O8" i="5"/>
  <c r="R8" i="5" s="1"/>
  <c r="O35" i="5"/>
  <c r="R35" i="5" s="1"/>
  <c r="O13" i="5"/>
  <c r="R13" i="5" s="1"/>
  <c r="O75" i="5"/>
  <c r="R75" i="5" s="1"/>
  <c r="O29" i="5"/>
  <c r="R29" i="5" s="1"/>
  <c r="O14" i="5"/>
  <c r="R14" i="5" s="1"/>
  <c r="O78" i="5"/>
  <c r="R78" i="5" s="1"/>
  <c r="O36" i="5"/>
  <c r="R36" i="5" s="1"/>
  <c r="O15" i="5"/>
  <c r="R15" i="5" s="1"/>
  <c r="O151" i="5"/>
  <c r="R151" i="5" s="1"/>
  <c r="O63" i="5"/>
  <c r="R63" i="5" s="1"/>
  <c r="O49" i="5"/>
  <c r="R49" i="5" s="1"/>
  <c r="O43" i="5"/>
  <c r="R43" i="5" s="1"/>
  <c r="O26" i="5"/>
  <c r="R26" i="5" s="1"/>
  <c r="O16" i="5"/>
  <c r="R16" i="5" s="1"/>
  <c r="O86" i="5"/>
  <c r="R86" i="5" s="1"/>
  <c r="O73" i="5"/>
  <c r="R73" i="5" s="1"/>
  <c r="O68" i="5"/>
  <c r="R68" i="5" s="1"/>
  <c r="O37" i="5"/>
  <c r="R37" i="5" s="1"/>
  <c r="O55" i="5"/>
  <c r="R55" i="5" s="1"/>
  <c r="O28" i="5"/>
  <c r="R28" i="5" s="1"/>
  <c r="O19" i="5"/>
  <c r="R19" i="5" s="1"/>
  <c r="O31" i="5"/>
  <c r="R31" i="5" s="1"/>
  <c r="O17" i="5"/>
  <c r="R17" i="5" s="1"/>
  <c r="O62" i="5"/>
  <c r="R62" i="5" s="1"/>
  <c r="O44" i="5"/>
  <c r="R44" i="5" s="1"/>
  <c r="O90" i="5"/>
  <c r="R90" i="5" s="1"/>
  <c r="O69" i="5"/>
  <c r="R69" i="5" s="1"/>
  <c r="O9" i="5"/>
  <c r="R9" i="5" s="1"/>
  <c r="O67" i="5"/>
  <c r="R67" i="5" s="1"/>
  <c r="O25" i="5"/>
  <c r="R25" i="5" s="1"/>
  <c r="O57" i="5"/>
  <c r="R57" i="5" s="1"/>
  <c r="O50" i="5"/>
  <c r="R50" i="5" s="1"/>
  <c r="O38" i="5"/>
  <c r="R38" i="5" s="1"/>
  <c r="O23" i="5"/>
  <c r="R23" i="5" s="1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18" i="5"/>
  <c r="Q212" i="5"/>
  <c r="Q206" i="5"/>
  <c r="Q200" i="5"/>
  <c r="Q194" i="5"/>
  <c r="Q188" i="5"/>
  <c r="Q182" i="5"/>
  <c r="Q176" i="5"/>
  <c r="Q219" i="5"/>
  <c r="Q220" i="5"/>
  <c r="Q214" i="5"/>
  <c r="Q208" i="5"/>
  <c r="Q202" i="5"/>
  <c r="Q196" i="5"/>
  <c r="Q190" i="5"/>
  <c r="Q184" i="5"/>
  <c r="Q178" i="5"/>
  <c r="Q172" i="5"/>
  <c r="Q166" i="5"/>
  <c r="Q160" i="5"/>
  <c r="Q154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148" i="5"/>
  <c r="Q221" i="5"/>
  <c r="Q215" i="5"/>
  <c r="Q209" i="5"/>
  <c r="Q203" i="5"/>
  <c r="Q197" i="5"/>
  <c r="Q191" i="5"/>
  <c r="Q185" i="5"/>
  <c r="Q179" i="5"/>
  <c r="Q173" i="5"/>
  <c r="Q167" i="5"/>
  <c r="Q161" i="5"/>
  <c r="Q155" i="5"/>
  <c r="Q149" i="5"/>
  <c r="Q216" i="5"/>
  <c r="Q210" i="5"/>
  <c r="Q204" i="5"/>
  <c r="Q198" i="5"/>
  <c r="Q192" i="5"/>
  <c r="Q186" i="5"/>
  <c r="Q180" i="5"/>
  <c r="Q174" i="5"/>
  <c r="Q168" i="5"/>
  <c r="Q162" i="5"/>
  <c r="Q156" i="5"/>
  <c r="Q150" i="5"/>
  <c r="Q217" i="5"/>
  <c r="Q187" i="5"/>
  <c r="Q152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83" i="5"/>
  <c r="Q171" i="5"/>
  <c r="Q163" i="5"/>
  <c r="Q213" i="5"/>
  <c r="Q158" i="5"/>
  <c r="Q211" i="5"/>
  <c r="Q207" i="5"/>
  <c r="Q181" i="5"/>
  <c r="Q205" i="5"/>
  <c r="Q201" i="5"/>
  <c r="Q169" i="5"/>
  <c r="Q153" i="5"/>
  <c r="Q199" i="5"/>
  <c r="Q195" i="5"/>
  <c r="Q164" i="5"/>
  <c r="Q193" i="5"/>
  <c r="Q175" i="5"/>
  <c r="Q170" i="5"/>
  <c r="Q11" i="5"/>
  <c r="Q10" i="5"/>
  <c r="Q9" i="5"/>
  <c r="Q189" i="5"/>
  <c r="Q8" i="5"/>
  <c r="Q165" i="5"/>
  <c r="Q159" i="5"/>
  <c r="Q157" i="5"/>
  <c r="Q13" i="5"/>
  <c r="Q151" i="5"/>
  <c r="Q14" i="5"/>
  <c r="Q177" i="5"/>
  <c r="Q7" i="5"/>
  <c r="Q12" i="5"/>
  <c r="Q15" i="5"/>
  <c r="Q6" i="5"/>
  <c r="S6" i="5" s="1"/>
  <c r="K55" i="4"/>
  <c r="J55" i="4"/>
  <c r="E55" i="4"/>
  <c r="D55" i="4"/>
  <c r="C55" i="4"/>
  <c r="L55" i="4"/>
  <c r="I55" i="4"/>
  <c r="M55" i="4"/>
  <c r="H55" i="4"/>
  <c r="G55" i="4"/>
  <c r="F55" i="4"/>
  <c r="I111" i="2"/>
  <c r="I95" i="2"/>
  <c r="N46" i="2"/>
  <c r="C12" i="3" s="1"/>
  <c r="C23" i="3" s="1"/>
  <c r="B56" i="4"/>
  <c r="A57" i="4"/>
  <c r="I73" i="2"/>
  <c r="I57" i="2"/>
  <c r="I56" i="2"/>
  <c r="I75" i="2"/>
  <c r="I66" i="2"/>
  <c r="C54" i="4"/>
  <c r="L54" i="4"/>
  <c r="K54" i="4"/>
  <c r="F54" i="4"/>
  <c r="M54" i="4"/>
  <c r="I54" i="4"/>
  <c r="G54" i="4"/>
  <c r="E54" i="4"/>
  <c r="J54" i="4"/>
  <c r="H54" i="4"/>
  <c r="D54" i="4"/>
  <c r="I104" i="2"/>
  <c r="I105" i="2" s="1"/>
  <c r="I106" i="2" l="1"/>
  <c r="N48" i="2"/>
  <c r="C14" i="3" s="1"/>
  <c r="C25" i="3" s="1"/>
  <c r="A58" i="4"/>
  <c r="B57" i="4"/>
  <c r="N47" i="2"/>
  <c r="C13" i="3" s="1"/>
  <c r="I112" i="2"/>
  <c r="I113" i="2"/>
  <c r="M56" i="4"/>
  <c r="J56" i="4"/>
  <c r="I56" i="4"/>
  <c r="D56" i="4"/>
  <c r="H56" i="4"/>
  <c r="G56" i="4"/>
  <c r="E56" i="4"/>
  <c r="F56" i="4"/>
  <c r="C56" i="4"/>
  <c r="L56" i="4"/>
  <c r="K56" i="4"/>
  <c r="L57" i="4" l="1"/>
  <c r="I57" i="4"/>
  <c r="H57" i="4"/>
  <c r="C57" i="4"/>
  <c r="M57" i="4"/>
  <c r="J57" i="4"/>
  <c r="F57" i="4"/>
  <c r="D57" i="4"/>
  <c r="K57" i="4"/>
  <c r="G57" i="4"/>
  <c r="E57" i="4"/>
  <c r="I114" i="2"/>
  <c r="N44" i="2" s="1"/>
  <c r="I115" i="2"/>
  <c r="N38" i="2" s="1"/>
  <c r="A59" i="4"/>
  <c r="B58" i="4"/>
  <c r="I58" i="2"/>
  <c r="I59" i="2" s="1"/>
  <c r="I44" i="2"/>
  <c r="I45" i="2" s="1"/>
  <c r="N49" i="2"/>
  <c r="C15" i="3" s="1"/>
  <c r="C24" i="3" s="1"/>
  <c r="Q47" i="2" l="1"/>
  <c r="C10" i="3"/>
  <c r="K58" i="4"/>
  <c r="H58" i="4"/>
  <c r="G58" i="4"/>
  <c r="L58" i="4"/>
  <c r="I58" i="4"/>
  <c r="F58" i="4"/>
  <c r="M58" i="4"/>
  <c r="J58" i="4"/>
  <c r="E58" i="4"/>
  <c r="D58" i="4"/>
  <c r="C58" i="4"/>
  <c r="B59" i="4"/>
  <c r="A60" i="4"/>
  <c r="I46" i="2"/>
  <c r="I47" i="2" s="1"/>
  <c r="I41" i="2"/>
  <c r="I86" i="2" s="1"/>
  <c r="C4" i="3"/>
  <c r="N39" i="2"/>
  <c r="C5" i="3" s="1"/>
  <c r="I125" i="2"/>
  <c r="N42" i="2" s="1"/>
  <c r="C8" i="3" s="1"/>
  <c r="I126" i="2"/>
  <c r="N43" i="2" s="1"/>
  <c r="C9" i="3" s="1"/>
  <c r="I80" i="2" l="1"/>
  <c r="I78" i="2"/>
  <c r="I87" i="2"/>
  <c r="I89" i="2"/>
  <c r="I90" i="2" s="1"/>
  <c r="A61" i="4"/>
  <c r="B60" i="4"/>
  <c r="J59" i="4"/>
  <c r="G59" i="4"/>
  <c r="F59" i="4"/>
  <c r="M59" i="4"/>
  <c r="E59" i="4"/>
  <c r="D59" i="4"/>
  <c r="L59" i="4"/>
  <c r="C59" i="4"/>
  <c r="K59" i="4"/>
  <c r="I59" i="4"/>
  <c r="H59" i="4"/>
  <c r="I92" i="2" l="1"/>
  <c r="I91" i="2"/>
  <c r="I79" i="2"/>
  <c r="I60" i="4"/>
  <c r="F60" i="4"/>
  <c r="E60" i="4"/>
  <c r="L60" i="4"/>
  <c r="K60" i="4"/>
  <c r="J60" i="4"/>
  <c r="G60" i="4"/>
  <c r="C60" i="4"/>
  <c r="M60" i="4"/>
  <c r="H60" i="4"/>
  <c r="D60" i="4"/>
  <c r="A62" i="4"/>
  <c r="B61" i="4"/>
  <c r="B62" i="4" l="1"/>
  <c r="A63" i="4"/>
  <c r="H61" i="4"/>
  <c r="E61" i="4"/>
  <c r="D61" i="4"/>
  <c r="K61" i="4"/>
  <c r="L61" i="4"/>
  <c r="I61" i="4"/>
  <c r="F61" i="4"/>
  <c r="C61" i="4"/>
  <c r="M61" i="4"/>
  <c r="J61" i="4"/>
  <c r="G61" i="4"/>
  <c r="A64" i="4" l="1"/>
  <c r="B63" i="4"/>
  <c r="G62" i="4"/>
  <c r="D62" i="4"/>
  <c r="C62" i="4"/>
  <c r="J62" i="4"/>
  <c r="M62" i="4"/>
  <c r="K62" i="4"/>
  <c r="I62" i="4"/>
  <c r="L62" i="4"/>
  <c r="H62" i="4"/>
  <c r="F62" i="4"/>
  <c r="E62" i="4"/>
  <c r="F63" i="4" l="1"/>
  <c r="C63" i="4"/>
  <c r="I63" i="4"/>
  <c r="H63" i="4"/>
  <c r="G63" i="4"/>
  <c r="D63" i="4"/>
  <c r="M63" i="4"/>
  <c r="L63" i="4"/>
  <c r="K63" i="4"/>
  <c r="E63" i="4"/>
  <c r="J63" i="4"/>
  <c r="A65" i="4"/>
  <c r="B64" i="4"/>
  <c r="A66" i="4" l="1"/>
  <c r="B65" i="4"/>
  <c r="E64" i="4"/>
  <c r="M64" i="4"/>
  <c r="H64" i="4"/>
  <c r="L64" i="4"/>
  <c r="K64" i="4"/>
  <c r="I64" i="4"/>
  <c r="F64" i="4"/>
  <c r="C64" i="4"/>
  <c r="J64" i="4"/>
  <c r="G64" i="4"/>
  <c r="D64" i="4"/>
  <c r="D65" i="4" l="1"/>
  <c r="M65" i="4"/>
  <c r="L65" i="4"/>
  <c r="G65" i="4"/>
  <c r="J65" i="4"/>
  <c r="H65" i="4"/>
  <c r="F65" i="4"/>
  <c r="K65" i="4"/>
  <c r="I65" i="4"/>
  <c r="E65" i="4"/>
  <c r="C65" i="4"/>
  <c r="A67" i="4"/>
  <c r="B66" i="4"/>
  <c r="A68" i="4" l="1"/>
  <c r="B68" i="4" s="1"/>
  <c r="B67" i="4"/>
  <c r="C66" i="4"/>
  <c r="L66" i="4"/>
  <c r="K66" i="4"/>
  <c r="F66" i="4"/>
  <c r="E66" i="4"/>
  <c r="D66" i="4"/>
  <c r="M66" i="4"/>
  <c r="J66" i="4"/>
  <c r="I66" i="4"/>
  <c r="H66" i="4"/>
  <c r="G66" i="4"/>
  <c r="K67" i="4" l="1"/>
  <c r="J67" i="4"/>
  <c r="E67" i="4"/>
  <c r="I67" i="4"/>
  <c r="H67" i="4"/>
  <c r="F67" i="4"/>
  <c r="C67" i="4"/>
  <c r="G67" i="4"/>
  <c r="D67" i="4"/>
  <c r="M67" i="4"/>
  <c r="L67" i="4"/>
  <c r="M68" i="4"/>
  <c r="K68" i="4"/>
  <c r="J68" i="4"/>
  <c r="I68" i="4"/>
  <c r="D68" i="4"/>
  <c r="L68" i="4"/>
  <c r="G68" i="4"/>
  <c r="E68" i="4"/>
  <c r="C68" i="4"/>
  <c r="H68" i="4"/>
  <c r="F6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</author>
  </authors>
  <commentList>
    <comment ref="G102" authorId="0" shapeId="0" xr:uid="{00000000-0006-0000-0100-000001000000}">
      <text>
        <r>
          <rPr>
            <sz val="10"/>
            <rFont val="Arial"/>
          </rPr>
          <t xml:space="preserve">Alexander:
Methane Yield Constant. Berapa besar persen methane dari nilai COD yang diremove setelah produksi sludge 
</t>
        </r>
      </text>
    </comment>
    <comment ref="G104" authorId="0" shapeId="0" xr:uid="{00000000-0006-0000-0100-000002000000}">
      <text>
        <r>
          <rPr>
            <sz val="10"/>
            <rFont val="Arial"/>
          </rPr>
          <t xml:space="preserve">Alexander:
Nilai COD dari total produksi biogas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I15" authorId="0" shapeId="0" xr:uid="{00000000-0006-0000-0300-000001000000}">
      <text>
        <r>
          <rPr>
            <sz val="10"/>
            <rFont val="Arial"/>
          </rPr>
          <t>Microsoft:
yakult</t>
        </r>
      </text>
    </comment>
  </commentList>
</comments>
</file>

<file path=xl/sharedStrings.xml><?xml version="1.0" encoding="utf-8"?>
<sst xmlns="http://schemas.openxmlformats.org/spreadsheetml/2006/main" count="483" uniqueCount="278">
  <si>
    <t>Project :</t>
  </si>
  <si>
    <t>HMS</t>
  </si>
  <si>
    <t xml:space="preserve">Parameter </t>
  </si>
  <si>
    <t xml:space="preserve">Value </t>
  </si>
  <si>
    <t xml:space="preserve">Unit </t>
  </si>
  <si>
    <t xml:space="preserve">K </t>
  </si>
  <si>
    <t>Remark</t>
  </si>
  <si>
    <t xml:space="preserve">Diameter </t>
  </si>
  <si>
    <t>m</t>
  </si>
  <si>
    <t xml:space="preserve">Lateral Pipe - n </t>
  </si>
  <si>
    <t xml:space="preserve">Lateral pipe quantity </t>
  </si>
  <si>
    <t xml:space="preserve">Lateral Pipe Gap </t>
  </si>
  <si>
    <t>Lateral Pipe - Diameter</t>
  </si>
  <si>
    <t>mm</t>
  </si>
  <si>
    <t>Lateral pipe diameter</t>
  </si>
  <si>
    <t xml:space="preserve">n (jumlah lubang) </t>
  </si>
  <si>
    <t>orifice</t>
  </si>
  <si>
    <t>Pengurangan orifice sebanyak K%</t>
  </si>
  <si>
    <t>n-dia (orifice)</t>
  </si>
  <si>
    <t xml:space="preserve">12 - 20 mm </t>
  </si>
  <si>
    <t>DZE%</t>
  </si>
  <si>
    <t xml:space="preserve">Death Zone Error Margin </t>
  </si>
  <si>
    <t>Qi</t>
  </si>
  <si>
    <t xml:space="preserve">CMh </t>
  </si>
  <si>
    <t>input ke system - k% max Q</t>
  </si>
  <si>
    <t>Qc</t>
  </si>
  <si>
    <t xml:space="preserve">faktor K dari Qi </t>
  </si>
  <si>
    <t>Qi'</t>
  </si>
  <si>
    <t>For determining Qr to Ventury - See pump curve</t>
  </si>
  <si>
    <t>Qr</t>
  </si>
  <si>
    <t xml:space="preserve">cmh </t>
  </si>
  <si>
    <t xml:space="preserve">return flow to ventury (see table vs Qi') </t>
  </si>
  <si>
    <t xml:space="preserve">Qf </t>
  </si>
  <si>
    <t>Q feed to ANAPAK</t>
  </si>
  <si>
    <t>VL</t>
  </si>
  <si>
    <t>m/s</t>
  </si>
  <si>
    <t>Vmin : 0.6 Vmax : 1.0</t>
  </si>
  <si>
    <t>Vno</t>
  </si>
  <si>
    <t>K% of flow lateral flow to pairing pipe</t>
  </si>
  <si>
    <t>Area Per Nozzle</t>
  </si>
  <si>
    <t>m2</t>
  </si>
  <si>
    <t>0. 5 - 1 at loads up to 2 kg COD/m3. d</t>
  </si>
  <si>
    <t>0. 5 - 2 at loads 2-4 kg COD/m3. d</t>
  </si>
  <si>
    <t>&gt;2 at loads &gt; 4 kg COD/m3. d</t>
  </si>
  <si>
    <t>Theta (sudut)</t>
  </si>
  <si>
    <t>Deg</t>
  </si>
  <si>
    <t>Dihitung dari jam 12 searah jarum jam</t>
  </si>
  <si>
    <t xml:space="preserve">Tank Dia </t>
  </si>
  <si>
    <t xml:space="preserve">Net Water Height </t>
  </si>
  <si>
    <t xml:space="preserve">Volume Reactor </t>
  </si>
  <si>
    <t>m3</t>
  </si>
  <si>
    <t>Vup</t>
  </si>
  <si>
    <t>m/h</t>
  </si>
  <si>
    <t>Max : 3 m/h</t>
  </si>
  <si>
    <t xml:space="preserve">n (modified) </t>
  </si>
  <si>
    <t>Flow during Very First Ramp-up</t>
  </si>
  <si>
    <t>%Ramp</t>
  </si>
  <si>
    <t>ANAPAK-UASB</t>
  </si>
  <si>
    <t xml:space="preserve">Project </t>
  </si>
  <si>
    <t>Project Owner</t>
  </si>
  <si>
    <t xml:space="preserve">     </t>
  </si>
  <si>
    <t xml:space="preserve">SINGLE REACTOR CALCULATION </t>
  </si>
  <si>
    <t>ANAPAK INPUT QUALITY</t>
  </si>
  <si>
    <t>ANAPAK CALCULATION</t>
  </si>
  <si>
    <t>Notes</t>
  </si>
  <si>
    <t>ANAPAK OUTPUT QUALITY</t>
  </si>
  <si>
    <t>6-9</t>
  </si>
  <si>
    <t xml:space="preserve">Remark </t>
  </si>
  <si>
    <t>Tank Type (D)</t>
  </si>
  <si>
    <t>=</t>
  </si>
  <si>
    <t>pH</t>
  </si>
  <si>
    <t>Tank Type (H)</t>
  </si>
  <si>
    <t xml:space="preserve">COD </t>
  </si>
  <si>
    <t>mg/l</t>
  </si>
  <si>
    <t xml:space="preserve">BOD </t>
  </si>
  <si>
    <t xml:space="preserve">Tank Height </t>
  </si>
  <si>
    <t>TSS</t>
  </si>
  <si>
    <t xml:space="preserve">WL </t>
  </si>
  <si>
    <t>FOG</t>
  </si>
  <si>
    <t xml:space="preserve">Tank Height Ratio </t>
  </si>
  <si>
    <t>1,5-2</t>
  </si>
  <si>
    <t>TN*</t>
  </si>
  <si>
    <t>TP*</t>
  </si>
  <si>
    <t xml:space="preserve">Biogas Holding Rate </t>
  </si>
  <si>
    <t>min</t>
  </si>
  <si>
    <t>TP</t>
  </si>
  <si>
    <t xml:space="preserve">Reactor Number </t>
  </si>
  <si>
    <t xml:space="preserve">unit </t>
  </si>
  <si>
    <t xml:space="preserve">CBM </t>
  </si>
  <si>
    <t>Qe</t>
  </si>
  <si>
    <t xml:space="preserve">CMD </t>
  </si>
  <si>
    <t xml:space="preserve">Qtotal </t>
  </si>
  <si>
    <t xml:space="preserve">Minimum Head Space </t>
  </si>
  <si>
    <t>COD Load</t>
  </si>
  <si>
    <t>Kg.COD/day</t>
  </si>
  <si>
    <t xml:space="preserve">Qn </t>
  </si>
  <si>
    <t>Head Space</t>
  </si>
  <si>
    <t>CM</t>
  </si>
  <si>
    <t xml:space="preserve">Minimum Head Space : 80 cm </t>
  </si>
  <si>
    <t>X-WAS</t>
  </si>
  <si>
    <t>Kg.DS/day</t>
  </si>
  <si>
    <t>BOD/COD</t>
  </si>
  <si>
    <t xml:space="preserve">Reactor Volume </t>
  </si>
  <si>
    <t>Qss</t>
  </si>
  <si>
    <t xml:space="preserve">Flow Parameter </t>
  </si>
  <si>
    <t xml:space="preserve">Methane Yield </t>
  </si>
  <si>
    <t>NCBM/day</t>
  </si>
  <si>
    <t>in DIP_Technical Information</t>
  </si>
  <si>
    <t>Inlet Flow (Qi)</t>
  </si>
  <si>
    <t>CMD</t>
  </si>
  <si>
    <t xml:space="preserve">Biogas Yield </t>
  </si>
  <si>
    <t>CMH</t>
  </si>
  <si>
    <t xml:space="preserve">Operation Hours Per day </t>
  </si>
  <si>
    <t xml:space="preserve">hours </t>
  </si>
  <si>
    <t>Ket :</t>
  </si>
  <si>
    <t>Feed Flow (Qf)</t>
  </si>
  <si>
    <t xml:space="preserve">Input manual </t>
  </si>
  <si>
    <t>Return Flow (Qr)</t>
  </si>
  <si>
    <t>Menggunakan Konstanta</t>
  </si>
  <si>
    <t xml:space="preserve">Recyled Flow (Qc) </t>
  </si>
  <si>
    <t>Dropbox</t>
  </si>
  <si>
    <t>Mixing Ratio (Qf/Qi)</t>
  </si>
  <si>
    <t>v/v</t>
  </si>
  <si>
    <t>Upward Velocity (Vu)</t>
  </si>
  <si>
    <t>0.9-2 (Range Vu), optimal di 1,2-1,5</t>
  </si>
  <si>
    <t xml:space="preserve">Biogas Upward Velocity (Vbg) </t>
  </si>
  <si>
    <t xml:space="preserve">m/h </t>
  </si>
  <si>
    <t xml:space="preserve">Total Upward Velocity (Vtu) </t>
  </si>
  <si>
    <t>Pressure Drop Lateral (PDl)</t>
  </si>
  <si>
    <t>bar</t>
  </si>
  <si>
    <t>Pressure Drop Ventury (PDv)</t>
  </si>
  <si>
    <t>Pressure Drop Upward (PDu)</t>
  </si>
  <si>
    <t>Pressure Drop Piping (PDp)</t>
  </si>
  <si>
    <t>0,2-0,5 bar</t>
  </si>
  <si>
    <t xml:space="preserve">Suction Head (estimation) </t>
  </si>
  <si>
    <t xml:space="preserve">bar </t>
  </si>
  <si>
    <t>Depended on suction height from lowest suction level</t>
  </si>
  <si>
    <t>Pressure Drop total (PDt)</t>
  </si>
  <si>
    <t xml:space="preserve">ANAPAK Feed Pump Flow </t>
  </si>
  <si>
    <t xml:space="preserve">Anapak Feed Pump Head </t>
  </si>
  <si>
    <t>mmAq</t>
  </si>
  <si>
    <t xml:space="preserve">Recommended Pump </t>
  </si>
  <si>
    <t>EBARA</t>
  </si>
  <si>
    <t>Running Power (kw)</t>
  </si>
  <si>
    <t xml:space="preserve">Pipe Size </t>
  </si>
  <si>
    <t xml:space="preserve">Header Velocity Pipe Sizing </t>
  </si>
  <si>
    <t xml:space="preserve">Return Velocity Pipe Sizing </t>
  </si>
  <si>
    <t xml:space="preserve">Recyled Velocity Pipe Sizing </t>
  </si>
  <si>
    <t xml:space="preserve">Min. Header Pipe Size </t>
  </si>
  <si>
    <t xml:space="preserve">mm </t>
  </si>
  <si>
    <t xml:space="preserve">Min. Return Pipe Size </t>
  </si>
  <si>
    <t xml:space="preserve">Recyled Pipe Size </t>
  </si>
  <si>
    <t xml:space="preserve">Load Parameter </t>
  </si>
  <si>
    <t xml:space="preserve">COD Load </t>
  </si>
  <si>
    <t xml:space="preserve">Kg.COD/day </t>
  </si>
  <si>
    <t xml:space="preserve">OLR </t>
  </si>
  <si>
    <t xml:space="preserve">KG.COD/m3.day </t>
  </si>
  <si>
    <t>SLR</t>
  </si>
  <si>
    <t xml:space="preserve">Kg.COD/Kg.Sludge </t>
  </si>
  <si>
    <t>max 0.4 (Range SLR)</t>
  </si>
  <si>
    <t>HRT</t>
  </si>
  <si>
    <t>days</t>
  </si>
  <si>
    <t xml:space="preserve">Biomass </t>
  </si>
  <si>
    <t>Dispersed Height (Hds)</t>
  </si>
  <si>
    <t xml:space="preserve">Y-Biomass (sludge) </t>
  </si>
  <si>
    <t>mg/L</t>
  </si>
  <si>
    <t>TSS BM</t>
  </si>
  <si>
    <t xml:space="preserve">COD/SS Ratio </t>
  </si>
  <si>
    <t>w/w</t>
  </si>
  <si>
    <t>Sludge Blanket Height (Hb)</t>
  </si>
  <si>
    <t>Sludge Blanket Ratio (%Hb)</t>
  </si>
  <si>
    <t xml:space="preserve">TSS Dispersed Sludge (at Top blanket) </t>
  </si>
  <si>
    <t xml:space="preserve">mg/L </t>
  </si>
  <si>
    <t xml:space="preserve">TSS Average (whole biomass) </t>
  </si>
  <si>
    <t>Total Biomass Mass (xbm)</t>
  </si>
  <si>
    <t>Kg.VSS</t>
  </si>
  <si>
    <t>Total Biomass Volume (vbm) For Seeding</t>
  </si>
  <si>
    <t>Total Active Biomass Mass VLSS (xVbm)</t>
  </si>
  <si>
    <t xml:space="preserve">-&gt; cek ya rumus sebelumnya salah </t>
  </si>
  <si>
    <t xml:space="preserve">xCOD Sludge (Sludge Production) </t>
  </si>
  <si>
    <t xml:space="preserve">xss (Sludge production) </t>
  </si>
  <si>
    <t>Kg.SS/day</t>
  </si>
  <si>
    <t xml:space="preserve">COD Removal </t>
  </si>
  <si>
    <t xml:space="preserve">COD Removal -1 </t>
  </si>
  <si>
    <t>COD Removal -2</t>
  </si>
  <si>
    <t xml:space="preserve">COD removal </t>
  </si>
  <si>
    <t xml:space="preserve">xCOD Removed </t>
  </si>
  <si>
    <t xml:space="preserve">Biogas Production </t>
  </si>
  <si>
    <t xml:space="preserve">Methane Yield Constant (Ym) </t>
  </si>
  <si>
    <t xml:space="preserve">Methane Number </t>
  </si>
  <si>
    <t xml:space="preserve">xCOD biogas </t>
  </si>
  <si>
    <t xml:space="preserve">Q Methane (Production) </t>
  </si>
  <si>
    <t xml:space="preserve">Q Biogas Production </t>
  </si>
  <si>
    <t xml:space="preserve">Output </t>
  </si>
  <si>
    <t>COD/VFA Ratio</t>
  </si>
  <si>
    <t>g.VFA/g.COD</t>
  </si>
  <si>
    <t xml:space="preserve">BOD/COD Ratio </t>
  </si>
  <si>
    <t xml:space="preserve">FOG Removal </t>
  </si>
  <si>
    <t xml:space="preserve">Dewatering Output (Cake) </t>
  </si>
  <si>
    <t xml:space="preserve">Kg.Cake </t>
  </si>
  <si>
    <t>Qfiltrate</t>
  </si>
  <si>
    <t>Qe (Effluent)</t>
  </si>
  <si>
    <t xml:space="preserve">Qe Final </t>
  </si>
  <si>
    <t xml:space="preserve">CODe (Effluent) </t>
  </si>
  <si>
    <t xml:space="preserve">TSSe (Effluent) </t>
  </si>
  <si>
    <t xml:space="preserve">FOGe (effluent) </t>
  </si>
  <si>
    <t xml:space="preserve">Nutrient </t>
  </si>
  <si>
    <t xml:space="preserve">Total TKN inlet </t>
  </si>
  <si>
    <t xml:space="preserve">Total TP inlet </t>
  </si>
  <si>
    <t xml:space="preserve">N-Source Type </t>
  </si>
  <si>
    <t>NH4Cl</t>
  </si>
  <si>
    <t xml:space="preserve">P-Source Type </t>
  </si>
  <si>
    <t>CH4N2O</t>
  </si>
  <si>
    <t xml:space="preserve">TKN Dosage </t>
  </si>
  <si>
    <t xml:space="preserve">TP Dosage </t>
  </si>
  <si>
    <t>TNe (Effluent)</t>
  </si>
  <si>
    <t>TPe (Effluent)</t>
  </si>
  <si>
    <t xml:space="preserve">Note : </t>
  </si>
  <si>
    <t>1. N-Sources</t>
  </si>
  <si>
    <t>Massa Atom N</t>
  </si>
  <si>
    <t>Massa Senyawa NH4Cl (AMMONIUM CHLORIDE 100%)</t>
  </si>
  <si>
    <t>Massa Senyawa CH4N2O (UREA 46%)</t>
  </si>
  <si>
    <t>2. P - Sources</t>
  </si>
  <si>
    <t>Massa Atom P</t>
  </si>
  <si>
    <t>Massa Senyawa H3PO4 (PHOSPHORIC ACID 85%)</t>
  </si>
  <si>
    <t>Massa Senyawa P2O5 (Tripel Super Phospat 46%)</t>
  </si>
  <si>
    <t>Main System Design</t>
  </si>
  <si>
    <t xml:space="preserve">Max. Feed Flowrate  </t>
  </si>
  <si>
    <t xml:space="preserve">Max. Organic Load Design </t>
  </si>
  <si>
    <t>Feed COD</t>
  </si>
  <si>
    <t>Surplus Sludge Per Day</t>
  </si>
  <si>
    <t xml:space="preserve">Methane Production  </t>
  </si>
  <si>
    <t>BOM</t>
  </si>
  <si>
    <t>Diameter</t>
  </si>
  <si>
    <t>Height</t>
  </si>
  <si>
    <t>SUPRAX Tank Capacity Chart</t>
  </si>
  <si>
    <t>No.of Ring</t>
  </si>
  <si>
    <t>Height.(m)</t>
  </si>
  <si>
    <t>No.Plate</t>
  </si>
  <si>
    <t>Dia.(m)</t>
  </si>
  <si>
    <t>Gross volume  （m³）</t>
  </si>
  <si>
    <t>Note:</t>
  </si>
  <si>
    <t>1.  The Volume present above are gross capacity.The effective capacity need to consider the freeboard and the concrete base slab.</t>
  </si>
  <si>
    <t>2.  What presented above is our standard capacity,other dimensions can be considered. 4.Our tank design comply with ANSI/AWWA D103-09.</t>
  </si>
  <si>
    <t>3.  Seismic zone : 3</t>
  </si>
  <si>
    <t>7.  The max. design wind speed : 30m/s.</t>
  </si>
  <si>
    <t>If you want more details,please don’t hesitate to contact us.</t>
  </si>
  <si>
    <t>State Point Summary Data</t>
  </si>
  <si>
    <t>Flux Development</t>
  </si>
  <si>
    <t>Clarifier Area</t>
  </si>
  <si>
    <t>ft2</t>
  </si>
  <si>
    <t>X</t>
  </si>
  <si>
    <t>Vs - 1</t>
  </si>
  <si>
    <t>G -1</t>
  </si>
  <si>
    <t>G'-1</t>
  </si>
  <si>
    <t>Vs - 2</t>
  </si>
  <si>
    <t>G - 2</t>
  </si>
  <si>
    <t>Vs - 3</t>
  </si>
  <si>
    <t>G - 3</t>
  </si>
  <si>
    <t>SOR1</t>
  </si>
  <si>
    <t>SUR1</t>
  </si>
  <si>
    <t>SOR2</t>
  </si>
  <si>
    <t>SUR2</t>
  </si>
  <si>
    <t>Delta 1</t>
  </si>
  <si>
    <t>Delta 2</t>
  </si>
  <si>
    <t>gpd/ft2</t>
  </si>
  <si>
    <t>m/hr</t>
  </si>
  <si>
    <t>g/l</t>
  </si>
  <si>
    <t>Kg/m2/hr</t>
  </si>
  <si>
    <t>g/m2 hr</t>
  </si>
  <si>
    <t>R/Q1</t>
  </si>
  <si>
    <t>RSS1</t>
  </si>
  <si>
    <t>GO1</t>
  </si>
  <si>
    <t>GT1</t>
  </si>
  <si>
    <t>R/Q2</t>
  </si>
  <si>
    <t>RSS2</t>
  </si>
  <si>
    <t>GO2</t>
  </si>
  <si>
    <t>GT2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</si>
</sst>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"/>
    <numFmt numFmtId="168" formatCode="0.0%"/>
    <numFmt numFmtId="169" formatCode="_(&quot;$&quot;* #,##0.00_);_(&quot;$&quot;* \(#,##0.00\);_(&quot;$&quot;* &quot;-&quot;??_);_(@_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15"/>
      <color rgb="FF0000FF"/>
      <name val="Arial Black"/>
      <family val="2"/>
    </font>
    <font>
      <b/>
      <sz val="10"/>
      <color rgb="FFFF0000"/>
      <name val="Arial"/>
      <family val="2"/>
    </font>
    <font>
      <sz val="10.5"/>
      <color theme="1"/>
      <name val="Arial"/>
      <family val="2"/>
    </font>
    <font>
      <sz val="8"/>
      <color theme="1"/>
      <name val="Arial Black"/>
      <family val="2"/>
    </font>
    <font>
      <sz val="8"/>
      <color theme="1"/>
      <name val="Times New Roman"/>
      <family val="1"/>
    </font>
    <font>
      <sz val="9"/>
      <color theme="1"/>
      <name val="Arial Black"/>
      <family val="2"/>
    </font>
    <font>
      <sz val="11"/>
      <color theme="1"/>
      <name val="Arial Black"/>
      <family val="2"/>
    </font>
    <font>
      <sz val="8"/>
      <color rgb="FFFF0000"/>
      <name val="Arial Black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ptos Narrow"/>
      <family val="2"/>
    </font>
    <font>
      <sz val="10"/>
      <name val="Aptos Narrow"/>
      <family val="2"/>
    </font>
    <font>
      <sz val="10"/>
      <color theme="1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43" fontId="15" fillId="0" borderId="0"/>
    <xf numFmtId="9" fontId="15" fillId="0" borderId="0"/>
    <xf numFmtId="0" fontId="15" fillId="0" borderId="0"/>
    <xf numFmtId="0" fontId="14" fillId="0" borderId="0"/>
    <xf numFmtId="0" fontId="15" fillId="0" borderId="0"/>
    <xf numFmtId="9" fontId="15" fillId="0" borderId="0"/>
    <xf numFmtId="0" fontId="14" fillId="0" borderId="0"/>
    <xf numFmtId="43" fontId="14" fillId="0" borderId="0"/>
    <xf numFmtId="9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41" fontId="14" fillId="0" borderId="0"/>
    <xf numFmtId="41" fontId="15" fillId="0" borderId="0"/>
    <xf numFmtId="0" fontId="14" fillId="0" borderId="0"/>
    <xf numFmtId="0" fontId="14" fillId="0" borderId="0"/>
    <xf numFmtId="41" fontId="14" fillId="0" borderId="0"/>
    <xf numFmtId="0" fontId="14" fillId="0" borderId="0"/>
    <xf numFmtId="41" fontId="15" fillId="0" borderId="0"/>
    <xf numFmtId="41" fontId="14" fillId="0" borderId="0"/>
    <xf numFmtId="43" fontId="14" fillId="0" borderId="0"/>
    <xf numFmtId="0" fontId="14" fillId="0" borderId="0"/>
    <xf numFmtId="169" fontId="14" fillId="0" borderId="0"/>
    <xf numFmtId="0" fontId="14" fillId="0" borderId="0"/>
    <xf numFmtId="41" fontId="14" fillId="0" borderId="0"/>
    <xf numFmtId="0" fontId="15" fillId="0" borderId="0"/>
    <xf numFmtId="0" fontId="14" fillId="0" borderId="0"/>
    <xf numFmtId="43" fontId="14" fillId="0" borderId="0"/>
    <xf numFmtId="9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43" fontId="14" fillId="0" borderId="0"/>
    <xf numFmtId="9" fontId="14" fillId="0" borderId="0"/>
    <xf numFmtId="0" fontId="15" fillId="0" borderId="0"/>
    <xf numFmtId="0" fontId="15" fillId="0" borderId="0"/>
    <xf numFmtId="0" fontId="15" fillId="0" borderId="0"/>
    <xf numFmtId="0" fontId="14" fillId="0" borderId="0"/>
  </cellStyleXfs>
  <cellXfs count="231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43" fontId="3" fillId="0" borderId="0" xfId="1" applyFont="1"/>
    <xf numFmtId="43" fontId="3" fillId="0" borderId="0" xfId="0" applyNumberFormat="1" applyFont="1"/>
    <xf numFmtId="2" fontId="3" fillId="0" borderId="0" xfId="0" applyNumberFormat="1" applyFont="1"/>
    <xf numFmtId="43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43" fontId="3" fillId="0" borderId="0" xfId="1" applyFont="1" applyAlignment="1">
      <alignment horizontal="right"/>
    </xf>
    <xf numFmtId="166" fontId="3" fillId="0" borderId="0" xfId="1" applyNumberFormat="1" applyFont="1"/>
    <xf numFmtId="0" fontId="1" fillId="0" borderId="0" xfId="34" applyFont="1"/>
    <xf numFmtId="0" fontId="1" fillId="0" borderId="0" xfId="34" applyFont="1" applyAlignment="1">
      <alignment horizontal="center"/>
    </xf>
    <xf numFmtId="0" fontId="1" fillId="2" borderId="0" xfId="34" applyFont="1" applyFill="1" applyAlignment="1">
      <alignment horizontal="center"/>
    </xf>
    <xf numFmtId="0" fontId="5" fillId="0" borderId="2" xfId="34" applyFont="1" applyBorder="1" applyAlignment="1">
      <alignment horizontal="center" vertical="center" wrapText="1"/>
    </xf>
    <xf numFmtId="0" fontId="5" fillId="2" borderId="2" xfId="34" applyFont="1" applyFill="1" applyBorder="1" applyAlignment="1">
      <alignment horizontal="center" vertical="center" wrapText="1"/>
    </xf>
    <xf numFmtId="0" fontId="5" fillId="0" borderId="3" xfId="34" applyFont="1" applyBorder="1" applyAlignment="1">
      <alignment horizontal="center" vertical="center" wrapText="1"/>
    </xf>
    <xf numFmtId="0" fontId="5" fillId="0" borderId="4" xfId="34" applyFont="1" applyBorder="1" applyAlignment="1">
      <alignment horizontal="center" vertical="center" wrapText="1"/>
    </xf>
    <xf numFmtId="0" fontId="5" fillId="2" borderId="4" xfId="34" applyFont="1" applyFill="1" applyBorder="1" applyAlignment="1">
      <alignment horizontal="center" vertical="center" wrapText="1"/>
    </xf>
    <xf numFmtId="0" fontId="7" fillId="0" borderId="5" xfId="34" applyFont="1" applyBorder="1" applyAlignment="1">
      <alignment horizontal="center" vertical="center" wrapText="1"/>
    </xf>
    <xf numFmtId="0" fontId="7" fillId="0" borderId="4" xfId="34" applyFont="1" applyBorder="1" applyAlignment="1">
      <alignment horizontal="center" vertical="center" wrapText="1"/>
    </xf>
    <xf numFmtId="0" fontId="8" fillId="0" borderId="5" xfId="34" applyFont="1" applyBorder="1" applyAlignment="1">
      <alignment horizontal="center" vertical="center" wrapText="1"/>
    </xf>
    <xf numFmtId="2" fontId="8" fillId="0" borderId="4" xfId="34" applyNumberFormat="1" applyFont="1" applyBorder="1" applyAlignment="1">
      <alignment horizontal="center" vertical="center" wrapText="1"/>
    </xf>
    <xf numFmtId="0" fontId="9" fillId="0" borderId="4" xfId="34" applyFont="1" applyBorder="1" applyAlignment="1">
      <alignment horizontal="center" vertical="center" wrapText="1"/>
    </xf>
    <xf numFmtId="0" fontId="9" fillId="2" borderId="4" xfId="34" applyFont="1" applyFill="1" applyBorder="1" applyAlignment="1">
      <alignment horizontal="center" vertical="center" wrapText="1"/>
    </xf>
    <xf numFmtId="0" fontId="9" fillId="4" borderId="4" xfId="34" applyFont="1" applyFill="1" applyBorder="1" applyAlignment="1">
      <alignment horizontal="center" vertical="center" wrapText="1"/>
    </xf>
    <xf numFmtId="0" fontId="13" fillId="0" borderId="4" xfId="34" applyFont="1" applyBorder="1" applyAlignment="1">
      <alignment horizontal="center" vertical="center" wrapText="1"/>
    </xf>
    <xf numFmtId="0" fontId="9" fillId="3" borderId="4" xfId="34" applyFont="1" applyFill="1" applyBorder="1" applyAlignment="1">
      <alignment horizontal="center" vertical="center" wrapText="1"/>
    </xf>
    <xf numFmtId="0" fontId="9" fillId="5" borderId="4" xfId="34" applyFont="1" applyFill="1" applyBorder="1" applyAlignment="1">
      <alignment horizontal="center" vertical="center" wrapText="1"/>
    </xf>
    <xf numFmtId="0" fontId="13" fillId="6" borderId="4" xfId="34" applyFont="1" applyFill="1" applyBorder="1" applyAlignment="1">
      <alignment horizontal="center" vertical="center" wrapText="1"/>
    </xf>
    <xf numFmtId="0" fontId="13" fillId="2" borderId="4" xfId="34" applyFont="1" applyFill="1" applyBorder="1" applyAlignment="1">
      <alignment horizontal="center" vertical="center" wrapText="1"/>
    </xf>
    <xf numFmtId="0" fontId="9" fillId="7" borderId="4" xfId="34" applyFont="1" applyFill="1" applyBorder="1" applyAlignment="1">
      <alignment horizontal="center" vertical="center" wrapText="1"/>
    </xf>
    <xf numFmtId="0" fontId="9" fillId="6" borderId="4" xfId="34" applyFont="1" applyFill="1" applyBorder="1" applyAlignment="1">
      <alignment horizontal="center" vertical="center" wrapText="1"/>
    </xf>
    <xf numFmtId="0" fontId="10" fillId="0" borderId="9" xfId="34" applyFont="1" applyBorder="1" applyAlignment="1">
      <alignment horizontal="center" vertical="center" wrapText="1"/>
    </xf>
    <xf numFmtId="0" fontId="10" fillId="0" borderId="0" xfId="34" applyFont="1" applyAlignment="1">
      <alignment horizontal="center" vertical="center" wrapText="1"/>
    </xf>
    <xf numFmtId="0" fontId="5" fillId="0" borderId="5" xfId="34" applyFont="1" applyBorder="1" applyAlignment="1">
      <alignment horizontal="center" vertical="center" wrapText="1"/>
    </xf>
    <xf numFmtId="0" fontId="10" fillId="2" borderId="9" xfId="34" applyFont="1" applyFill="1" applyBorder="1" applyAlignment="1">
      <alignment horizontal="center" vertical="center" wrapText="1"/>
    </xf>
    <xf numFmtId="0" fontId="5" fillId="0" borderId="0" xfId="34" applyFont="1" applyAlignment="1">
      <alignment horizontal="center" vertical="center" wrapText="1"/>
    </xf>
    <xf numFmtId="2" fontId="8" fillId="0" borderId="0" xfId="34" applyNumberFormat="1" applyFont="1" applyAlignment="1">
      <alignment horizontal="center" vertical="center" wrapText="1"/>
    </xf>
    <xf numFmtId="0" fontId="9" fillId="0" borderId="0" xfId="34" applyFont="1" applyAlignment="1">
      <alignment horizontal="center" vertical="center" wrapText="1"/>
    </xf>
    <xf numFmtId="0" fontId="10" fillId="2" borderId="0" xfId="34" applyFont="1" applyFill="1" applyAlignment="1">
      <alignment horizontal="center" vertical="center" wrapText="1"/>
    </xf>
    <xf numFmtId="0" fontId="11" fillId="0" borderId="0" xfId="34" applyFont="1" applyAlignment="1">
      <alignment horizontal="left" vertical="center" indent="1"/>
    </xf>
    <xf numFmtId="0" fontId="9" fillId="0" borderId="0" xfId="34" applyFont="1" applyAlignment="1">
      <alignment vertical="center"/>
    </xf>
    <xf numFmtId="0" fontId="12" fillId="0" borderId="0" xfId="34" applyFont="1" applyAlignment="1">
      <alignment vertical="center"/>
    </xf>
    <xf numFmtId="0" fontId="12" fillId="0" borderId="0" xfId="34" applyFont="1"/>
    <xf numFmtId="0" fontId="2" fillId="0" borderId="0" xfId="5" applyFont="1"/>
    <xf numFmtId="0" fontId="17" fillId="0" borderId="0" xfId="3" applyFont="1"/>
    <xf numFmtId="9" fontId="17" fillId="0" borderId="0" xfId="3" applyNumberFormat="1" applyFont="1"/>
    <xf numFmtId="0" fontId="17" fillId="0" borderId="0" xfId="3" applyFont="1" applyAlignment="1">
      <alignment horizontal="left"/>
    </xf>
    <xf numFmtId="0" fontId="19" fillId="0" borderId="0" xfId="3" applyFont="1"/>
    <xf numFmtId="167" fontId="19" fillId="0" borderId="0" xfId="3" applyNumberFormat="1" applyFont="1"/>
    <xf numFmtId="0" fontId="19" fillId="0" borderId="0" xfId="3" applyFont="1" applyAlignment="1">
      <alignment horizontal="left"/>
    </xf>
    <xf numFmtId="2" fontId="17" fillId="0" borderId="0" xfId="3" applyNumberFormat="1" applyFont="1"/>
    <xf numFmtId="0" fontId="23" fillId="0" borderId="0" xfId="3" applyFont="1"/>
    <xf numFmtId="0" fontId="17" fillId="0" borderId="0" xfId="3" applyFont="1" applyAlignment="1">
      <alignment horizontal="left" vertical="center"/>
    </xf>
    <xf numFmtId="0" fontId="17" fillId="0" borderId="0" xfId="3" applyFont="1" applyAlignment="1">
      <alignment horizontal="center"/>
    </xf>
    <xf numFmtId="2" fontId="17" fillId="0" borderId="0" xfId="3" applyNumberFormat="1" applyFont="1" applyAlignment="1">
      <alignment horizontal="left"/>
    </xf>
    <xf numFmtId="2" fontId="17" fillId="0" borderId="0" xfId="3" applyNumberFormat="1" applyFont="1" applyAlignment="1">
      <alignment horizontal="center"/>
    </xf>
    <xf numFmtId="0" fontId="17" fillId="8" borderId="0" xfId="3" applyFont="1" applyFill="1" applyAlignment="1">
      <alignment horizontal="center"/>
    </xf>
    <xf numFmtId="0" fontId="17" fillId="0" borderId="0" xfId="3" applyFont="1" applyAlignment="1">
      <alignment horizontal="center" vertical="center"/>
    </xf>
    <xf numFmtId="0" fontId="22" fillId="0" borderId="0" xfId="3" applyFont="1"/>
    <xf numFmtId="0" fontId="17" fillId="8" borderId="0" xfId="3" applyFont="1" applyFill="1"/>
    <xf numFmtId="0" fontId="22" fillId="9" borderId="10" xfId="3" applyFont="1" applyFill="1" applyBorder="1" applyAlignment="1">
      <alignment horizontal="left"/>
    </xf>
    <xf numFmtId="0" fontId="18" fillId="0" borderId="0" xfId="3" applyFont="1"/>
    <xf numFmtId="0" fontId="19" fillId="0" borderId="10" xfId="3" applyFont="1" applyBorder="1"/>
    <xf numFmtId="167" fontId="19" fillId="0" borderId="10" xfId="3" applyNumberFormat="1" applyFont="1" applyBorder="1"/>
    <xf numFmtId="0" fontId="19" fillId="0" borderId="0" xfId="3" applyFont="1" applyAlignment="1">
      <alignment horizontal="center"/>
    </xf>
    <xf numFmtId="0" fontId="19" fillId="8" borderId="0" xfId="3" applyFont="1" applyFill="1" applyAlignment="1">
      <alignment horizontal="center"/>
    </xf>
    <xf numFmtId="0" fontId="17" fillId="0" borderId="10" xfId="3" applyFont="1" applyBorder="1"/>
    <xf numFmtId="0" fontId="19" fillId="0" borderId="10" xfId="3" applyFont="1" applyBorder="1" applyAlignment="1">
      <alignment horizontal="center" vertical="center"/>
    </xf>
    <xf numFmtId="1" fontId="24" fillId="0" borderId="10" xfId="3" applyNumberFormat="1" applyFont="1" applyBorder="1"/>
    <xf numFmtId="0" fontId="19" fillId="0" borderId="11" xfId="3" applyFont="1" applyBorder="1" applyAlignment="1">
      <alignment horizontal="left"/>
    </xf>
    <xf numFmtId="0" fontId="17" fillId="0" borderId="10" xfId="3" applyFont="1" applyBorder="1" applyAlignment="1">
      <alignment horizontal="left"/>
    </xf>
    <xf numFmtId="0" fontId="19" fillId="10" borderId="10" xfId="3" applyFont="1" applyFill="1" applyBorder="1"/>
    <xf numFmtId="0" fontId="19" fillId="0" borderId="10" xfId="3" applyFont="1" applyBorder="1" applyAlignment="1">
      <alignment horizontal="left"/>
    </xf>
    <xf numFmtId="0" fontId="17" fillId="2" borderId="0" xfId="3" applyFont="1" applyFill="1"/>
    <xf numFmtId="0" fontId="22" fillId="0" borderId="10" xfId="3" applyFont="1" applyBorder="1" applyAlignment="1">
      <alignment horizontal="left"/>
    </xf>
    <xf numFmtId="1" fontId="19" fillId="0" borderId="10" xfId="3" applyNumberFormat="1" applyFont="1" applyBorder="1"/>
    <xf numFmtId="0" fontId="17" fillId="10" borderId="0" xfId="3" applyFont="1" applyFill="1"/>
    <xf numFmtId="2" fontId="19" fillId="0" borderId="10" xfId="3" applyNumberFormat="1" applyFont="1" applyBorder="1" applyAlignment="1">
      <alignment horizontal="right"/>
    </xf>
    <xf numFmtId="1" fontId="17" fillId="0" borderId="0" xfId="3" applyNumberFormat="1" applyFont="1"/>
    <xf numFmtId="0" fontId="17" fillId="11" borderId="0" xfId="3" applyFont="1" applyFill="1"/>
    <xf numFmtId="0" fontId="19" fillId="0" borderId="10" xfId="3" applyFont="1" applyBorder="1" applyAlignment="1">
      <alignment horizontal="right"/>
    </xf>
    <xf numFmtId="2" fontId="19" fillId="0" borderId="10" xfId="3" applyNumberFormat="1" applyFont="1" applyBorder="1"/>
    <xf numFmtId="0" fontId="24" fillId="0" borderId="10" xfId="3" applyFont="1" applyBorder="1" applyAlignment="1">
      <alignment horizontal="right"/>
    </xf>
    <xf numFmtId="1" fontId="17" fillId="0" borderId="10" xfId="3" applyNumberFormat="1" applyFont="1" applyBorder="1" applyAlignment="1">
      <alignment horizontal="right"/>
    </xf>
    <xf numFmtId="2" fontId="17" fillId="0" borderId="10" xfId="3" applyNumberFormat="1" applyFont="1" applyBorder="1" applyAlignment="1">
      <alignment horizontal="right"/>
    </xf>
    <xf numFmtId="2" fontId="17" fillId="0" borderId="10" xfId="3" applyNumberFormat="1" applyFont="1" applyBorder="1"/>
    <xf numFmtId="0" fontId="20" fillId="0" borderId="10" xfId="3" applyFont="1" applyBorder="1"/>
    <xf numFmtId="0" fontId="20" fillId="0" borderId="10" xfId="3" applyFont="1" applyBorder="1" applyAlignment="1">
      <alignment horizontal="center" vertical="center"/>
    </xf>
    <xf numFmtId="2" fontId="22" fillId="0" borderId="0" xfId="3" applyNumberFormat="1" applyFont="1"/>
    <xf numFmtId="0" fontId="25" fillId="0" borderId="0" xfId="3" applyFont="1" applyAlignment="1">
      <alignment horizontal="center"/>
    </xf>
    <xf numFmtId="0" fontId="19" fillId="12" borderId="10" xfId="3" applyFont="1" applyFill="1" applyBorder="1"/>
    <xf numFmtId="167" fontId="19" fillId="12" borderId="10" xfId="3" applyNumberFormat="1" applyFont="1" applyFill="1" applyBorder="1"/>
    <xf numFmtId="0" fontId="19" fillId="12" borderId="10" xfId="3" applyFont="1" applyFill="1" applyBorder="1" applyAlignment="1">
      <alignment horizontal="left"/>
    </xf>
    <xf numFmtId="2" fontId="24" fillId="0" borderId="10" xfId="3" applyNumberFormat="1" applyFont="1" applyBorder="1" applyAlignment="1">
      <alignment horizontal="right"/>
    </xf>
    <xf numFmtId="0" fontId="17" fillId="0" borderId="11" xfId="3" applyFont="1" applyBorder="1" applyAlignment="1">
      <alignment horizontal="left"/>
    </xf>
    <xf numFmtId="1" fontId="19" fillId="0" borderId="0" xfId="3" applyNumberFormat="1" applyFont="1"/>
    <xf numFmtId="0" fontId="21" fillId="0" borderId="0" xfId="3" applyFont="1"/>
    <xf numFmtId="9" fontId="24" fillId="0" borderId="10" xfId="2" applyFont="1" applyBorder="1" applyAlignment="1">
      <alignment horizontal="right"/>
    </xf>
    <xf numFmtId="168" fontId="17" fillId="0" borderId="10" xfId="2" applyNumberFormat="1" applyFont="1" applyBorder="1" applyAlignment="1">
      <alignment horizontal="right"/>
    </xf>
    <xf numFmtId="2" fontId="19" fillId="12" borderId="10" xfId="3" applyNumberFormat="1" applyFont="1" applyFill="1" applyBorder="1"/>
    <xf numFmtId="0" fontId="17" fillId="0" borderId="11" xfId="3" applyFont="1" applyBorder="1"/>
    <xf numFmtId="0" fontId="17" fillId="0" borderId="12" xfId="3" applyFont="1" applyBorder="1" applyAlignment="1">
      <alignment horizontal="left"/>
    </xf>
    <xf numFmtId="0" fontId="22" fillId="0" borderId="11" xfId="3" applyFont="1" applyBorder="1"/>
    <xf numFmtId="2" fontId="22" fillId="0" borderId="10" xfId="3" applyNumberFormat="1" applyFont="1" applyBorder="1" applyAlignment="1">
      <alignment horizontal="right"/>
    </xf>
    <xf numFmtId="169" fontId="17" fillId="0" borderId="10" xfId="3" applyNumberFormat="1" applyFont="1" applyBorder="1" applyAlignment="1">
      <alignment horizontal="left" wrapText="1"/>
    </xf>
    <xf numFmtId="2" fontId="19" fillId="0" borderId="0" xfId="3" applyNumberFormat="1" applyFont="1"/>
    <xf numFmtId="0" fontId="22" fillId="0" borderId="10" xfId="3" applyFont="1" applyBorder="1"/>
    <xf numFmtId="167" fontId="17" fillId="0" borderId="10" xfId="3" applyNumberFormat="1" applyFont="1" applyBorder="1" applyAlignment="1">
      <alignment horizontal="left"/>
    </xf>
    <xf numFmtId="0" fontId="22" fillId="13" borderId="11" xfId="3" applyFont="1" applyFill="1" applyBorder="1"/>
    <xf numFmtId="0" fontId="19" fillId="13" borderId="10" xfId="3" applyFont="1" applyFill="1" applyBorder="1" applyAlignment="1">
      <alignment horizontal="center" vertical="center"/>
    </xf>
    <xf numFmtId="2" fontId="17" fillId="13" borderId="10" xfId="3" applyNumberFormat="1" applyFont="1" applyFill="1" applyBorder="1" applyAlignment="1">
      <alignment horizontal="right"/>
    </xf>
    <xf numFmtId="0" fontId="17" fillId="13" borderId="12" xfId="3" applyFont="1" applyFill="1" applyBorder="1" applyAlignment="1">
      <alignment horizontal="left"/>
    </xf>
    <xf numFmtId="0" fontId="17" fillId="13" borderId="10" xfId="3" applyFont="1" applyFill="1" applyBorder="1" applyAlignment="1">
      <alignment horizontal="left"/>
    </xf>
    <xf numFmtId="1" fontId="20" fillId="0" borderId="10" xfId="3" applyNumberFormat="1" applyFont="1" applyBorder="1" applyAlignment="1">
      <alignment horizontal="right"/>
    </xf>
    <xf numFmtId="16" fontId="17" fillId="0" borderId="10" xfId="3" quotePrefix="1" applyNumberFormat="1" applyFont="1" applyBorder="1" applyAlignment="1">
      <alignment horizontal="left"/>
    </xf>
    <xf numFmtId="2" fontId="20" fillId="0" borderId="10" xfId="3" applyNumberFormat="1" applyFont="1" applyBorder="1" applyAlignment="1">
      <alignment horizontal="right"/>
    </xf>
    <xf numFmtId="10" fontId="19" fillId="0" borderId="10" xfId="3" applyNumberFormat="1" applyFont="1" applyBorder="1" applyAlignment="1">
      <alignment horizontal="right"/>
    </xf>
    <xf numFmtId="1" fontId="24" fillId="0" borderId="10" xfId="3" applyNumberFormat="1" applyFont="1" applyBorder="1" applyAlignment="1">
      <alignment horizontal="right"/>
    </xf>
    <xf numFmtId="10" fontId="17" fillId="0" borderId="10" xfId="3" applyNumberFormat="1" applyFont="1" applyBorder="1" applyAlignment="1">
      <alignment horizontal="right"/>
    </xf>
    <xf numFmtId="1" fontId="22" fillId="0" borderId="0" xfId="3" applyNumberFormat="1" applyFont="1"/>
    <xf numFmtId="167" fontId="19" fillId="0" borderId="10" xfId="3" applyNumberFormat="1" applyFont="1" applyBorder="1" applyAlignment="1">
      <alignment horizontal="right"/>
    </xf>
    <xf numFmtId="0" fontId="17" fillId="0" borderId="10" xfId="3" quotePrefix="1" applyFont="1" applyBorder="1" applyAlignment="1">
      <alignment horizontal="left"/>
    </xf>
    <xf numFmtId="9" fontId="24" fillId="0" borderId="10" xfId="3" applyNumberFormat="1" applyFont="1" applyBorder="1" applyAlignment="1">
      <alignment horizontal="right"/>
    </xf>
    <xf numFmtId="0" fontId="17" fillId="0" borderId="10" xfId="3" applyFont="1" applyBorder="1" applyAlignment="1">
      <alignment horizontal="right"/>
    </xf>
    <xf numFmtId="9" fontId="19" fillId="0" borderId="10" xfId="3" applyNumberFormat="1" applyFont="1" applyBorder="1" applyAlignment="1">
      <alignment horizontal="right"/>
    </xf>
    <xf numFmtId="0" fontId="23" fillId="8" borderId="0" xfId="3" applyFont="1" applyFill="1"/>
    <xf numFmtId="9" fontId="17" fillId="0" borderId="10" xfId="3" applyNumberFormat="1" applyFont="1" applyBorder="1" applyAlignment="1">
      <alignment horizontal="right"/>
    </xf>
    <xf numFmtId="1" fontId="17" fillId="0" borderId="10" xfId="3" applyNumberFormat="1" applyFont="1" applyBorder="1"/>
    <xf numFmtId="0" fontId="17" fillId="0" borderId="10" xfId="3" applyFont="1" applyBorder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17" fillId="0" borderId="0" xfId="3" quotePrefix="1" applyFont="1" applyAlignment="1">
      <alignment horizontal="center" vertical="center"/>
    </xf>
    <xf numFmtId="0" fontId="17" fillId="0" borderId="0" xfId="3" applyFont="1" applyAlignment="1">
      <alignment wrapText="1"/>
    </xf>
    <xf numFmtId="0" fontId="23" fillId="0" borderId="0" xfId="3" applyFont="1" applyAlignment="1">
      <alignment horizontal="left"/>
    </xf>
    <xf numFmtId="0" fontId="26" fillId="0" borderId="10" xfId="5" applyFont="1" applyBorder="1"/>
    <xf numFmtId="0" fontId="26" fillId="0" borderId="10" xfId="5" applyFont="1" applyBorder="1" applyAlignment="1">
      <alignment horizontal="center"/>
    </xf>
    <xf numFmtId="0" fontId="23" fillId="0" borderId="10" xfId="5" applyFont="1" applyBorder="1"/>
    <xf numFmtId="2" fontId="23" fillId="0" borderId="10" xfId="5" applyNumberFormat="1" applyFont="1" applyBorder="1"/>
    <xf numFmtId="0" fontId="23" fillId="0" borderId="11" xfId="5" applyFont="1" applyBorder="1"/>
    <xf numFmtId="0" fontId="23" fillId="0" borderId="13" xfId="5" applyFont="1" applyBorder="1"/>
    <xf numFmtId="0" fontId="27" fillId="0" borderId="10" xfId="5" applyFont="1" applyBorder="1"/>
    <xf numFmtId="0" fontId="23" fillId="0" borderId="11" xfId="5" applyFont="1" applyBorder="1" applyAlignment="1">
      <alignment horizontal="center"/>
    </xf>
    <xf numFmtId="0" fontId="23" fillId="0" borderId="13" xfId="5" applyFont="1" applyBorder="1" applyAlignment="1">
      <alignment horizontal="center"/>
    </xf>
    <xf numFmtId="9" fontId="23" fillId="0" borderId="10" xfId="5" applyNumberFormat="1" applyFont="1" applyBorder="1" applyAlignment="1">
      <alignment horizontal="center"/>
    </xf>
    <xf numFmtId="0" fontId="23" fillId="0" borderId="10" xfId="5" applyFont="1" applyBorder="1" applyAlignment="1">
      <alignment horizontal="center"/>
    </xf>
    <xf numFmtId="9" fontId="27" fillId="0" borderId="10" xfId="5" applyNumberFormat="1" applyFont="1" applyBorder="1"/>
    <xf numFmtId="0" fontId="27" fillId="0" borderId="10" xfId="5" applyFont="1" applyBorder="1" applyAlignment="1">
      <alignment horizontal="center"/>
    </xf>
    <xf numFmtId="9" fontId="27" fillId="0" borderId="10" xfId="5" applyNumberFormat="1" applyFont="1" applyBorder="1" applyAlignment="1">
      <alignment horizontal="center"/>
    </xf>
    <xf numFmtId="0" fontId="28" fillId="0" borderId="10" xfId="5" applyFont="1" applyBorder="1"/>
    <xf numFmtId="2" fontId="28" fillId="0" borderId="10" xfId="5" applyNumberFormat="1" applyFont="1" applyBorder="1"/>
    <xf numFmtId="0" fontId="29" fillId="0" borderId="10" xfId="5" applyFont="1" applyBorder="1"/>
    <xf numFmtId="0" fontId="29" fillId="0" borderId="11" xfId="5" applyFont="1" applyBorder="1" applyAlignment="1">
      <alignment horizontal="center"/>
    </xf>
    <xf numFmtId="0" fontId="29" fillId="0" borderId="12" xfId="5" applyFont="1" applyBorder="1" applyAlignment="1">
      <alignment horizontal="center"/>
    </xf>
    <xf numFmtId="0" fontId="29" fillId="0" borderId="13" xfId="5" applyFont="1" applyBorder="1" applyAlignment="1">
      <alignment horizontal="center"/>
    </xf>
    <xf numFmtId="0" fontId="30" fillId="0" borderId="10" xfId="5" applyFont="1" applyBorder="1"/>
    <xf numFmtId="9" fontId="30" fillId="0" borderId="10" xfId="5" applyNumberFormat="1" applyFont="1" applyBorder="1" applyAlignment="1">
      <alignment horizontal="center"/>
    </xf>
    <xf numFmtId="2" fontId="30" fillId="0" borderId="10" xfId="5" applyNumberFormat="1" applyFont="1" applyBorder="1"/>
    <xf numFmtId="1" fontId="19" fillId="0" borderId="10" xfId="3" applyNumberFormat="1" applyFont="1" applyBorder="1" applyAlignment="1">
      <alignment horizontal="right"/>
    </xf>
    <xf numFmtId="9" fontId="17" fillId="0" borderId="0" xfId="2" applyFont="1"/>
    <xf numFmtId="167" fontId="19" fillId="2" borderId="10" xfId="3" applyNumberFormat="1" applyFont="1" applyFill="1" applyBorder="1" applyAlignment="1">
      <alignment horizontal="right"/>
    </xf>
    <xf numFmtId="2" fontId="24" fillId="2" borderId="10" xfId="3" applyNumberFormat="1" applyFont="1" applyFill="1" applyBorder="1" applyAlignment="1">
      <alignment horizontal="right"/>
    </xf>
    <xf numFmtId="0" fontId="32" fillId="0" borderId="0" xfId="0" applyFont="1"/>
    <xf numFmtId="0" fontId="33" fillId="0" borderId="10" xfId="3" applyFont="1" applyBorder="1"/>
    <xf numFmtId="0" fontId="33" fillId="10" borderId="10" xfId="3" applyFont="1" applyFill="1" applyBorder="1"/>
    <xf numFmtId="0" fontId="33" fillId="0" borderId="10" xfId="3" applyFont="1" applyBorder="1" applyAlignment="1">
      <alignment horizontal="left"/>
    </xf>
    <xf numFmtId="1" fontId="33" fillId="0" borderId="10" xfId="3" applyNumberFormat="1" applyFont="1" applyBorder="1"/>
    <xf numFmtId="0" fontId="33" fillId="12" borderId="10" xfId="3" applyFont="1" applyFill="1" applyBorder="1"/>
    <xf numFmtId="167" fontId="33" fillId="12" borderId="10" xfId="3" applyNumberFormat="1" applyFont="1" applyFill="1" applyBorder="1"/>
    <xf numFmtId="0" fontId="33" fillId="12" borderId="10" xfId="3" applyFont="1" applyFill="1" applyBorder="1" applyAlignment="1">
      <alignment horizontal="left"/>
    </xf>
    <xf numFmtId="0" fontId="32" fillId="0" borderId="10" xfId="0" applyFont="1" applyBorder="1"/>
    <xf numFmtId="2" fontId="32" fillId="0" borderId="10" xfId="0" applyNumberFormat="1" applyFont="1" applyBorder="1"/>
    <xf numFmtId="1" fontId="32" fillId="0" borderId="10" xfId="0" applyNumberFormat="1" applyFont="1" applyBorder="1"/>
    <xf numFmtId="0" fontId="32" fillId="0" borderId="10" xfId="0" applyFont="1" applyBorder="1" applyAlignment="1">
      <alignment vertical="center" wrapText="1"/>
    </xf>
    <xf numFmtId="167" fontId="32" fillId="0" borderId="10" xfId="0" applyNumberFormat="1" applyFont="1" applyBorder="1"/>
    <xf numFmtId="0" fontId="31" fillId="14" borderId="0" xfId="3" applyFont="1" applyFill="1"/>
    <xf numFmtId="0" fontId="32" fillId="14" borderId="0" xfId="3" applyFont="1" applyFill="1"/>
    <xf numFmtId="0" fontId="31" fillId="14" borderId="10" xfId="0" applyFont="1" applyFill="1" applyBorder="1"/>
    <xf numFmtId="0" fontId="32" fillId="14" borderId="10" xfId="0" applyFont="1" applyFill="1" applyBorder="1"/>
    <xf numFmtId="167" fontId="19" fillId="15" borderId="10" xfId="3" applyNumberFormat="1" applyFont="1" applyFill="1" applyBorder="1"/>
    <xf numFmtId="2" fontId="17" fillId="15" borderId="10" xfId="3" applyNumberFormat="1" applyFont="1" applyFill="1" applyBorder="1"/>
    <xf numFmtId="0" fontId="17" fillId="15" borderId="0" xfId="3" applyFont="1" applyFill="1"/>
    <xf numFmtId="167" fontId="19" fillId="15" borderId="10" xfId="3" applyNumberFormat="1" applyFont="1" applyFill="1" applyBorder="1" applyAlignment="1">
      <alignment horizontal="center"/>
    </xf>
    <xf numFmtId="0" fontId="23" fillId="0" borderId="10" xfId="5" applyFont="1" applyBorder="1" applyAlignment="1">
      <alignment horizontal="center"/>
    </xf>
    <xf numFmtId="0" fontId="0" fillId="0" borderId="13" xfId="0" applyBorder="1"/>
    <xf numFmtId="0" fontId="23" fillId="0" borderId="22" xfId="5" applyFont="1" applyBorder="1" applyAlignment="1">
      <alignment horizontal="center"/>
    </xf>
    <xf numFmtId="0" fontId="0" fillId="0" borderId="14" xfId="0" applyBorder="1"/>
    <xf numFmtId="0" fontId="23" fillId="0" borderId="23" xfId="5" applyFont="1" applyBorder="1" applyAlignment="1">
      <alignment horizontal="center"/>
    </xf>
    <xf numFmtId="0" fontId="0" fillId="0" borderId="16" xfId="0" applyBorder="1"/>
    <xf numFmtId="0" fontId="29" fillId="0" borderId="10" xfId="5" applyFont="1" applyBorder="1" applyAlignment="1">
      <alignment horizontal="center"/>
    </xf>
    <xf numFmtId="0" fontId="0" fillId="0" borderId="12" xfId="0" applyBorder="1"/>
    <xf numFmtId="0" fontId="28" fillId="0" borderId="10" xfId="5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26" fillId="0" borderId="10" xfId="5" applyFont="1" applyBorder="1" applyAlignment="1">
      <alignment horizontal="center"/>
    </xf>
    <xf numFmtId="0" fontId="30" fillId="0" borderId="10" xfId="5" applyFont="1" applyBorder="1" applyAlignment="1">
      <alignment horizontal="left"/>
    </xf>
    <xf numFmtId="0" fontId="28" fillId="0" borderId="24" xfId="5" applyFont="1" applyBorder="1" applyAlignment="1">
      <alignment horizontal="center" vertical="center"/>
    </xf>
    <xf numFmtId="0" fontId="0" fillId="0" borderId="18" xfId="0" applyBorder="1"/>
    <xf numFmtId="2" fontId="28" fillId="0" borderId="10" xfId="5" applyNumberFormat="1" applyFont="1" applyBorder="1" applyAlignment="1">
      <alignment vertical="center"/>
    </xf>
    <xf numFmtId="0" fontId="28" fillId="0" borderId="21" xfId="5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20" fillId="9" borderId="10" xfId="3" applyFont="1" applyFill="1" applyBorder="1" applyAlignment="1">
      <alignment horizontal="left"/>
    </xf>
    <xf numFmtId="0" fontId="22" fillId="9" borderId="10" xfId="3" applyFont="1" applyFill="1" applyBorder="1" applyAlignment="1">
      <alignment horizontal="left"/>
    </xf>
    <xf numFmtId="0" fontId="16" fillId="0" borderId="0" xfId="3" applyFont="1" applyAlignment="1">
      <alignment horizontal="left"/>
    </xf>
    <xf numFmtId="0" fontId="23" fillId="0" borderId="0" xfId="3" applyFont="1"/>
    <xf numFmtId="0" fontId="23" fillId="8" borderId="0" xfId="3" applyFont="1" applyFill="1"/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left"/>
    </xf>
    <xf numFmtId="0" fontId="22" fillId="9" borderId="10" xfId="3" applyFont="1" applyFill="1" applyBorder="1" applyAlignment="1">
      <alignment horizontal="center"/>
    </xf>
    <xf numFmtId="0" fontId="7" fillId="0" borderId="3" xfId="34" applyFont="1" applyBorder="1" applyAlignment="1">
      <alignment horizontal="left" vertical="center" wrapText="1" indent="4"/>
    </xf>
    <xf numFmtId="0" fontId="0" fillId="0" borderId="2" xfId="0" applyBorder="1"/>
    <xf numFmtId="0" fontId="10" fillId="0" borderId="0" xfId="34" applyFont="1" applyAlignment="1">
      <alignment horizontal="center" vertical="center" wrapText="1"/>
    </xf>
    <xf numFmtId="0" fontId="1" fillId="0" borderId="0" xfId="34" applyFont="1" applyAlignment="1">
      <alignment horizontal="center"/>
    </xf>
    <xf numFmtId="0" fontId="7" fillId="0" borderId="1" xfId="34" applyFont="1" applyBorder="1" applyAlignment="1">
      <alignment horizontal="center" vertical="center" wrapText="1"/>
    </xf>
    <xf numFmtId="0" fontId="0" fillId="0" borderId="6" xfId="0" applyBorder="1"/>
    <xf numFmtId="0" fontId="10" fillId="0" borderId="9" xfId="34" applyFont="1" applyBorder="1" applyAlignment="1">
      <alignment horizontal="center" vertical="center" wrapText="1"/>
    </xf>
    <xf numFmtId="0" fontId="0" fillId="0" borderId="9" xfId="0" applyBorder="1"/>
    <xf numFmtId="0" fontId="6" fillId="0" borderId="0" xfId="34" applyFont="1" applyAlignment="1">
      <alignment horizontal="center"/>
    </xf>
    <xf numFmtId="0" fontId="1" fillId="0" borderId="0" xfId="34" applyFont="1"/>
    <xf numFmtId="0" fontId="1" fillId="2" borderId="0" xfId="34" applyFont="1" applyFill="1" applyAlignment="1">
      <alignment horizontal="center"/>
    </xf>
    <xf numFmtId="0" fontId="10" fillId="0" borderId="7" xfId="34" applyFont="1" applyBorder="1" applyAlignment="1">
      <alignment horizontal="center" vertical="center" wrapText="1"/>
    </xf>
    <xf numFmtId="0" fontId="0" fillId="0" borderId="8" xfId="0" applyBorder="1"/>
    <xf numFmtId="0" fontId="7" fillId="0" borderId="3" xfId="34" applyFont="1" applyBorder="1" applyAlignment="1">
      <alignment horizontal="left" vertical="center" wrapText="1" indent="3"/>
    </xf>
  </cellXfs>
  <cellStyles count="43">
    <cellStyle name="Comma" xfId="1" builtinId="3"/>
    <cellStyle name="Comma [0] 2" xfId="16" xr:uid="{00000000-0005-0000-0000-000010000000}"/>
    <cellStyle name="Comma [0] 2 2" xfId="21" xr:uid="{00000000-0005-0000-0000-000015000000}"/>
    <cellStyle name="Comma [0] 3" xfId="22" xr:uid="{00000000-0005-0000-0000-000016000000}"/>
    <cellStyle name="Comma [0] 3 2 2" xfId="15" xr:uid="{00000000-0005-0000-0000-00000F000000}"/>
    <cellStyle name="Comma [0] 3 2 2 2" xfId="19" xr:uid="{00000000-0005-0000-0000-000013000000}"/>
    <cellStyle name="Comma [0] 3 2 2 3" xfId="27" xr:uid="{00000000-0005-0000-0000-00001B000000}"/>
    <cellStyle name="Comma 2" xfId="8" xr:uid="{00000000-0005-0000-0000-000008000000}"/>
    <cellStyle name="Comma 2 2" xfId="30" xr:uid="{00000000-0005-0000-0000-00001E000000}"/>
    <cellStyle name="Comma 2 3" xfId="37" xr:uid="{00000000-0005-0000-0000-000025000000}"/>
    <cellStyle name="Comma 3" xfId="23" xr:uid="{00000000-0005-0000-0000-000017000000}"/>
    <cellStyle name="Currency 2" xfId="25" xr:uid="{00000000-0005-0000-0000-000019000000}"/>
    <cellStyle name="Normal" xfId="0" builtinId="0"/>
    <cellStyle name="Normal 10" xfId="4" xr:uid="{00000000-0005-0000-0000-000004000000}"/>
    <cellStyle name="Normal 10 2" xfId="34" xr:uid="{00000000-0005-0000-0000-000022000000}"/>
    <cellStyle name="Normal 11" xfId="35" xr:uid="{00000000-0005-0000-0000-000023000000}"/>
    <cellStyle name="Normal 12" xfId="39" xr:uid="{00000000-0005-0000-0000-000027000000}"/>
    <cellStyle name="Normal 12 2" xfId="42" xr:uid="{00000000-0005-0000-0000-00002A000000}"/>
    <cellStyle name="Normal 13" xfId="40" xr:uid="{00000000-0005-0000-0000-000028000000}"/>
    <cellStyle name="Normal 14" xfId="41" xr:uid="{00000000-0005-0000-0000-000029000000}"/>
    <cellStyle name="Normal 2" xfId="5" xr:uid="{00000000-0005-0000-0000-000005000000}"/>
    <cellStyle name="Normal 2 2" xfId="13" xr:uid="{00000000-0005-0000-0000-00000D000000}"/>
    <cellStyle name="Normal 2 3" xfId="10" xr:uid="{00000000-0005-0000-0000-00000A000000}"/>
    <cellStyle name="Normal 2 4" xfId="33" xr:uid="{00000000-0005-0000-0000-000021000000}"/>
    <cellStyle name="Normal 3" xfId="11" xr:uid="{00000000-0005-0000-0000-00000B000000}"/>
    <cellStyle name="Normal 3 2" xfId="7" xr:uid="{00000000-0005-0000-0000-000007000000}"/>
    <cellStyle name="Normal 3 2 2" xfId="29" xr:uid="{00000000-0005-0000-0000-00001D000000}"/>
    <cellStyle name="Normal 3 2 2 2" xfId="14" xr:uid="{00000000-0005-0000-0000-00000E000000}"/>
    <cellStyle name="Normal 3 2 2 2 2" xfId="18" xr:uid="{00000000-0005-0000-0000-000012000000}"/>
    <cellStyle name="Normal 3 2 2 2 3" xfId="26" xr:uid="{00000000-0005-0000-0000-00001A000000}"/>
    <cellStyle name="Normal 3 2 3" xfId="36" xr:uid="{00000000-0005-0000-0000-000024000000}"/>
    <cellStyle name="Normal 4" xfId="12" xr:uid="{00000000-0005-0000-0000-00000C000000}"/>
    <cellStyle name="Normal 4 2" xfId="32" xr:uid="{00000000-0005-0000-0000-000020000000}"/>
    <cellStyle name="Normal 5" xfId="17" xr:uid="{00000000-0005-0000-0000-000011000000}"/>
    <cellStyle name="Normal 6" xfId="20" xr:uid="{00000000-0005-0000-0000-000014000000}"/>
    <cellStyle name="Normal 7" xfId="24" xr:uid="{00000000-0005-0000-0000-000018000000}"/>
    <cellStyle name="Normal 8" xfId="28" xr:uid="{00000000-0005-0000-0000-00001C000000}"/>
    <cellStyle name="Normal 9" xfId="3" xr:uid="{00000000-0005-0000-0000-000003000000}"/>
    <cellStyle name="Percent" xfId="2" builtinId="5"/>
    <cellStyle name="Percent 2" xfId="9" xr:uid="{00000000-0005-0000-0000-000009000000}"/>
    <cellStyle name="Percent 2 2" xfId="31" xr:uid="{00000000-0005-0000-0000-00001F000000}"/>
    <cellStyle name="Percent 2 3" xfId="38" xr:uid="{00000000-0005-0000-0000-000026000000}"/>
    <cellStyle name="Percent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106680</xdr:rowOff>
    </xdr:from>
    <xdr:to>
      <xdr:col>5</xdr:col>
      <xdr:colOff>228600</xdr:colOff>
      <xdr:row>15</xdr:row>
      <xdr:rowOff>40769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"/>
          <a:ext cx="3994150" cy="231533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168518</xdr:rowOff>
    </xdr:from>
    <xdr:to>
      <xdr:col>8</xdr:col>
      <xdr:colOff>428624</xdr:colOff>
      <xdr:row>30</xdr:row>
      <xdr:rowOff>40714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09868"/>
          <a:ext cx="7515224" cy="4336246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ATA-DATA\ITS\KERETA%20API\SONDIR-FRICT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OPI-North%20Belut%20WHP%20C-D\Electrical\Documents\Working\Deliverable\WHP-C\Calculation\A-84508-4980-3J-002%20Voltage%20Drop%20&amp;%20Cable%20Sizing\Rev-D1\A-84508-4980-3J-002-D1%20%20WHP-C%20Appendix%201%20Calculation%20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PSE/1.%20ON%20GOING%20PROJECT/01%20TENDER/PT%20GUTHRIE%20INTERNATIONAL%20SEI%20MANGKEI%20REFINERY%20-%20GARUDA%20PROJECT%20TENDER/RAW%20FILE/19.08.2024%20MASTER%20DESIGN%20-%20WWTP%20SYSTEM%20720%20CMD%20-%20PT%20SD%20GUTHRIE%20SEI%20MANGKEI%20REFINERY%20TEN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-DATA\ITS\KERETA%20API\SONDIR-FRICT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PSE/1.%20ON%20GOING%20PROJECT/SD%20GUTHRIE%20SEI%20MANGKEI%20REFINERY%20TENDER/RAW%20FILE/MASTER%20DESIGN_WWTP%20ANAPAK-ANAFLOAT-E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PT.%20Grinviro\Project%20PT.%20Grinvio\PT%20UNILEVER%20-WALLS\New%20Submission\MASTER%20DESIGN_WWTP%20PT%20UNILEVER_ANAFLOAT%20%20ANAPAK-OV1-AV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 MENTAH"/>
      <sheetName val="DATA MATENG"/>
      <sheetName val="DAYA DUKUNG-D=40"/>
      <sheetName val="DAYA DUKUNG-D=30 (Reamer)"/>
      <sheetName val="GRAFIK SONDIR"/>
    </sheetNames>
    <sheetDataSet>
      <sheetData sheetId="0">
        <row r="12">
          <cell r="B12">
            <v>0.4</v>
          </cell>
          <cell r="C12">
            <v>40</v>
          </cell>
        </row>
        <row r="13">
          <cell r="B13">
            <v>0.4</v>
          </cell>
          <cell r="C13">
            <v>35</v>
          </cell>
        </row>
        <row r="14">
          <cell r="B14">
            <v>0.4</v>
          </cell>
          <cell r="C14">
            <v>30</v>
          </cell>
        </row>
        <row r="15">
          <cell r="B15">
            <v>0.4</v>
          </cell>
          <cell r="C15">
            <v>25</v>
          </cell>
        </row>
        <row r="16">
          <cell r="B16">
            <v>0.4</v>
          </cell>
          <cell r="C16">
            <v>19.993567000000002</v>
          </cell>
        </row>
        <row r="17">
          <cell r="B17">
            <v>0.48</v>
          </cell>
          <cell r="C17">
            <v>16.574367000000002</v>
          </cell>
        </row>
        <row r="18">
          <cell r="B18">
            <v>0.62</v>
          </cell>
          <cell r="C18">
            <v>10.590767</v>
          </cell>
        </row>
        <row r="19">
          <cell r="B19">
            <v>0.65</v>
          </cell>
          <cell r="C19">
            <v>9.308567</v>
          </cell>
        </row>
        <row r="20">
          <cell r="B20">
            <v>0.75</v>
          </cell>
          <cell r="C20">
            <v>5.0345670000000027</v>
          </cell>
        </row>
      </sheetData>
      <sheetData sheetId="1">
        <row r="5">
          <cell r="X5">
            <v>0.28160726294552785</v>
          </cell>
        </row>
        <row r="8">
          <cell r="X8" t="str">
            <v>li/D&lt;20</v>
          </cell>
        </row>
        <row r="9">
          <cell r="X9">
            <v>0.39775743281999998</v>
          </cell>
        </row>
        <row r="10">
          <cell r="X10">
            <v>0.47824540082</v>
          </cell>
        </row>
        <row r="12">
          <cell r="X12">
            <v>0.61909934482000006</v>
          </cell>
        </row>
        <row r="13">
          <cell r="X13">
            <v>0.64928233282000003</v>
          </cell>
        </row>
        <row r="14">
          <cell r="X14">
            <v>0.74989229281999992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-App.1"/>
      <sheetName val="Bus A"/>
      <sheetName val="Bus A (2)"/>
      <sheetName val="Bus B"/>
      <sheetName val="Bus B (2)"/>
      <sheetName val="Bus B (3)"/>
      <sheetName val="UPS-A"/>
      <sheetName val="UPS-A (2)"/>
      <sheetName val="UPS-B"/>
      <sheetName val="UPS-B (2)"/>
      <sheetName val="Cover-App.2"/>
      <sheetName val="IEC 60228 Ohm"/>
      <sheetName val="IEC 60092-352 Ampere"/>
      <sheetName val="Cable Data"/>
      <sheetName val="Motor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A7">
            <v>0.37</v>
          </cell>
          <cell r="B7">
            <v>0.5</v>
          </cell>
          <cell r="C7">
            <v>0.75</v>
          </cell>
          <cell r="D7">
            <v>0.74</v>
          </cell>
          <cell r="E7">
            <v>7.5</v>
          </cell>
          <cell r="F7">
            <v>480</v>
          </cell>
          <cell r="G7">
            <v>1</v>
          </cell>
          <cell r="H7">
            <v>4.4999999999999999E-4</v>
          </cell>
        </row>
        <row r="8">
          <cell r="A8">
            <v>0.55000000000000004</v>
          </cell>
          <cell r="B8">
            <v>0.75</v>
          </cell>
          <cell r="C8">
            <v>0.73</v>
          </cell>
          <cell r="D8">
            <v>0.79</v>
          </cell>
          <cell r="E8">
            <v>7.2</v>
          </cell>
          <cell r="F8">
            <v>480</v>
          </cell>
          <cell r="G8">
            <v>1.6</v>
          </cell>
          <cell r="H8">
            <v>2.2000000000000001E-3</v>
          </cell>
        </row>
        <row r="9">
          <cell r="A9">
            <v>0.75</v>
          </cell>
          <cell r="B9">
            <v>1</v>
          </cell>
          <cell r="C9">
            <v>0.84</v>
          </cell>
          <cell r="D9">
            <v>0.79</v>
          </cell>
          <cell r="E9">
            <v>9.6</v>
          </cell>
          <cell r="F9">
            <v>480</v>
          </cell>
          <cell r="G9">
            <v>1.6</v>
          </cell>
          <cell r="H9">
            <v>2.2000000000000001E-3</v>
          </cell>
        </row>
        <row r="10">
          <cell r="A10">
            <v>1.1000000000000001</v>
          </cell>
          <cell r="B10">
            <v>1.5</v>
          </cell>
          <cell r="C10">
            <v>0.88</v>
          </cell>
          <cell r="D10">
            <v>0.81</v>
          </cell>
          <cell r="E10">
            <v>8.6</v>
          </cell>
          <cell r="F10">
            <v>480</v>
          </cell>
          <cell r="G10">
            <v>2.5</v>
          </cell>
          <cell r="H10">
            <v>6.0000000000000001E-3</v>
          </cell>
        </row>
        <row r="11">
          <cell r="A11">
            <v>1.5</v>
          </cell>
          <cell r="B11">
            <v>2</v>
          </cell>
          <cell r="C11">
            <v>0.86</v>
          </cell>
          <cell r="D11">
            <v>0.8</v>
          </cell>
          <cell r="E11">
            <v>8.6</v>
          </cell>
          <cell r="F11">
            <v>480</v>
          </cell>
          <cell r="G11">
            <v>3.2</v>
          </cell>
          <cell r="H11">
            <v>0.04</v>
          </cell>
        </row>
        <row r="12">
          <cell r="A12">
            <v>2.2000000000000002</v>
          </cell>
          <cell r="B12">
            <v>3</v>
          </cell>
          <cell r="C12">
            <v>0.85</v>
          </cell>
          <cell r="D12">
            <v>0.8</v>
          </cell>
          <cell r="E12">
            <v>8.5</v>
          </cell>
          <cell r="F12">
            <v>480</v>
          </cell>
          <cell r="G12">
            <v>6.3</v>
          </cell>
          <cell r="H12">
            <v>0.08</v>
          </cell>
        </row>
        <row r="13">
          <cell r="A13">
            <v>3.7</v>
          </cell>
          <cell r="B13">
            <v>5</v>
          </cell>
          <cell r="C13">
            <v>0.88</v>
          </cell>
          <cell r="D13">
            <v>0.82</v>
          </cell>
          <cell r="E13">
            <v>9.1999999999999993</v>
          </cell>
          <cell r="F13">
            <v>480</v>
          </cell>
          <cell r="G13">
            <v>10</v>
          </cell>
          <cell r="H13">
            <v>0.15</v>
          </cell>
        </row>
        <row r="14">
          <cell r="A14">
            <v>5.5</v>
          </cell>
          <cell r="B14">
            <v>7.5</v>
          </cell>
          <cell r="C14">
            <v>0.9</v>
          </cell>
          <cell r="D14">
            <v>0.83</v>
          </cell>
          <cell r="E14">
            <v>8.5</v>
          </cell>
          <cell r="F14">
            <v>480</v>
          </cell>
          <cell r="G14">
            <v>12.5</v>
          </cell>
          <cell r="H14">
            <v>0.2</v>
          </cell>
        </row>
        <row r="15">
          <cell r="A15">
            <v>7.5</v>
          </cell>
          <cell r="B15">
            <v>10</v>
          </cell>
          <cell r="C15">
            <v>0.92</v>
          </cell>
          <cell r="D15">
            <v>0.84</v>
          </cell>
          <cell r="E15">
            <v>8.3000000000000007</v>
          </cell>
          <cell r="F15">
            <v>480</v>
          </cell>
          <cell r="G15">
            <v>20</v>
          </cell>
          <cell r="H15">
            <v>0.24</v>
          </cell>
        </row>
        <row r="16">
          <cell r="A16">
            <v>11</v>
          </cell>
          <cell r="B16">
            <v>15</v>
          </cell>
          <cell r="C16">
            <v>0.9</v>
          </cell>
          <cell r="D16">
            <v>0.85</v>
          </cell>
          <cell r="E16">
            <v>8.5</v>
          </cell>
          <cell r="F16">
            <v>480</v>
          </cell>
          <cell r="G16">
            <v>25</v>
          </cell>
          <cell r="H16">
            <v>0.28000000000000003</v>
          </cell>
        </row>
        <row r="17">
          <cell r="A17">
            <v>15</v>
          </cell>
          <cell r="B17">
            <v>20</v>
          </cell>
          <cell r="C17">
            <v>0.9</v>
          </cell>
          <cell r="D17">
            <v>0.85</v>
          </cell>
          <cell r="E17">
            <v>8.5</v>
          </cell>
          <cell r="F17">
            <v>480</v>
          </cell>
          <cell r="G17">
            <v>32</v>
          </cell>
          <cell r="H17">
            <v>0.28000000000000003</v>
          </cell>
        </row>
        <row r="18">
          <cell r="A18">
            <v>18.5</v>
          </cell>
          <cell r="B18">
            <v>25</v>
          </cell>
          <cell r="C18">
            <v>0.92</v>
          </cell>
          <cell r="D18">
            <v>0.84</v>
          </cell>
          <cell r="E18">
            <v>8.5</v>
          </cell>
          <cell r="F18">
            <v>480</v>
          </cell>
          <cell r="G18">
            <v>40</v>
          </cell>
          <cell r="H18">
            <v>0.3</v>
          </cell>
        </row>
        <row r="19">
          <cell r="A19">
            <v>22</v>
          </cell>
          <cell r="B19">
            <v>30</v>
          </cell>
          <cell r="C19">
            <v>0.86</v>
          </cell>
          <cell r="D19">
            <v>0.85</v>
          </cell>
          <cell r="E19">
            <v>8.6</v>
          </cell>
          <cell r="F19">
            <v>480</v>
          </cell>
          <cell r="G19">
            <v>50</v>
          </cell>
          <cell r="H19">
            <v>0.3</v>
          </cell>
        </row>
        <row r="20">
          <cell r="A20">
            <v>30</v>
          </cell>
          <cell r="B20">
            <v>40</v>
          </cell>
          <cell r="C20">
            <v>0.88</v>
          </cell>
          <cell r="D20">
            <v>0.86</v>
          </cell>
          <cell r="E20">
            <v>8.4</v>
          </cell>
          <cell r="F20">
            <v>480</v>
          </cell>
          <cell r="G20">
            <v>63</v>
          </cell>
          <cell r="H20">
            <v>0.3</v>
          </cell>
        </row>
        <row r="21">
          <cell r="A21">
            <v>37</v>
          </cell>
          <cell r="B21">
            <v>50</v>
          </cell>
          <cell r="C21">
            <v>0.88</v>
          </cell>
          <cell r="D21">
            <v>0.86</v>
          </cell>
          <cell r="E21">
            <v>8.4</v>
          </cell>
          <cell r="F21">
            <v>480</v>
          </cell>
          <cell r="G21">
            <v>80</v>
          </cell>
          <cell r="H21">
            <v>0.5</v>
          </cell>
        </row>
        <row r="22">
          <cell r="A22">
            <v>45</v>
          </cell>
          <cell r="B22">
            <v>60</v>
          </cell>
          <cell r="C22">
            <v>0.9</v>
          </cell>
          <cell r="D22">
            <v>0.87</v>
          </cell>
          <cell r="E22">
            <v>7.8</v>
          </cell>
          <cell r="F22">
            <v>480</v>
          </cell>
          <cell r="G22">
            <v>80</v>
          </cell>
          <cell r="H22">
            <v>0.5</v>
          </cell>
        </row>
        <row r="23">
          <cell r="A23">
            <v>55</v>
          </cell>
          <cell r="B23">
            <v>75</v>
          </cell>
          <cell r="C23">
            <v>0.9</v>
          </cell>
          <cell r="D23">
            <v>0.87</v>
          </cell>
          <cell r="E23">
            <v>7.9</v>
          </cell>
          <cell r="F23">
            <v>480</v>
          </cell>
          <cell r="G23">
            <v>100</v>
          </cell>
          <cell r="H23">
            <v>0.5</v>
          </cell>
        </row>
        <row r="24">
          <cell r="A24">
            <v>75</v>
          </cell>
          <cell r="B24">
            <v>100</v>
          </cell>
          <cell r="C24">
            <v>0.9</v>
          </cell>
          <cell r="D24">
            <v>0.86</v>
          </cell>
          <cell r="E24">
            <v>8.1</v>
          </cell>
          <cell r="F24">
            <v>480</v>
          </cell>
          <cell r="G24">
            <v>160</v>
          </cell>
          <cell r="H24">
            <v>0.5</v>
          </cell>
        </row>
        <row r="25">
          <cell r="A25">
            <v>90</v>
          </cell>
          <cell r="B25">
            <v>125</v>
          </cell>
          <cell r="C25">
            <v>0.91</v>
          </cell>
          <cell r="D25">
            <v>0.86</v>
          </cell>
          <cell r="E25">
            <v>7.9</v>
          </cell>
          <cell r="F25">
            <v>480</v>
          </cell>
          <cell r="G25">
            <v>200</v>
          </cell>
        </row>
        <row r="26">
          <cell r="A26">
            <v>110</v>
          </cell>
          <cell r="B26">
            <v>150</v>
          </cell>
          <cell r="C26">
            <v>0.91</v>
          </cell>
          <cell r="D26">
            <v>0.86</v>
          </cell>
          <cell r="E26">
            <v>7.8</v>
          </cell>
          <cell r="F26">
            <v>480</v>
          </cell>
          <cell r="G26">
            <v>250</v>
          </cell>
        </row>
        <row r="27">
          <cell r="A27">
            <v>132</v>
          </cell>
          <cell r="B27">
            <v>175</v>
          </cell>
          <cell r="C27">
            <v>0.91</v>
          </cell>
          <cell r="D27">
            <v>0.86</v>
          </cell>
          <cell r="E27">
            <v>8.1999999999999993</v>
          </cell>
          <cell r="F27">
            <v>480</v>
          </cell>
          <cell r="G27">
            <v>250</v>
          </cell>
        </row>
        <row r="28">
          <cell r="A28">
            <v>150</v>
          </cell>
          <cell r="B28">
            <v>200</v>
          </cell>
          <cell r="C28">
            <v>0.92</v>
          </cell>
          <cell r="D28">
            <v>0.86</v>
          </cell>
          <cell r="E28">
            <v>8.1</v>
          </cell>
          <cell r="F28">
            <v>480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ALL INTERMEDIATE TANK"/>
      <sheetName val="OWS"/>
      <sheetName val="ANAFLOAT DISTRIBUTION"/>
      <sheetName val="ANAFLOAT"/>
      <sheetName val="ANAPAK DISTRIBUTION"/>
      <sheetName val="ANAPAK"/>
      <sheetName val="AERATION "/>
      <sheetName val="Oxygen Calculation "/>
      <sheetName val="SC - SPA "/>
      <sheetName val="PUMP SIZING rev.1"/>
      <sheetName val="NEW CHEMICAL DOSING CALC"/>
      <sheetName val="CHEMICAL OPEX from Bu Lina"/>
      <sheetName val="ELECTRICAL OPEX BRDWN"/>
      <sheetName val="Chart Dia Vs H"/>
      <sheetName val="SPA Calculations"/>
    </sheetNames>
    <sheetDataSet>
      <sheetData sheetId="0">
        <row r="8">
          <cell r="C8" t="str">
            <v>6.5-7</v>
          </cell>
        </row>
      </sheetData>
      <sheetData sheetId="1">
        <row r="2">
          <cell r="D2" t="str">
            <v>Wastewater Treatment Plant</v>
          </cell>
        </row>
      </sheetData>
      <sheetData sheetId="2"/>
      <sheetData sheetId="3"/>
      <sheetData sheetId="4">
        <row r="2">
          <cell r="C2" t="str">
            <v>Wastewater Treatment Plant</v>
          </cell>
        </row>
        <row r="3">
          <cell r="C3" t="str">
            <v>PT SD Guthrie Sei Mangkei Refinery</v>
          </cell>
        </row>
      </sheetData>
      <sheetData sheetId="5"/>
      <sheetData sheetId="6"/>
      <sheetData sheetId="7"/>
      <sheetData sheetId="8"/>
      <sheetData sheetId="9">
        <row r="21">
          <cell r="B21">
            <v>3.1572677537674201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 MENTAH"/>
      <sheetName val="DATA MATENG"/>
      <sheetName val="DAYA DUKUNG-D=40"/>
      <sheetName val="DAYA DUKUNG-D=30 (Reamer)"/>
      <sheetName val="GRAFIK SONDIR"/>
    </sheetNames>
    <sheetDataSet>
      <sheetData sheetId="0">
        <row r="12">
          <cell r="B12">
            <v>0.4</v>
          </cell>
          <cell r="C12">
            <v>40</v>
          </cell>
        </row>
        <row r="13">
          <cell r="B13">
            <v>0.4</v>
          </cell>
          <cell r="C13">
            <v>35</v>
          </cell>
        </row>
        <row r="14">
          <cell r="B14">
            <v>0.4</v>
          </cell>
          <cell r="C14">
            <v>30</v>
          </cell>
        </row>
        <row r="15">
          <cell r="B15">
            <v>0.4</v>
          </cell>
          <cell r="C15">
            <v>25</v>
          </cell>
        </row>
        <row r="16">
          <cell r="B16">
            <v>0.4</v>
          </cell>
          <cell r="C16">
            <v>19.993567000000002</v>
          </cell>
        </row>
        <row r="17">
          <cell r="B17">
            <v>0.48</v>
          </cell>
          <cell r="C17">
            <v>16.574367000000002</v>
          </cell>
        </row>
        <row r="18">
          <cell r="B18">
            <v>0.62</v>
          </cell>
          <cell r="C18">
            <v>10.590767</v>
          </cell>
        </row>
        <row r="19">
          <cell r="B19">
            <v>0.65</v>
          </cell>
          <cell r="C19">
            <v>9.308567</v>
          </cell>
        </row>
        <row r="20">
          <cell r="B20">
            <v>0.75</v>
          </cell>
          <cell r="C20">
            <v>5.0345670000000027</v>
          </cell>
        </row>
      </sheetData>
      <sheetData sheetId="1">
        <row r="5">
          <cell r="X5">
            <v>0.28160726294552785</v>
          </cell>
        </row>
        <row r="8">
          <cell r="X8" t="str">
            <v>li/D&lt;20</v>
          </cell>
        </row>
        <row r="9">
          <cell r="X9">
            <v>0.39775743281999998</v>
          </cell>
        </row>
        <row r="10">
          <cell r="X10">
            <v>0.47824540082</v>
          </cell>
        </row>
        <row r="12">
          <cell r="X12">
            <v>0.61909934482000006</v>
          </cell>
        </row>
        <row r="13">
          <cell r="X13">
            <v>0.64928233282000003</v>
          </cell>
        </row>
        <row r="14">
          <cell r="X14">
            <v>0.74989229281999992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B Rev.01"/>
      <sheetName val="INPUT"/>
      <sheetName val="AERATION "/>
      <sheetName val="ACIDIFICATION"/>
      <sheetName val="DISTRIBUTION CONFIG"/>
      <sheetName val="ANAFLOAT"/>
      <sheetName val="ANAPAK"/>
      <sheetName val="EA"/>
      <sheetName val="PUMP SIZING rev.1"/>
      <sheetName val="NEW CHEMICAL DOSING CALC"/>
      <sheetName val="ELECTRICAL OPEX BRDWN"/>
      <sheetName val="CHEMICAL OPEX from Bu Lina"/>
      <sheetName val="PIPE SIZING"/>
      <sheetName val="NEW CHEMICAL CALC"/>
      <sheetName val="CHEM OPEX WTP"/>
      <sheetName val="CHEMICAL OPEX-PC"/>
      <sheetName val="ELECTRICAL OPEX"/>
      <sheetName val="SPA Calculations"/>
    </sheetNames>
    <sheetDataSet>
      <sheetData sheetId="0"/>
      <sheetData sheetId="1">
        <row r="7">
          <cell r="H7" t="str">
            <v>6.5-7</v>
          </cell>
        </row>
      </sheetData>
      <sheetData sheetId="2"/>
      <sheetData sheetId="3"/>
      <sheetData sheetId="4"/>
      <sheetData sheetId="5">
        <row r="39">
          <cell r="J39">
            <v>12.611464968152864</v>
          </cell>
        </row>
        <row r="50">
          <cell r="J50">
            <v>30</v>
          </cell>
        </row>
        <row r="53">
          <cell r="J53">
            <v>90</v>
          </cell>
        </row>
        <row r="54">
          <cell r="J54">
            <v>3</v>
          </cell>
        </row>
        <row r="55">
          <cell r="J55">
            <v>5.76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B"/>
      <sheetName val="INPUT"/>
      <sheetName val="EQUALIZING"/>
      <sheetName val="ANAFLOAT DGF"/>
      <sheetName val="ANAPAK - FX"/>
      <sheetName val="CHEMICAL"/>
      <sheetName val="SUMMARY SIZING TANK"/>
      <sheetName val="PIPE SIZING"/>
      <sheetName val="CHEMICAL OPEX"/>
      <sheetName val="ELECTRICAL OPEX"/>
      <sheetName val="FOR PROPOSAL"/>
      <sheetName val="Chart Dia Vs H"/>
      <sheetName val="SPA Calculations"/>
    </sheetNames>
    <sheetDataSet>
      <sheetData sheetId="0">
        <row r="32">
          <cell r="S32" t="str">
            <v>pH</v>
          </cell>
        </row>
        <row r="33">
          <cell r="S33" t="str">
            <v xml:space="preserve">COD </v>
          </cell>
          <cell r="U33" t="str">
            <v>mg/l</v>
          </cell>
        </row>
        <row r="34">
          <cell r="S34" t="str">
            <v xml:space="preserve">BOD </v>
          </cell>
          <cell r="U34" t="str">
            <v>mg/l</v>
          </cell>
        </row>
        <row r="35">
          <cell r="S35" t="str">
            <v>TSS</v>
          </cell>
          <cell r="U35" t="str">
            <v>mg/l</v>
          </cell>
        </row>
        <row r="36">
          <cell r="S36" t="str">
            <v>FOG</v>
          </cell>
          <cell r="U36" t="str">
            <v>mg/l</v>
          </cell>
        </row>
        <row r="37">
          <cell r="S37" t="str">
            <v>TKN*</v>
          </cell>
          <cell r="U37" t="str">
            <v>mg/l</v>
          </cell>
        </row>
        <row r="38">
          <cell r="U38" t="str">
            <v>mg/l</v>
          </cell>
        </row>
        <row r="39">
          <cell r="U39" t="str">
            <v xml:space="preserve">CMD </v>
          </cell>
        </row>
        <row r="55">
          <cell r="C55">
            <v>0.8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B"/>
      <sheetName val="INPUT"/>
      <sheetName val="INLET TANK"/>
      <sheetName val="EQUALIZING"/>
      <sheetName val="DAF fix"/>
      <sheetName val="DAF - AIR REQUIRED"/>
      <sheetName val="QD - Dissolved Air Flotation"/>
      <sheetName val="ANAPAK-UASB"/>
      <sheetName val="ANAPAK - FX-1"/>
      <sheetName val="AERATION "/>
      <sheetName val="Oxygen Calculation "/>
      <sheetName val="PUMP SIZING rev.1"/>
      <sheetName val="SUMMARY SIZING TANK"/>
      <sheetName val="SLUDGE TANK"/>
      <sheetName val="CL NEW CHEMICAL DOSING CALC"/>
      <sheetName val="CHEMICAL OPEX"/>
      <sheetName val="ELECTRICAL OPEX"/>
      <sheetName val="Chart Dia Vs H"/>
      <sheetName val="Tank Chart Dimension"/>
      <sheetName val="SPA Calculations"/>
      <sheetName val="INITIAL SETTING"/>
      <sheetName val="DATA INPUT"/>
      <sheetName val="DATA GATE"/>
      <sheetName val="DATA ENGINE"/>
      <sheetName val="DATA SETTING"/>
      <sheetName val="DATA GRAPH"/>
      <sheetName val="DATA REPORT"/>
      <sheetName val="DATA PROPOSAL"/>
      <sheetName val="Python s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 t="str">
            <v>No.of Ring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</row>
        <row r="4">
          <cell r="A4" t="str">
            <v>Height.(m)</v>
          </cell>
          <cell r="C4">
            <v>2.0999999999999996</v>
          </cell>
          <cell r="D4">
            <v>3.3</v>
          </cell>
          <cell r="E4">
            <v>4.4499999999999993</v>
          </cell>
          <cell r="F4">
            <v>5.6</v>
          </cell>
          <cell r="G4">
            <v>6.7499999999999991</v>
          </cell>
          <cell r="H4">
            <v>7.8999999999999995</v>
          </cell>
          <cell r="I4">
            <v>9.0500000000000007</v>
          </cell>
          <cell r="J4">
            <v>10.200000000000001</v>
          </cell>
          <cell r="K4">
            <v>11.350000000000001</v>
          </cell>
          <cell r="L4">
            <v>12.5</v>
          </cell>
          <cell r="M4">
            <v>13.65</v>
          </cell>
          <cell r="N4">
            <v>14.8</v>
          </cell>
          <cell r="O4">
            <v>15.95</v>
          </cell>
          <cell r="P4">
            <v>17.100000000000001</v>
          </cell>
          <cell r="Q4">
            <v>18.25</v>
          </cell>
          <cell r="R4">
            <v>19.399999999999999</v>
          </cell>
        </row>
        <row r="5">
          <cell r="A5" t="str">
            <v>No.Plate</v>
          </cell>
          <cell r="B5" t="str">
            <v>Dia.(m)</v>
          </cell>
        </row>
        <row r="6">
          <cell r="A6">
            <v>3</v>
          </cell>
          <cell r="B6">
            <v>2.1019108280254777</v>
          </cell>
        </row>
        <row r="7">
          <cell r="A7">
            <v>4</v>
          </cell>
          <cell r="B7">
            <v>2.8025477707006363</v>
          </cell>
        </row>
        <row r="8">
          <cell r="A8">
            <v>5</v>
          </cell>
          <cell r="B8">
            <v>3.5031847133757954</v>
          </cell>
        </row>
        <row r="9">
          <cell r="A9">
            <v>6</v>
          </cell>
          <cell r="B9">
            <v>4.2038216560509554</v>
          </cell>
        </row>
        <row r="10">
          <cell r="A10">
            <v>7</v>
          </cell>
          <cell r="B10">
            <v>4.904458598726114</v>
          </cell>
        </row>
        <row r="11">
          <cell r="A11">
            <v>8</v>
          </cell>
          <cell r="B11">
            <v>5.6050955414012726</v>
          </cell>
        </row>
        <row r="12">
          <cell r="A12">
            <v>9</v>
          </cell>
          <cell r="B12">
            <v>6.3057324840764322</v>
          </cell>
        </row>
        <row r="13">
          <cell r="A13">
            <v>10</v>
          </cell>
          <cell r="B13">
            <v>7.0063694267515908</v>
          </cell>
        </row>
        <row r="14">
          <cell r="A14">
            <v>11</v>
          </cell>
          <cell r="B14">
            <v>7.7070063694267503</v>
          </cell>
        </row>
        <row r="15">
          <cell r="A15">
            <v>12</v>
          </cell>
          <cell r="B15">
            <v>8.4076433121019107</v>
          </cell>
        </row>
        <row r="16">
          <cell r="A16">
            <v>13</v>
          </cell>
          <cell r="B16">
            <v>9.1082802547770694</v>
          </cell>
        </row>
        <row r="17">
          <cell r="A17">
            <v>14</v>
          </cell>
          <cell r="B17">
            <v>9.808917197452228</v>
          </cell>
        </row>
        <row r="18">
          <cell r="A18">
            <v>15</v>
          </cell>
          <cell r="B18">
            <v>10.509554140127387</v>
          </cell>
        </row>
        <row r="19">
          <cell r="A19">
            <v>16</v>
          </cell>
          <cell r="B19">
            <v>11.210191082802545</v>
          </cell>
        </row>
        <row r="20">
          <cell r="A20">
            <v>17</v>
          </cell>
          <cell r="B20">
            <v>11.910828025477706</v>
          </cell>
        </row>
        <row r="21">
          <cell r="A21">
            <v>18</v>
          </cell>
          <cell r="B21">
            <v>12.611464968152864</v>
          </cell>
        </row>
        <row r="22">
          <cell r="A22">
            <v>19</v>
          </cell>
          <cell r="B22">
            <v>13.312101910828025</v>
          </cell>
        </row>
        <row r="23">
          <cell r="A23">
            <v>20</v>
          </cell>
          <cell r="B23">
            <v>14.012738853503182</v>
          </cell>
        </row>
        <row r="24">
          <cell r="A24">
            <v>21</v>
          </cell>
          <cell r="B24">
            <v>14.713375796178342</v>
          </cell>
        </row>
        <row r="25">
          <cell r="A25">
            <v>22</v>
          </cell>
          <cell r="B25">
            <v>15.414012738853501</v>
          </cell>
        </row>
        <row r="26">
          <cell r="A26">
            <v>23</v>
          </cell>
          <cell r="B26">
            <v>16.114649681528661</v>
          </cell>
        </row>
        <row r="27">
          <cell r="A27">
            <v>24</v>
          </cell>
          <cell r="B27">
            <v>16.815286624203821</v>
          </cell>
        </row>
        <row r="28">
          <cell r="A28">
            <v>25</v>
          </cell>
          <cell r="B28">
            <v>17.515923566878978</v>
          </cell>
        </row>
        <row r="29">
          <cell r="A29">
            <v>26</v>
          </cell>
          <cell r="B29">
            <v>18.216560509554139</v>
          </cell>
        </row>
        <row r="30">
          <cell r="A30">
            <v>27</v>
          </cell>
          <cell r="B30">
            <v>18.917197452229296</v>
          </cell>
        </row>
        <row r="31">
          <cell r="A31">
            <v>28</v>
          </cell>
          <cell r="B31">
            <v>19.617834394904456</v>
          </cell>
        </row>
        <row r="32">
          <cell r="A32">
            <v>29</v>
          </cell>
          <cell r="B32">
            <v>20.318471337579613</v>
          </cell>
        </row>
        <row r="34">
          <cell r="A34" t="str">
            <v>Note:</v>
          </cell>
        </row>
        <row r="35">
          <cell r="A35" t="str">
            <v>1.  The Volume present above are gross capacity.The effective capacity need to consider the freeboard and the concrete base slab.</v>
          </cell>
        </row>
        <row r="36">
          <cell r="A36" t="str">
            <v>2.  What presented above is our standard capacity,other dimensions can be considered. 4.Our tank design comply with ANSI/AWWA D103-09.</v>
          </cell>
        </row>
        <row r="37">
          <cell r="A37" t="str">
            <v>3.  Seismic zone : 3</v>
          </cell>
        </row>
        <row r="38">
          <cell r="A38" t="str">
            <v>7.  The max. design wind speed : 30m/s.</v>
          </cell>
        </row>
        <row r="40">
          <cell r="A40" t="str">
            <v>If you want more details,please don’t hesitate to contact us.</v>
          </cell>
        </row>
      </sheetData>
      <sheetData sheetId="19" refreshError="1"/>
      <sheetData sheetId="20">
        <row r="11">
          <cell r="F11" t="str">
            <v>6-8</v>
          </cell>
        </row>
      </sheetData>
      <sheetData sheetId="21"/>
      <sheetData sheetId="22"/>
      <sheetData sheetId="23">
        <row r="4">
          <cell r="B4">
            <v>998</v>
          </cell>
        </row>
      </sheetData>
      <sheetData sheetId="24"/>
      <sheetData sheetId="25">
        <row r="82">
          <cell r="D82">
            <v>1.7344769174675456</v>
          </cell>
        </row>
      </sheetData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7:F49"/>
  <sheetViews>
    <sheetView zoomScale="88" zoomScaleNormal="115" workbookViewId="0">
      <selection activeCell="H39" sqref="H39"/>
    </sheetView>
  </sheetViews>
  <sheetFormatPr defaultColWidth="8.77734375" defaultRowHeight="13.2" x14ac:dyDescent="0.25"/>
  <cols>
    <col min="1" max="1" width="17.77734375" style="50" customWidth="1"/>
    <col min="2" max="2" width="10" style="50" bestFit="1" customWidth="1"/>
    <col min="3" max="5" width="8.77734375" style="50" customWidth="1"/>
    <col min="6" max="6" width="28.77734375" style="50" customWidth="1"/>
    <col min="7" max="7" width="8.77734375" style="50" customWidth="1"/>
    <col min="8" max="8" width="17.109375" style="50" customWidth="1"/>
    <col min="9" max="40" width="8.77734375" style="50" customWidth="1"/>
    <col min="41" max="16384" width="8.77734375" style="50"/>
  </cols>
  <sheetData>
    <row r="17" spans="1:6" x14ac:dyDescent="0.25">
      <c r="A17" s="141" t="s">
        <v>0</v>
      </c>
      <c r="B17" s="200" t="s">
        <v>1</v>
      </c>
      <c r="C17" s="196"/>
      <c r="D17" s="196"/>
      <c r="E17" s="196"/>
      <c r="F17" s="190"/>
    </row>
    <row r="18" spans="1:6" x14ac:dyDescent="0.25">
      <c r="A18" s="142" t="s">
        <v>2</v>
      </c>
      <c r="B18" s="142" t="s">
        <v>3</v>
      </c>
      <c r="C18" s="142" t="s">
        <v>4</v>
      </c>
      <c r="D18" s="142" t="s">
        <v>5</v>
      </c>
      <c r="E18" s="200" t="s">
        <v>6</v>
      </c>
      <c r="F18" s="190"/>
    </row>
    <row r="19" spans="1:6" x14ac:dyDescent="0.25">
      <c r="A19" s="143" t="s">
        <v>7</v>
      </c>
      <c r="B19" s="144">
        <f>[5]ANAFLOAT!J39</f>
        <v>12.611464968152864</v>
      </c>
      <c r="C19" s="143" t="s">
        <v>8</v>
      </c>
      <c r="D19" s="143"/>
      <c r="E19" s="145"/>
      <c r="F19" s="146"/>
    </row>
    <row r="20" spans="1:6" x14ac:dyDescent="0.25">
      <c r="A20" s="147" t="s">
        <v>9</v>
      </c>
      <c r="B20" s="147">
        <f>ROUNDUP([5]ANAFLOAT!J39*100/B21*0.5,0)*2</f>
        <v>16</v>
      </c>
      <c r="C20" s="147"/>
      <c r="D20" s="143"/>
      <c r="E20" s="189" t="s">
        <v>10</v>
      </c>
      <c r="F20" s="190"/>
    </row>
    <row r="21" spans="1:6" x14ac:dyDescent="0.25">
      <c r="A21" s="147" t="s">
        <v>11</v>
      </c>
      <c r="B21" s="147">
        <v>80</v>
      </c>
      <c r="C21" s="147"/>
      <c r="D21" s="143"/>
      <c r="E21" s="148"/>
      <c r="F21" s="149"/>
    </row>
    <row r="22" spans="1:6" x14ac:dyDescent="0.25">
      <c r="A22" s="147" t="s">
        <v>12</v>
      </c>
      <c r="B22" s="147">
        <v>100</v>
      </c>
      <c r="C22" s="147" t="s">
        <v>13</v>
      </c>
      <c r="D22" s="143"/>
      <c r="E22" s="189" t="s">
        <v>14</v>
      </c>
      <c r="F22" s="190"/>
    </row>
    <row r="23" spans="1:6" x14ac:dyDescent="0.25">
      <c r="A23" s="147" t="s">
        <v>15</v>
      </c>
      <c r="B23" s="147">
        <v>120</v>
      </c>
      <c r="C23" s="147" t="s">
        <v>16</v>
      </c>
      <c r="D23" s="150">
        <v>0</v>
      </c>
      <c r="E23" s="189" t="s">
        <v>17</v>
      </c>
      <c r="F23" s="190"/>
    </row>
    <row r="24" spans="1:6" x14ac:dyDescent="0.25">
      <c r="A24" s="147" t="s">
        <v>18</v>
      </c>
      <c r="B24" s="147">
        <v>18</v>
      </c>
      <c r="C24" s="147" t="s">
        <v>13</v>
      </c>
      <c r="D24" s="151"/>
      <c r="E24" s="189" t="s">
        <v>19</v>
      </c>
      <c r="F24" s="190"/>
    </row>
    <row r="25" spans="1:6" x14ac:dyDescent="0.25">
      <c r="A25" s="147" t="s">
        <v>20</v>
      </c>
      <c r="B25" s="152">
        <v>0.15</v>
      </c>
      <c r="C25" s="147"/>
      <c r="D25" s="153"/>
      <c r="E25" s="189" t="s">
        <v>21</v>
      </c>
      <c r="F25" s="190"/>
    </row>
    <row r="26" spans="1:6" x14ac:dyDescent="0.25">
      <c r="A26" s="143" t="s">
        <v>22</v>
      </c>
      <c r="B26" s="144">
        <f>[5]ANAFLOAT!J50</f>
        <v>30</v>
      </c>
      <c r="C26" s="143" t="s">
        <v>23</v>
      </c>
      <c r="D26" s="154">
        <v>1</v>
      </c>
      <c r="E26" s="189" t="s">
        <v>24</v>
      </c>
      <c r="F26" s="190"/>
    </row>
    <row r="27" spans="1:6" x14ac:dyDescent="0.25">
      <c r="A27" s="143" t="s">
        <v>25</v>
      </c>
      <c r="B27" s="144">
        <f>[5]ANAFLOAT!J53</f>
        <v>90</v>
      </c>
      <c r="C27" s="143" t="s">
        <v>23</v>
      </c>
      <c r="D27" s="154">
        <f>[5]ANAFLOAT!J54</f>
        <v>3</v>
      </c>
      <c r="E27" s="189" t="s">
        <v>26</v>
      </c>
      <c r="F27" s="190"/>
    </row>
    <row r="28" spans="1:6" x14ac:dyDescent="0.25">
      <c r="A28" s="143" t="s">
        <v>27</v>
      </c>
      <c r="B28" s="144">
        <f>B27+B26</f>
        <v>120</v>
      </c>
      <c r="C28" s="143" t="s">
        <v>23</v>
      </c>
      <c r="D28" s="154"/>
      <c r="E28" s="189" t="s">
        <v>28</v>
      </c>
      <c r="F28" s="190"/>
    </row>
    <row r="29" spans="1:6" x14ac:dyDescent="0.25">
      <c r="A29" s="147" t="s">
        <v>29</v>
      </c>
      <c r="B29" s="144">
        <f>[5]ANAFLOAT!J55</f>
        <v>5.76</v>
      </c>
      <c r="C29" s="143" t="s">
        <v>30</v>
      </c>
      <c r="D29" s="153"/>
      <c r="E29" s="189" t="s">
        <v>31</v>
      </c>
      <c r="F29" s="190"/>
    </row>
    <row r="30" spans="1:6" x14ac:dyDescent="0.25">
      <c r="A30" s="143" t="s">
        <v>32</v>
      </c>
      <c r="B30" s="144">
        <f>B26+B27+B29</f>
        <v>125.76</v>
      </c>
      <c r="C30" s="143" t="s">
        <v>30</v>
      </c>
      <c r="D30" s="151"/>
      <c r="E30" s="189" t="s">
        <v>33</v>
      </c>
      <c r="F30" s="190"/>
    </row>
    <row r="31" spans="1:6" x14ac:dyDescent="0.25">
      <c r="A31" s="143" t="s">
        <v>34</v>
      </c>
      <c r="B31" s="144">
        <f>B30/3600/(B20/2*(0.785*(B22/1000)^2))</f>
        <v>0.5562632696390658</v>
      </c>
      <c r="C31" s="143" t="s">
        <v>35</v>
      </c>
      <c r="D31" s="151"/>
      <c r="E31" s="189" t="s">
        <v>36</v>
      </c>
      <c r="F31" s="190"/>
    </row>
    <row r="32" spans="1:6" ht="18" customHeight="1" x14ac:dyDescent="0.35">
      <c r="A32" s="155" t="s">
        <v>37</v>
      </c>
      <c r="B32" s="156">
        <f>B30/3600/(B42/2*(1+D32)*0.785*(B24/1000)^2)</f>
        <v>1.1445746288869669</v>
      </c>
      <c r="C32" s="155" t="s">
        <v>35</v>
      </c>
      <c r="D32" s="152">
        <v>1</v>
      </c>
      <c r="E32" s="189" t="s">
        <v>38</v>
      </c>
      <c r="F32" s="190"/>
    </row>
    <row r="33" spans="1:6" x14ac:dyDescent="0.25">
      <c r="A33" s="197" t="s">
        <v>39</v>
      </c>
      <c r="B33" s="204">
        <f>(0.785*B38^2*(100%+B25))/B42</f>
        <v>0.48146666666666665</v>
      </c>
      <c r="C33" s="205" t="s">
        <v>40</v>
      </c>
      <c r="D33" s="192"/>
      <c r="E33" s="191" t="s">
        <v>41</v>
      </c>
      <c r="F33" s="192"/>
    </row>
    <row r="34" spans="1:6" x14ac:dyDescent="0.25">
      <c r="A34" s="198"/>
      <c r="B34" s="198"/>
      <c r="C34" s="206"/>
      <c r="D34" s="194"/>
      <c r="E34" s="193" t="s">
        <v>42</v>
      </c>
      <c r="F34" s="194"/>
    </row>
    <row r="35" spans="1:6" x14ac:dyDescent="0.25">
      <c r="A35" s="198"/>
      <c r="B35" s="198"/>
      <c r="C35" s="206"/>
      <c r="D35" s="194"/>
      <c r="E35" s="193" t="s">
        <v>43</v>
      </c>
      <c r="F35" s="194"/>
    </row>
    <row r="36" spans="1:6" ht="18" customHeight="1" x14ac:dyDescent="0.25">
      <c r="A36" s="199"/>
      <c r="B36" s="199"/>
      <c r="C36" s="207"/>
      <c r="D36" s="203"/>
      <c r="E36" s="202"/>
      <c r="F36" s="203"/>
    </row>
    <row r="37" spans="1:6" x14ac:dyDescent="0.25">
      <c r="A37" s="143" t="s">
        <v>44</v>
      </c>
      <c r="B37" s="147">
        <v>180</v>
      </c>
      <c r="C37" s="189" t="s">
        <v>45</v>
      </c>
      <c r="D37" s="190"/>
      <c r="E37" s="189" t="s">
        <v>46</v>
      </c>
      <c r="F37" s="190"/>
    </row>
    <row r="38" spans="1:6" x14ac:dyDescent="0.25">
      <c r="A38" s="143" t="s">
        <v>47</v>
      </c>
      <c r="B38" s="147">
        <v>8</v>
      </c>
      <c r="C38" s="189" t="s">
        <v>8</v>
      </c>
      <c r="D38" s="190"/>
      <c r="E38" s="189"/>
      <c r="F38" s="190"/>
    </row>
    <row r="39" spans="1:6" x14ac:dyDescent="0.25">
      <c r="A39" s="143" t="s">
        <v>48</v>
      </c>
      <c r="B39" s="147">
        <v>10.5</v>
      </c>
      <c r="C39" s="189" t="s">
        <v>8</v>
      </c>
      <c r="D39" s="190"/>
      <c r="E39" s="148"/>
      <c r="F39" s="149"/>
    </row>
    <row r="40" spans="1:6" x14ac:dyDescent="0.25">
      <c r="A40" s="143" t="s">
        <v>49</v>
      </c>
      <c r="B40" s="143">
        <f>0.785*B38^2*B39</f>
        <v>527.52</v>
      </c>
      <c r="C40" s="148" t="s">
        <v>50</v>
      </c>
      <c r="D40" s="149"/>
      <c r="E40" s="148"/>
      <c r="F40" s="149"/>
    </row>
    <row r="41" spans="1:6" x14ac:dyDescent="0.25">
      <c r="A41" s="143" t="s">
        <v>51</v>
      </c>
      <c r="B41" s="144">
        <f>B30/(0.785*B38^2)</f>
        <v>2.5031847133757963</v>
      </c>
      <c r="C41" s="189" t="s">
        <v>52</v>
      </c>
      <c r="D41" s="190"/>
      <c r="E41" s="189" t="s">
        <v>53</v>
      </c>
      <c r="F41" s="190"/>
    </row>
    <row r="42" spans="1:6" ht="18" customHeight="1" x14ac:dyDescent="0.35">
      <c r="A42" s="157" t="s">
        <v>54</v>
      </c>
      <c r="B42" s="157">
        <f>B23*(1-D23)</f>
        <v>120</v>
      </c>
      <c r="C42" s="195" t="s">
        <v>16</v>
      </c>
      <c r="D42" s="196"/>
      <c r="E42" s="196"/>
      <c r="F42" s="190"/>
    </row>
    <row r="43" spans="1:6" ht="18" customHeight="1" x14ac:dyDescent="0.35">
      <c r="A43" s="157"/>
      <c r="B43" s="157"/>
      <c r="C43" s="158"/>
      <c r="D43" s="159"/>
      <c r="E43" s="159"/>
      <c r="F43" s="160"/>
    </row>
    <row r="44" spans="1:6" ht="15.6" customHeight="1" x14ac:dyDescent="0.3">
      <c r="A44" s="201" t="s">
        <v>55</v>
      </c>
      <c r="B44" s="196"/>
      <c r="C44" s="196"/>
      <c r="D44" s="196"/>
      <c r="E44" s="196"/>
      <c r="F44" s="190"/>
    </row>
    <row r="45" spans="1:6" ht="15.6" customHeight="1" x14ac:dyDescent="0.3">
      <c r="A45" s="161" t="s">
        <v>56</v>
      </c>
      <c r="B45" s="162">
        <v>0.15</v>
      </c>
    </row>
    <row r="46" spans="1:6" ht="15.6" customHeight="1" x14ac:dyDescent="0.3">
      <c r="A46" s="161" t="s">
        <v>22</v>
      </c>
      <c r="B46" s="163">
        <f>B45*B26</f>
        <v>4.5</v>
      </c>
    </row>
    <row r="47" spans="1:6" ht="15.6" customHeight="1" x14ac:dyDescent="0.3">
      <c r="A47" s="161" t="s">
        <v>29</v>
      </c>
      <c r="B47" s="163">
        <f>B29</f>
        <v>5.76</v>
      </c>
    </row>
    <row r="48" spans="1:6" ht="15.6" customHeight="1" x14ac:dyDescent="0.3">
      <c r="A48" s="161" t="s">
        <v>32</v>
      </c>
      <c r="B48" s="163">
        <f>B30</f>
        <v>125.76</v>
      </c>
    </row>
    <row r="49" spans="1:2" ht="15.6" customHeight="1" x14ac:dyDescent="0.3">
      <c r="A49" s="161" t="s">
        <v>25</v>
      </c>
      <c r="B49" s="163">
        <f>B48-B47-B46</f>
        <v>115.5</v>
      </c>
    </row>
  </sheetData>
  <mergeCells count="30">
    <mergeCell ref="A44:F44"/>
    <mergeCell ref="E27:F27"/>
    <mergeCell ref="E36:F36"/>
    <mergeCell ref="B33:B36"/>
    <mergeCell ref="E26:F26"/>
    <mergeCell ref="C39:D39"/>
    <mergeCell ref="C33:D36"/>
    <mergeCell ref="C38:D38"/>
    <mergeCell ref="E32:F32"/>
    <mergeCell ref="E41:F41"/>
    <mergeCell ref="C37:D37"/>
    <mergeCell ref="E37:F37"/>
    <mergeCell ref="A33:A36"/>
    <mergeCell ref="B17:F17"/>
    <mergeCell ref="E31:F31"/>
    <mergeCell ref="E34:F34"/>
    <mergeCell ref="E30:F30"/>
    <mergeCell ref="E25:F25"/>
    <mergeCell ref="E22:F22"/>
    <mergeCell ref="E18:F18"/>
    <mergeCell ref="E38:F38"/>
    <mergeCell ref="E29:F29"/>
    <mergeCell ref="C41:D41"/>
    <mergeCell ref="E28:F28"/>
    <mergeCell ref="C42:F42"/>
    <mergeCell ref="E24:F24"/>
    <mergeCell ref="E33:F33"/>
    <mergeCell ref="E23:F23"/>
    <mergeCell ref="E35:F35"/>
    <mergeCell ref="E20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1:T138"/>
  <sheetViews>
    <sheetView tabSelected="1" zoomScale="77" zoomScaleNormal="130" workbookViewId="0">
      <selection activeCell="I66" sqref="I66"/>
    </sheetView>
  </sheetViews>
  <sheetFormatPr defaultColWidth="8.77734375" defaultRowHeight="12" x14ac:dyDescent="0.25"/>
  <cols>
    <col min="1" max="1" width="4.77734375" style="58" customWidth="1"/>
    <col min="2" max="2" width="20" style="58" customWidth="1"/>
    <col min="3" max="3" width="12.6640625" style="58" customWidth="1"/>
    <col min="4" max="5" width="14" style="58" customWidth="1"/>
    <col min="6" max="6" width="1.33203125" style="132" customWidth="1"/>
    <col min="7" max="7" width="32.33203125" style="58" customWidth="1"/>
    <col min="8" max="8" width="2.33203125" style="136" customWidth="1"/>
    <col min="9" max="9" width="14.21875" style="137" customWidth="1"/>
    <col min="10" max="10" width="17" style="140" customWidth="1"/>
    <col min="11" max="11" width="32.33203125" style="140" customWidth="1"/>
    <col min="12" max="12" width="1.33203125" style="132" customWidth="1"/>
    <col min="13" max="13" width="13.33203125" style="58" customWidth="1"/>
    <col min="14" max="14" width="10.21875" style="58" customWidth="1"/>
    <col min="15" max="15" width="11.6640625" style="58" customWidth="1"/>
    <col min="16" max="16" width="8.77734375" style="58" customWidth="1"/>
    <col min="17" max="17" width="12.77734375" style="58" customWidth="1"/>
    <col min="18" max="18" width="10" style="58" customWidth="1"/>
    <col min="19" max="50" width="8.77734375" style="58" customWidth="1"/>
    <col min="51" max="16384" width="8.77734375" style="58"/>
  </cols>
  <sheetData>
    <row r="1" spans="2:16" ht="24.6" customHeight="1" x14ac:dyDescent="0.4">
      <c r="B1" s="210" t="s">
        <v>57</v>
      </c>
      <c r="C1" s="211"/>
      <c r="D1" s="211"/>
      <c r="E1" s="211"/>
      <c r="F1" s="212"/>
      <c r="G1" s="211"/>
      <c r="H1" s="213"/>
      <c r="I1" s="214"/>
      <c r="J1" s="215"/>
      <c r="K1" s="215"/>
      <c r="L1" s="212"/>
      <c r="M1" s="211"/>
      <c r="N1" s="211"/>
      <c r="O1" s="211"/>
      <c r="P1" s="211"/>
    </row>
    <row r="2" spans="2:16" ht="13.8" customHeight="1" x14ac:dyDescent="0.3">
      <c r="B2" s="51" t="s">
        <v>58</v>
      </c>
      <c r="C2" s="59" t="str">
        <f>[3]ANAFLOAT!C2</f>
        <v>Wastewater Treatment Plant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2:16" ht="13.8" customHeight="1" x14ac:dyDescent="0.3">
      <c r="B3" s="51" t="s">
        <v>59</v>
      </c>
      <c r="C3" s="61" t="str">
        <f>[3]ANAFLOAT!C3</f>
        <v>PT SD Guthrie Sei Mangkei Refinery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2:16" ht="13.8" customHeight="1" x14ac:dyDescent="0.3">
      <c r="B4" s="51"/>
      <c r="C4" s="59"/>
      <c r="D4" s="62"/>
      <c r="E4" s="62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2:16" ht="13.8" customHeight="1" x14ac:dyDescent="0.3">
      <c r="B5" s="51"/>
      <c r="C5" s="59"/>
      <c r="D5" s="62"/>
      <c r="E5" s="62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2:16" ht="13.8" customHeight="1" x14ac:dyDescent="0.3">
      <c r="B6" s="51"/>
      <c r="C6" s="59"/>
      <c r="D6" s="62"/>
      <c r="E6" s="62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2:16" ht="13.8" customHeight="1" x14ac:dyDescent="0.3">
      <c r="B7" s="51"/>
      <c r="C7" s="59"/>
      <c r="D7" s="62"/>
      <c r="E7" s="62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2:16" ht="13.8" customHeight="1" x14ac:dyDescent="0.3">
      <c r="B8" s="51"/>
      <c r="C8" s="59"/>
      <c r="D8" s="62"/>
      <c r="E8" s="62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2:16" ht="13.8" customHeight="1" x14ac:dyDescent="0.3">
      <c r="B9" s="51"/>
      <c r="C9" s="59"/>
      <c r="D9" s="62"/>
      <c r="E9" s="62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2:16" ht="13.8" customHeight="1" x14ac:dyDescent="0.3">
      <c r="B10" s="51"/>
      <c r="C10" s="59"/>
      <c r="D10" s="62"/>
      <c r="E10" s="62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2:16" ht="13.8" customHeight="1" x14ac:dyDescent="0.3">
      <c r="B11" s="51"/>
      <c r="C11" s="59"/>
      <c r="D11" s="62"/>
      <c r="E11" s="62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2:16" ht="13.8" customHeight="1" x14ac:dyDescent="0.3">
      <c r="B12" s="51"/>
      <c r="C12" s="59"/>
      <c r="D12" s="62"/>
      <c r="E12" s="62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2:16" ht="13.8" customHeight="1" x14ac:dyDescent="0.3">
      <c r="B13" s="51"/>
      <c r="C13" s="59"/>
      <c r="D13" s="62"/>
      <c r="E13" s="62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2:16" ht="13.8" customHeight="1" x14ac:dyDescent="0.3">
      <c r="B14" s="51"/>
      <c r="C14" s="59"/>
      <c r="D14" s="62"/>
      <c r="E14" s="62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2:16" ht="13.8" customHeight="1" x14ac:dyDescent="0.3">
      <c r="B15" s="51"/>
      <c r="C15" s="59"/>
      <c r="D15" s="62"/>
      <c r="E15" s="62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2:16" ht="13.8" customHeight="1" x14ac:dyDescent="0.3">
      <c r="B16" s="51"/>
      <c r="C16" s="59"/>
      <c r="D16" s="62"/>
      <c r="E16" s="62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2:16" ht="13.8" customHeight="1" x14ac:dyDescent="0.3">
      <c r="B17" s="51"/>
      <c r="C17" s="59"/>
      <c r="D17" s="62"/>
      <c r="E17" s="62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2:16" ht="13.8" customHeight="1" x14ac:dyDescent="0.3">
      <c r="B18" s="51"/>
      <c r="C18" s="59"/>
      <c r="D18" s="62"/>
      <c r="E18" s="62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2:16" ht="13.8" customHeight="1" x14ac:dyDescent="0.3">
      <c r="B19" s="51"/>
      <c r="C19" s="59"/>
      <c r="D19" s="62"/>
      <c r="E19" s="62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2:16" ht="13.8" customHeight="1" x14ac:dyDescent="0.3">
      <c r="B20" s="51"/>
      <c r="C20" s="59"/>
      <c r="D20" s="62"/>
      <c r="E20" s="62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2:16" ht="13.8" customHeight="1" x14ac:dyDescent="0.3">
      <c r="B21" s="51"/>
      <c r="C21" s="59"/>
      <c r="D21" s="62"/>
      <c r="E21" s="62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2:16" ht="13.8" customHeight="1" x14ac:dyDescent="0.3">
      <c r="B22" s="51"/>
      <c r="C22" s="59"/>
      <c r="D22" s="62"/>
      <c r="E22" s="62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2:16" ht="13.8" customHeight="1" x14ac:dyDescent="0.3">
      <c r="B23" s="51"/>
      <c r="C23" s="59"/>
      <c r="D23" s="62"/>
      <c r="E23" s="62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2:16" ht="13.8" customHeight="1" x14ac:dyDescent="0.3">
      <c r="B24" s="51"/>
      <c r="C24" s="59"/>
      <c r="D24" s="62"/>
      <c r="E24" s="62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2:16" ht="13.8" customHeight="1" x14ac:dyDescent="0.3">
      <c r="B25" s="51"/>
      <c r="C25" s="59"/>
      <c r="D25" s="62"/>
      <c r="E25" s="62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2:16" ht="13.8" customHeight="1" x14ac:dyDescent="0.3">
      <c r="B26" s="51"/>
      <c r="C26" s="59"/>
      <c r="D26" s="50"/>
      <c r="E26" s="5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2:16" ht="13.8" customHeight="1" x14ac:dyDescent="0.3">
      <c r="B27" s="51"/>
      <c r="C27" s="59"/>
      <c r="D27" s="62"/>
      <c r="E27" s="62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2:16" ht="13.8" customHeight="1" x14ac:dyDescent="0.3">
      <c r="B28" s="51"/>
      <c r="C28" s="59"/>
      <c r="D28" s="62"/>
      <c r="E28" s="62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2:16" ht="13.8" customHeight="1" x14ac:dyDescent="0.3">
      <c r="B29" s="51"/>
      <c r="C29" s="59"/>
      <c r="D29" s="62"/>
      <c r="E29" s="62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2:16" ht="13.8" customHeight="1" x14ac:dyDescent="0.3">
      <c r="B30" s="51"/>
      <c r="C30" s="59"/>
      <c r="D30" s="62"/>
      <c r="E30" s="62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2:16" ht="13.8" customHeight="1" x14ac:dyDescent="0.3">
      <c r="B31" s="51"/>
      <c r="C31" s="59"/>
      <c r="D31" s="62"/>
      <c r="E31" s="62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2:16" ht="13.8" customHeight="1" x14ac:dyDescent="0.3">
      <c r="B32" s="51"/>
      <c r="C32" s="59"/>
      <c r="D32" s="62"/>
      <c r="E32" s="62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2:17" ht="13.8" customHeight="1" x14ac:dyDescent="0.3">
      <c r="B33" s="51"/>
      <c r="C33" s="59"/>
      <c r="D33" s="62"/>
      <c r="E33" s="62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2:17" ht="13.8" customHeight="1" x14ac:dyDescent="0.3">
      <c r="B34" s="51"/>
      <c r="C34" s="59"/>
      <c r="D34" s="60"/>
      <c r="E34" s="60"/>
      <c r="F34" s="63"/>
      <c r="G34" s="60"/>
      <c r="H34" s="64"/>
      <c r="I34" s="60"/>
      <c r="J34" s="53" t="s">
        <v>60</v>
      </c>
      <c r="K34" s="53"/>
      <c r="L34" s="63"/>
      <c r="M34" s="60"/>
      <c r="N34" s="60"/>
      <c r="O34" s="60"/>
      <c r="P34" s="60"/>
    </row>
    <row r="35" spans="2:17" ht="13.8" customHeight="1" x14ac:dyDescent="0.3">
      <c r="B35" s="65"/>
      <c r="C35" s="65"/>
      <c r="D35" s="65"/>
      <c r="E35" s="65"/>
      <c r="F35" s="66"/>
      <c r="G35" s="65" t="s">
        <v>61</v>
      </c>
      <c r="H35" s="64"/>
      <c r="I35" s="59"/>
      <c r="J35" s="53"/>
      <c r="K35" s="53"/>
      <c r="L35" s="66"/>
      <c r="M35" s="60"/>
      <c r="N35" s="51"/>
      <c r="O35" s="51"/>
      <c r="P35" s="51"/>
    </row>
    <row r="36" spans="2:17" s="68" customFormat="1" ht="14.4" customHeight="1" x14ac:dyDescent="0.3">
      <c r="B36" s="65" t="s">
        <v>62</v>
      </c>
      <c r="C36" s="51"/>
      <c r="D36" s="51"/>
      <c r="E36" s="51"/>
      <c r="F36" s="66"/>
      <c r="G36" s="216" t="s">
        <v>63</v>
      </c>
      <c r="H36" s="196"/>
      <c r="I36" s="196"/>
      <c r="J36" s="190"/>
      <c r="K36" s="67" t="s">
        <v>64</v>
      </c>
      <c r="L36" s="66"/>
      <c r="M36" s="65" t="s">
        <v>65</v>
      </c>
      <c r="N36" s="51"/>
      <c r="O36" s="51"/>
      <c r="P36" s="51"/>
    </row>
    <row r="37" spans="2:17" s="51" customFormat="1" ht="13.8" customHeight="1" x14ac:dyDescent="0.3">
      <c r="B37" s="69" t="str">
        <f>[6]MB!S32</f>
        <v>pH</v>
      </c>
      <c r="C37" s="188" t="s">
        <v>66</v>
      </c>
      <c r="D37" s="70"/>
      <c r="E37" s="55" t="s">
        <v>67</v>
      </c>
      <c r="F37" s="72"/>
      <c r="G37" s="73" t="s">
        <v>68</v>
      </c>
      <c r="H37" s="74" t="s">
        <v>69</v>
      </c>
      <c r="I37" s="75">
        <v>10</v>
      </c>
      <c r="J37" s="76"/>
      <c r="K37" s="77"/>
      <c r="L37" s="72"/>
      <c r="M37" s="69" t="s">
        <v>70</v>
      </c>
      <c r="N37" s="78">
        <v>7</v>
      </c>
      <c r="O37" s="79"/>
    </row>
    <row r="38" spans="2:17" s="51" customFormat="1" ht="13.8" customHeight="1" x14ac:dyDescent="0.3">
      <c r="B38" s="69" t="str">
        <f>[6]MB!S33</f>
        <v xml:space="preserve">COD </v>
      </c>
      <c r="C38" s="185">
        <v>5000</v>
      </c>
      <c r="D38" s="70" t="str">
        <f>[6]MB!U33</f>
        <v>mg/l</v>
      </c>
      <c r="E38" s="55"/>
      <c r="F38" s="72"/>
      <c r="G38" s="73" t="s">
        <v>71</v>
      </c>
      <c r="H38" s="74" t="s">
        <v>69</v>
      </c>
      <c r="I38" s="75">
        <v>14</v>
      </c>
      <c r="J38" s="76"/>
      <c r="K38" s="81"/>
      <c r="L38" s="72"/>
      <c r="M38" s="69" t="s">
        <v>72</v>
      </c>
      <c r="N38" s="82">
        <f>I115</f>
        <v>750.33745335203662</v>
      </c>
      <c r="O38" s="79" t="s">
        <v>73</v>
      </c>
    </row>
    <row r="39" spans="2:17" s="51" customFormat="1" ht="13.8" customHeight="1" x14ac:dyDescent="0.3">
      <c r="B39" s="69" t="str">
        <f>[6]MB!S34</f>
        <v xml:space="preserve">BOD </v>
      </c>
      <c r="C39" s="185">
        <v>2500</v>
      </c>
      <c r="D39" s="70" t="str">
        <f>[6]MB!U34</f>
        <v>mg/l</v>
      </c>
      <c r="E39" s="55"/>
      <c r="F39" s="72"/>
      <c r="G39" s="69" t="s">
        <v>7</v>
      </c>
      <c r="H39" s="74" t="s">
        <v>69</v>
      </c>
      <c r="I39" s="91">
        <f>VLOOKUP(I37,'[7]Tank Chart Dimension'!A5:B68,2,FALSE)</f>
        <v>7.0063694267515908</v>
      </c>
      <c r="J39" s="101" t="s">
        <v>8</v>
      </c>
      <c r="K39" s="77"/>
      <c r="L39" s="72"/>
      <c r="M39" s="69" t="s">
        <v>74</v>
      </c>
      <c r="N39" s="82">
        <f>C47*N38</f>
        <v>412.6855993436202</v>
      </c>
      <c r="O39" s="79" t="s">
        <v>73</v>
      </c>
    </row>
    <row r="40" spans="2:17" s="51" customFormat="1" ht="13.8" customHeight="1" x14ac:dyDescent="0.3">
      <c r="B40" s="69" t="str">
        <f>[6]MB!S35</f>
        <v>TSS</v>
      </c>
      <c r="C40" s="185">
        <v>1460</v>
      </c>
      <c r="D40" s="70" t="str">
        <f>[6]MB!U35</f>
        <v>mg/l</v>
      </c>
      <c r="E40" s="55"/>
      <c r="F40" s="72"/>
      <c r="G40" s="69" t="s">
        <v>75</v>
      </c>
      <c r="H40" s="74" t="s">
        <v>69</v>
      </c>
      <c r="I40" s="130">
        <f>HLOOKUP(I38,'[7]Tank Chart Dimension'!A3:R4,2,FALSE)</f>
        <v>15.95</v>
      </c>
      <c r="J40" s="101" t="s">
        <v>8</v>
      </c>
      <c r="K40" s="77"/>
      <c r="L40" s="72"/>
      <c r="M40" s="69" t="s">
        <v>76</v>
      </c>
      <c r="N40" s="88">
        <f>I116</f>
        <v>146</v>
      </c>
      <c r="O40" s="79" t="s">
        <v>73</v>
      </c>
    </row>
    <row r="41" spans="2:17" s="51" customFormat="1" ht="13.8" customHeight="1" x14ac:dyDescent="0.3">
      <c r="B41" s="69" t="str">
        <f>[6]MB!S36</f>
        <v>FOG</v>
      </c>
      <c r="C41" s="185">
        <v>200</v>
      </c>
      <c r="D41" s="70" t="str">
        <f>[6]MB!U36</f>
        <v>mg/l</v>
      </c>
      <c r="E41" s="55"/>
      <c r="F41" s="72"/>
      <c r="G41" s="69" t="s">
        <v>77</v>
      </c>
      <c r="H41" s="74" t="s">
        <v>69</v>
      </c>
      <c r="I41" s="91">
        <f>I40-I45</f>
        <v>15.907967539026629</v>
      </c>
      <c r="J41" s="101" t="s">
        <v>8</v>
      </c>
      <c r="K41" s="77"/>
      <c r="L41" s="72"/>
      <c r="M41" s="69" t="s">
        <v>78</v>
      </c>
      <c r="N41" s="88">
        <f>I117</f>
        <v>39.999999999999993</v>
      </c>
      <c r="O41" s="79" t="s">
        <v>73</v>
      </c>
    </row>
    <row r="42" spans="2:17" s="51" customFormat="1" ht="13.8" customHeight="1" x14ac:dyDescent="0.3">
      <c r="B42" s="69" t="str">
        <f>[6]MB!S37</f>
        <v>TKN*</v>
      </c>
      <c r="C42" s="185">
        <v>25</v>
      </c>
      <c r="D42" s="70" t="str">
        <f>[6]MB!U37</f>
        <v>mg/l</v>
      </c>
      <c r="E42" s="55"/>
      <c r="F42" s="72"/>
      <c r="G42" s="69" t="s">
        <v>79</v>
      </c>
      <c r="H42" s="74" t="s">
        <v>69</v>
      </c>
      <c r="I42" s="57">
        <f>I40/I39</f>
        <v>2.2765000000000004</v>
      </c>
      <c r="J42" s="76"/>
      <c r="K42" s="77" t="s">
        <v>80</v>
      </c>
      <c r="L42" s="72"/>
      <c r="M42" s="69" t="s">
        <v>81</v>
      </c>
      <c r="N42" s="88">
        <f>I125</f>
        <v>10</v>
      </c>
      <c r="O42" s="79" t="s">
        <v>73</v>
      </c>
    </row>
    <row r="43" spans="2:17" s="51" customFormat="1" ht="13.8" customHeight="1" x14ac:dyDescent="0.3">
      <c r="B43" s="69" t="s">
        <v>82</v>
      </c>
      <c r="C43" s="185">
        <v>5</v>
      </c>
      <c r="D43" s="70" t="str">
        <f>[6]MB!U38</f>
        <v>mg/l</v>
      </c>
      <c r="E43" s="55"/>
      <c r="F43" s="72"/>
      <c r="G43" s="69" t="s">
        <v>83</v>
      </c>
      <c r="H43" s="74" t="s">
        <v>69</v>
      </c>
      <c r="I43" s="89">
        <v>10</v>
      </c>
      <c r="J43" s="76" t="s">
        <v>84</v>
      </c>
      <c r="K43" s="77"/>
      <c r="L43" s="72"/>
      <c r="M43" s="69" t="s">
        <v>85</v>
      </c>
      <c r="N43" s="88">
        <f>I126</f>
        <v>5</v>
      </c>
      <c r="O43" s="79" t="s">
        <v>73</v>
      </c>
    </row>
    <row r="44" spans="2:17" s="51" customFormat="1" ht="13.8" customHeight="1" x14ac:dyDescent="0.3">
      <c r="B44" s="73" t="s">
        <v>86</v>
      </c>
      <c r="C44" s="73">
        <v>1</v>
      </c>
      <c r="D44" s="73" t="s">
        <v>87</v>
      </c>
      <c r="F44" s="72"/>
      <c r="G44" s="69"/>
      <c r="H44" s="74" t="s">
        <v>69</v>
      </c>
      <c r="I44" s="90">
        <f>I43/60*1/24*I106</f>
        <v>1.6197222222222221</v>
      </c>
      <c r="J44" s="76" t="s">
        <v>88</v>
      </c>
      <c r="K44" s="77"/>
      <c r="L44" s="72"/>
      <c r="M44" s="69" t="s">
        <v>89</v>
      </c>
      <c r="N44" s="88">
        <f>I114</f>
        <v>79.973015873015868</v>
      </c>
      <c r="O44" s="79" t="s">
        <v>90</v>
      </c>
    </row>
    <row r="45" spans="2:17" s="51" customFormat="1" ht="13.8" customHeight="1" x14ac:dyDescent="0.3">
      <c r="B45" s="69" t="s">
        <v>91</v>
      </c>
      <c r="C45" s="88">
        <v>720</v>
      </c>
      <c r="D45" s="70" t="str">
        <f>[6]MB!U39</f>
        <v xml:space="preserve">CMD </v>
      </c>
      <c r="E45" s="55"/>
      <c r="F45" s="72"/>
      <c r="G45" s="69" t="s">
        <v>92</v>
      </c>
      <c r="H45" s="74" t="s">
        <v>69</v>
      </c>
      <c r="I45" s="91">
        <f>I44/(0.785*I39^2)</f>
        <v>4.203246097337008E-2</v>
      </c>
      <c r="J45" s="76" t="s">
        <v>8</v>
      </c>
      <c r="K45" s="77"/>
      <c r="L45" s="72"/>
      <c r="M45" s="97" t="s">
        <v>93</v>
      </c>
      <c r="N45" s="98">
        <f>I77*C44</f>
        <v>400</v>
      </c>
      <c r="O45" s="99" t="s">
        <v>94</v>
      </c>
    </row>
    <row r="46" spans="2:17" s="51" customFormat="1" ht="13.8" customHeight="1" x14ac:dyDescent="0.3">
      <c r="B46" s="73" t="s">
        <v>95</v>
      </c>
      <c r="C46" s="186">
        <v>80</v>
      </c>
      <c r="D46" s="77" t="s">
        <v>90</v>
      </c>
      <c r="E46" s="53"/>
      <c r="F46" s="72"/>
      <c r="G46" s="93" t="s">
        <v>96</v>
      </c>
      <c r="H46" s="94" t="s">
        <v>69</v>
      </c>
      <c r="I46" s="95">
        <f>IF(I45&gt;=80/100,I45,80)</f>
        <v>80</v>
      </c>
      <c r="J46" s="51" t="s">
        <v>97</v>
      </c>
      <c r="K46" s="77" t="s">
        <v>98</v>
      </c>
      <c r="L46" s="72"/>
      <c r="M46" s="97" t="s">
        <v>99</v>
      </c>
      <c r="N46" s="98">
        <f>I94*C44</f>
        <v>5.3968253968253963</v>
      </c>
      <c r="O46" s="99" t="s">
        <v>100</v>
      </c>
    </row>
    <row r="47" spans="2:17" s="51" customFormat="1" ht="13.8" customHeight="1" x14ac:dyDescent="0.3">
      <c r="B47" s="51" t="s">
        <v>101</v>
      </c>
      <c r="C47" s="165">
        <v>0.55000000000000004</v>
      </c>
      <c r="F47" s="72"/>
      <c r="G47" s="69" t="s">
        <v>102</v>
      </c>
      <c r="H47" s="74" t="s">
        <v>69</v>
      </c>
      <c r="I47" s="84">
        <f>0.785*I39^2*(I40-I46/100)</f>
        <v>583.80573248407609</v>
      </c>
      <c r="J47" s="76" t="s">
        <v>50</v>
      </c>
      <c r="K47" s="77"/>
      <c r="L47" s="72"/>
      <c r="M47" s="97" t="s">
        <v>103</v>
      </c>
      <c r="N47" s="106">
        <f>I95*C44</f>
        <v>3.5978835978835978E-2</v>
      </c>
      <c r="O47" s="99" t="s">
        <v>90</v>
      </c>
      <c r="Q47" s="57">
        <f>C46-N44</f>
        <v>2.6984126984132217E-2</v>
      </c>
    </row>
    <row r="48" spans="2:17" s="51" customFormat="1" ht="13.8" customHeight="1" x14ac:dyDescent="0.3">
      <c r="F48" s="72"/>
      <c r="G48" s="209" t="s">
        <v>104</v>
      </c>
      <c r="H48" s="196"/>
      <c r="I48" s="196"/>
      <c r="J48" s="196"/>
      <c r="K48" s="190"/>
      <c r="L48" s="72"/>
      <c r="M48" s="97" t="s">
        <v>105</v>
      </c>
      <c r="N48" s="98">
        <f>I105*C44</f>
        <v>116.61999999999999</v>
      </c>
      <c r="O48" s="99" t="s">
        <v>106</v>
      </c>
    </row>
    <row r="49" spans="2:15" s="51" customFormat="1" ht="13.8" customHeight="1" x14ac:dyDescent="0.3">
      <c r="B49" s="187" t="s">
        <v>107</v>
      </c>
      <c r="C49" s="187"/>
      <c r="D49" s="187"/>
      <c r="F49" s="72"/>
      <c r="G49" s="69" t="s">
        <v>108</v>
      </c>
      <c r="H49" s="74" t="s">
        <v>69</v>
      </c>
      <c r="I49" s="84">
        <f>C46</f>
        <v>80</v>
      </c>
      <c r="J49" s="76" t="s">
        <v>109</v>
      </c>
      <c r="K49" s="77"/>
      <c r="L49" s="72"/>
      <c r="M49" s="97" t="s">
        <v>110</v>
      </c>
      <c r="N49" s="98">
        <f>I106*C44</f>
        <v>233.23999999999998</v>
      </c>
      <c r="O49" s="99" t="s">
        <v>106</v>
      </c>
    </row>
    <row r="50" spans="2:15" s="51" customFormat="1" ht="13.8" customHeight="1" x14ac:dyDescent="0.3">
      <c r="F50" s="66"/>
      <c r="G50" s="69"/>
      <c r="H50" s="74" t="s">
        <v>69</v>
      </c>
      <c r="I50" s="84">
        <f>I49/I51</f>
        <v>3.3333333333333335</v>
      </c>
      <c r="J50" s="76" t="s">
        <v>111</v>
      </c>
      <c r="K50" s="77"/>
      <c r="L50" s="66"/>
    </row>
    <row r="51" spans="2:15" s="51" customFormat="1" ht="14.4" customHeight="1" x14ac:dyDescent="0.3">
      <c r="C51" s="57"/>
      <c r="D51" s="53"/>
      <c r="E51" s="53"/>
      <c r="F51" s="66"/>
      <c r="G51" s="69" t="s">
        <v>112</v>
      </c>
      <c r="H51" s="74" t="s">
        <v>69</v>
      </c>
      <c r="I51" s="100">
        <v>24</v>
      </c>
      <c r="J51" s="76" t="s">
        <v>113</v>
      </c>
      <c r="K51" s="77"/>
      <c r="L51" s="66"/>
      <c r="M51" s="51" t="s">
        <v>114</v>
      </c>
      <c r="O51" s="68"/>
    </row>
    <row r="52" spans="2:15" s="51" customFormat="1" ht="13.8" customHeight="1" x14ac:dyDescent="0.3">
      <c r="F52" s="66"/>
      <c r="G52" s="73" t="s">
        <v>115</v>
      </c>
      <c r="H52" s="74" t="s">
        <v>69</v>
      </c>
      <c r="I52" s="91">
        <f>I50+I53+I54</f>
        <v>34</v>
      </c>
      <c r="J52" s="101" t="s">
        <v>111</v>
      </c>
      <c r="K52" s="77"/>
      <c r="L52" s="66"/>
      <c r="M52" s="80"/>
      <c r="N52" s="51" t="s">
        <v>116</v>
      </c>
    </row>
    <row r="53" spans="2:15" s="51" customFormat="1" ht="13.8" customHeight="1" x14ac:dyDescent="0.3">
      <c r="B53" s="103"/>
      <c r="C53" s="103"/>
      <c r="D53" s="103"/>
      <c r="E53" s="103"/>
      <c r="F53" s="66"/>
      <c r="G53" s="73" t="s">
        <v>117</v>
      </c>
      <c r="H53" s="74" t="s">
        <v>69</v>
      </c>
      <c r="I53" s="91">
        <f>3*10</f>
        <v>30</v>
      </c>
      <c r="J53" s="101" t="s">
        <v>111</v>
      </c>
      <c r="K53" s="77"/>
      <c r="L53" s="66"/>
      <c r="M53" s="83"/>
      <c r="N53" s="51" t="s">
        <v>118</v>
      </c>
    </row>
    <row r="54" spans="2:15" s="51" customFormat="1" ht="13.8" customHeight="1" x14ac:dyDescent="0.3">
      <c r="B54" s="103"/>
      <c r="C54" s="103"/>
      <c r="D54" s="103"/>
      <c r="E54" s="103"/>
      <c r="F54" s="66"/>
      <c r="G54" s="73" t="s">
        <v>119</v>
      </c>
      <c r="H54" s="74" t="s">
        <v>69</v>
      </c>
      <c r="I54" s="91">
        <f>I55*I50</f>
        <v>0.66666666666666674</v>
      </c>
      <c r="J54" s="101" t="s">
        <v>23</v>
      </c>
      <c r="K54" s="77"/>
      <c r="L54" s="66"/>
      <c r="M54" s="86"/>
      <c r="N54" s="51" t="s">
        <v>120</v>
      </c>
    </row>
    <row r="55" spans="2:15" s="51" customFormat="1" ht="13.8" customHeight="1" x14ac:dyDescent="0.3">
      <c r="B55" s="103"/>
      <c r="C55" s="103"/>
      <c r="D55" s="103"/>
      <c r="E55" s="103"/>
      <c r="F55" s="66"/>
      <c r="G55" s="73"/>
      <c r="H55" s="74" t="s">
        <v>69</v>
      </c>
      <c r="I55" s="104">
        <v>0.2</v>
      </c>
      <c r="J55" s="101"/>
      <c r="K55" s="77"/>
      <c r="L55" s="66"/>
      <c r="M55" s="54"/>
      <c r="N55" s="55"/>
      <c r="O55" s="56"/>
    </row>
    <row r="56" spans="2:15" s="51" customFormat="1" ht="13.8" customHeight="1" x14ac:dyDescent="0.3">
      <c r="C56" s="85"/>
      <c r="F56" s="66"/>
      <c r="G56" s="73" t="s">
        <v>121</v>
      </c>
      <c r="H56" s="74" t="s">
        <v>69</v>
      </c>
      <c r="I56" s="105">
        <f>(I52-I50)/I50</f>
        <v>9.1999999999999993</v>
      </c>
      <c r="J56" s="101" t="s">
        <v>122</v>
      </c>
      <c r="K56" s="77"/>
      <c r="L56" s="66"/>
    </row>
    <row r="57" spans="2:15" s="51" customFormat="1" ht="13.8" customHeight="1" x14ac:dyDescent="0.3">
      <c r="F57" s="66"/>
      <c r="G57" s="73" t="s">
        <v>123</v>
      </c>
      <c r="H57" s="74" t="s">
        <v>69</v>
      </c>
      <c r="I57" s="91">
        <f>I52/(0.785*I39^2)</f>
        <v>0.88231404958677728</v>
      </c>
      <c r="J57" s="101" t="s">
        <v>52</v>
      </c>
      <c r="K57" s="77" t="s">
        <v>124</v>
      </c>
      <c r="L57" s="66"/>
    </row>
    <row r="58" spans="2:15" s="51" customFormat="1" ht="13.8" customHeight="1" x14ac:dyDescent="0.3">
      <c r="F58" s="66"/>
      <c r="G58" s="107" t="s">
        <v>125</v>
      </c>
      <c r="H58" s="74" t="s">
        <v>69</v>
      </c>
      <c r="I58" s="91">
        <f>I106/24*1/(0.785*I39^2)</f>
        <v>0.25219476584022049</v>
      </c>
      <c r="J58" s="108" t="s">
        <v>126</v>
      </c>
      <c r="K58" s="77"/>
      <c r="L58" s="66"/>
      <c r="M58" s="54"/>
      <c r="N58" s="112"/>
      <c r="O58" s="56"/>
    </row>
    <row r="59" spans="2:15" s="51" customFormat="1" ht="13.8" customHeight="1" x14ac:dyDescent="0.3">
      <c r="F59" s="66"/>
      <c r="G59" s="109" t="s">
        <v>127</v>
      </c>
      <c r="H59" s="94" t="s">
        <v>69</v>
      </c>
      <c r="I59" s="110">
        <f>I58+I57</f>
        <v>1.1345088154269978</v>
      </c>
      <c r="J59" s="108" t="s">
        <v>126</v>
      </c>
      <c r="K59" s="77" t="s">
        <v>124</v>
      </c>
      <c r="L59" s="66"/>
      <c r="M59" s="54"/>
      <c r="N59" s="112"/>
      <c r="O59" s="56"/>
    </row>
    <row r="60" spans="2:15" s="51" customFormat="1" ht="13.8" customHeight="1" x14ac:dyDescent="0.3">
      <c r="C60" s="102"/>
      <c r="F60" s="66"/>
      <c r="G60" s="107" t="s">
        <v>128</v>
      </c>
      <c r="H60" s="74" t="s">
        <v>69</v>
      </c>
      <c r="I60" s="100">
        <v>1</v>
      </c>
      <c r="J60" s="108" t="s">
        <v>129</v>
      </c>
      <c r="K60" s="77"/>
      <c r="L60" s="66"/>
    </row>
    <row r="61" spans="2:15" s="51" customFormat="1" ht="13.8" customHeight="1" x14ac:dyDescent="0.3">
      <c r="F61" s="66"/>
      <c r="G61" s="107" t="s">
        <v>130</v>
      </c>
      <c r="H61" s="74" t="s">
        <v>69</v>
      </c>
      <c r="I61" s="100">
        <v>1.5</v>
      </c>
      <c r="J61" s="108" t="s">
        <v>129</v>
      </c>
      <c r="K61" s="77"/>
      <c r="L61" s="66"/>
    </row>
    <row r="62" spans="2:15" s="51" customFormat="1" ht="13.8" customHeight="1" x14ac:dyDescent="0.3">
      <c r="C62" s="57"/>
      <c r="F62" s="66"/>
      <c r="G62" s="107" t="s">
        <v>131</v>
      </c>
      <c r="H62" s="74" t="s">
        <v>69</v>
      </c>
      <c r="I62" s="100">
        <v>0</v>
      </c>
      <c r="J62" s="108" t="s">
        <v>129</v>
      </c>
      <c r="K62" s="77"/>
      <c r="L62" s="66"/>
    </row>
    <row r="63" spans="2:15" s="51" customFormat="1" ht="13.8" customHeight="1" x14ac:dyDescent="0.3">
      <c r="F63" s="66"/>
      <c r="G63" s="107" t="s">
        <v>132</v>
      </c>
      <c r="H63" s="74" t="s">
        <v>69</v>
      </c>
      <c r="I63" s="100">
        <v>0.5</v>
      </c>
      <c r="J63" s="108" t="s">
        <v>129</v>
      </c>
      <c r="K63" s="77" t="s">
        <v>133</v>
      </c>
      <c r="L63" s="66"/>
    </row>
    <row r="64" spans="2:15" s="51" customFormat="1" ht="27.6" customHeight="1" x14ac:dyDescent="0.3">
      <c r="F64" s="66"/>
      <c r="G64" s="107" t="s">
        <v>134</v>
      </c>
      <c r="H64" s="74" t="s">
        <v>69</v>
      </c>
      <c r="I64" s="100">
        <v>0</v>
      </c>
      <c r="J64" s="108" t="s">
        <v>135</v>
      </c>
      <c r="K64" s="111" t="s">
        <v>136</v>
      </c>
      <c r="L64" s="66"/>
      <c r="N64" s="57"/>
      <c r="O64" s="53"/>
    </row>
    <row r="65" spans="2:16" s="51" customFormat="1" ht="13.8" customHeight="1" x14ac:dyDescent="0.3">
      <c r="F65" s="66"/>
      <c r="G65" s="109" t="s">
        <v>137</v>
      </c>
      <c r="H65" s="94" t="s">
        <v>69</v>
      </c>
      <c r="I65" s="110">
        <f>I60+I61+I62+I63</f>
        <v>3</v>
      </c>
      <c r="J65" s="108" t="s">
        <v>129</v>
      </c>
      <c r="K65" s="77"/>
      <c r="L65" s="66"/>
      <c r="M65" s="54"/>
      <c r="N65" s="112"/>
      <c r="O65" s="56"/>
    </row>
    <row r="66" spans="2:16" s="51" customFormat="1" ht="13.8" customHeight="1" x14ac:dyDescent="0.3">
      <c r="F66" s="66"/>
      <c r="G66" s="113" t="s">
        <v>138</v>
      </c>
      <c r="H66" s="94" t="s">
        <v>69</v>
      </c>
      <c r="I66" s="110">
        <f>I54+I50</f>
        <v>4</v>
      </c>
      <c r="J66" s="108"/>
      <c r="K66" s="77"/>
      <c r="L66" s="66"/>
      <c r="M66" s="54"/>
      <c r="N66" s="112"/>
      <c r="O66" s="56"/>
    </row>
    <row r="67" spans="2:16" s="51" customFormat="1" ht="13.8" customHeight="1" x14ac:dyDescent="0.3">
      <c r="F67" s="66"/>
      <c r="G67" s="113" t="s">
        <v>139</v>
      </c>
      <c r="H67" s="94" t="s">
        <v>69</v>
      </c>
      <c r="I67" s="110">
        <f>I65*1.2</f>
        <v>3.5999999999999996</v>
      </c>
      <c r="J67" s="108" t="s">
        <v>129</v>
      </c>
      <c r="K67" s="81">
        <f>I67*10</f>
        <v>36</v>
      </c>
      <c r="L67" s="66"/>
      <c r="M67" s="51" t="s">
        <v>140</v>
      </c>
      <c r="N67" s="57"/>
    </row>
    <row r="68" spans="2:16" s="51" customFormat="1" ht="13.8" customHeight="1" x14ac:dyDescent="0.3">
      <c r="F68" s="66"/>
      <c r="G68" s="109" t="s">
        <v>141</v>
      </c>
      <c r="H68" s="94" t="s">
        <v>69</v>
      </c>
      <c r="I68" s="110" t="s">
        <v>142</v>
      </c>
      <c r="J68" s="108" t="s">
        <v>143</v>
      </c>
      <c r="K68" s="114">
        <f>22/0.9</f>
        <v>24.444444444444443</v>
      </c>
      <c r="L68" s="66"/>
      <c r="N68" s="57"/>
    </row>
    <row r="69" spans="2:16" s="51" customFormat="1" ht="13.8" customHeight="1" x14ac:dyDescent="0.3">
      <c r="C69" s="57"/>
      <c r="F69" s="66"/>
      <c r="G69" s="115" t="s">
        <v>144</v>
      </c>
      <c r="H69" s="116"/>
      <c r="I69" s="117"/>
      <c r="J69" s="118"/>
      <c r="K69" s="119"/>
      <c r="L69" s="66"/>
      <c r="N69" s="52"/>
    </row>
    <row r="70" spans="2:16" s="51" customFormat="1" ht="13.8" customHeight="1" x14ac:dyDescent="0.3">
      <c r="F70" s="66"/>
      <c r="G70" s="107" t="s">
        <v>145</v>
      </c>
      <c r="H70" s="74" t="s">
        <v>69</v>
      </c>
      <c r="I70" s="100">
        <v>1</v>
      </c>
      <c r="J70" s="108" t="s">
        <v>126</v>
      </c>
      <c r="K70" s="77"/>
      <c r="L70" s="66"/>
      <c r="N70" s="57"/>
      <c r="O70" s="53"/>
    </row>
    <row r="71" spans="2:16" s="51" customFormat="1" ht="13.8" customHeight="1" x14ac:dyDescent="0.3">
      <c r="F71" s="66"/>
      <c r="G71" s="107" t="s">
        <v>146</v>
      </c>
      <c r="H71" s="74" t="s">
        <v>69</v>
      </c>
      <c r="I71" s="100">
        <v>0.8</v>
      </c>
      <c r="J71" s="108" t="s">
        <v>126</v>
      </c>
      <c r="K71" s="77"/>
      <c r="L71" s="66"/>
      <c r="M71" s="54"/>
      <c r="N71" s="112"/>
      <c r="O71" s="56"/>
    </row>
    <row r="72" spans="2:16" s="51" customFormat="1" ht="13.8" customHeight="1" x14ac:dyDescent="0.3">
      <c r="F72" s="66"/>
      <c r="G72" s="107" t="s">
        <v>147</v>
      </c>
      <c r="H72" s="74" t="s">
        <v>69</v>
      </c>
      <c r="I72" s="100">
        <v>0.8</v>
      </c>
      <c r="J72" s="108" t="s">
        <v>126</v>
      </c>
      <c r="K72" s="77"/>
      <c r="L72" s="66"/>
      <c r="N72" s="57"/>
    </row>
    <row r="73" spans="2:16" s="51" customFormat="1" ht="13.8" customHeight="1" x14ac:dyDescent="0.3">
      <c r="F73" s="66"/>
      <c r="G73" s="107" t="s">
        <v>148</v>
      </c>
      <c r="H73" s="74" t="s">
        <v>69</v>
      </c>
      <c r="I73" s="91">
        <f>SQRT((I52/3600)/I70*1/0.785)*1000</f>
        <v>109.68655076933749</v>
      </c>
      <c r="J73" s="108" t="s">
        <v>149</v>
      </c>
      <c r="K73" s="77"/>
      <c r="L73" s="66"/>
      <c r="N73" s="57"/>
      <c r="O73" s="53"/>
    </row>
    <row r="74" spans="2:16" s="51" customFormat="1" ht="13.8" customHeight="1" x14ac:dyDescent="0.3">
      <c r="F74" s="66"/>
      <c r="G74" s="107" t="s">
        <v>150</v>
      </c>
      <c r="H74" s="74" t="s">
        <v>69</v>
      </c>
      <c r="I74" s="91">
        <f>SQRT((I53/3600)/I71*1/0.785)*1000</f>
        <v>115.19391939602285</v>
      </c>
      <c r="J74" s="108" t="s">
        <v>149</v>
      </c>
      <c r="K74" s="77"/>
      <c r="L74" s="66"/>
      <c r="M74" s="54"/>
      <c r="N74" s="112"/>
      <c r="O74" s="56"/>
    </row>
    <row r="75" spans="2:16" s="51" customFormat="1" ht="13.8" customHeight="1" x14ac:dyDescent="0.3">
      <c r="F75" s="66"/>
      <c r="G75" s="107" t="s">
        <v>151</v>
      </c>
      <c r="H75" s="74" t="s">
        <v>69</v>
      </c>
      <c r="I75" s="91">
        <f>SQRT((I54/3600)/I72*1/0.785)*1000</f>
        <v>17.172095624275908</v>
      </c>
      <c r="J75" s="108" t="s">
        <v>149</v>
      </c>
      <c r="K75" s="77"/>
      <c r="L75" s="66"/>
      <c r="N75" s="57"/>
    </row>
    <row r="76" spans="2:16" s="51" customFormat="1" ht="13.8" customHeight="1" x14ac:dyDescent="0.3">
      <c r="F76" s="66"/>
      <c r="G76" s="209" t="s">
        <v>152</v>
      </c>
      <c r="H76" s="196"/>
      <c r="I76" s="196"/>
      <c r="J76" s="196"/>
      <c r="K76" s="190"/>
      <c r="L76" s="66"/>
    </row>
    <row r="77" spans="2:16" s="51" customFormat="1" ht="13.8" customHeight="1" x14ac:dyDescent="0.3">
      <c r="F77" s="66"/>
      <c r="G77" s="93" t="s">
        <v>153</v>
      </c>
      <c r="H77" s="94" t="s">
        <v>69</v>
      </c>
      <c r="I77" s="120">
        <f>(C38*C46/1000)</f>
        <v>400</v>
      </c>
      <c r="J77" s="76" t="s">
        <v>154</v>
      </c>
      <c r="K77" s="77"/>
      <c r="L77" s="66"/>
    </row>
    <row r="78" spans="2:16" ht="13.8" customHeight="1" x14ac:dyDescent="0.3">
      <c r="B78" s="51"/>
      <c r="C78" s="51"/>
      <c r="D78" s="51"/>
      <c r="E78" s="51"/>
      <c r="F78" s="66"/>
      <c r="G78" s="113" t="s">
        <v>155</v>
      </c>
      <c r="H78" s="94" t="s">
        <v>69</v>
      </c>
      <c r="I78" s="110">
        <f>I77/I47</f>
        <v>0.68515942503341287</v>
      </c>
      <c r="J78" s="101" t="s">
        <v>156</v>
      </c>
      <c r="K78" s="121"/>
      <c r="L78" s="66"/>
      <c r="M78" s="51"/>
      <c r="N78" s="51"/>
      <c r="O78" s="51"/>
      <c r="P78" s="51"/>
    </row>
    <row r="79" spans="2:16" s="51" customFormat="1" ht="13.8" customHeight="1" x14ac:dyDescent="0.3">
      <c r="F79" s="66"/>
      <c r="G79" s="113" t="s">
        <v>157</v>
      </c>
      <c r="H79" s="94" t="s">
        <v>69</v>
      </c>
      <c r="I79" s="122">
        <f>I77/I90</f>
        <v>2.4839596262786246E-2</v>
      </c>
      <c r="J79" s="101" t="s">
        <v>158</v>
      </c>
      <c r="K79" s="77" t="s">
        <v>159</v>
      </c>
      <c r="L79" s="66"/>
    </row>
    <row r="80" spans="2:16" s="51" customFormat="1" ht="13.8" customHeight="1" x14ac:dyDescent="0.3">
      <c r="F80" s="66"/>
      <c r="G80" s="113" t="s">
        <v>160</v>
      </c>
      <c r="H80" s="94" t="s">
        <v>69</v>
      </c>
      <c r="I80" s="110">
        <f>(I47/I50)/24</f>
        <v>7.2975716560509509</v>
      </c>
      <c r="J80" s="101" t="s">
        <v>161</v>
      </c>
      <c r="K80" s="77"/>
      <c r="L80" s="66"/>
      <c r="M80" s="96"/>
    </row>
    <row r="81" spans="2:20" s="51" customFormat="1" ht="13.8" customHeight="1" x14ac:dyDescent="0.3">
      <c r="F81" s="66"/>
      <c r="G81" s="209" t="s">
        <v>162</v>
      </c>
      <c r="H81" s="196"/>
      <c r="I81" s="196"/>
      <c r="J81" s="196"/>
      <c r="K81" s="190"/>
      <c r="L81" s="66"/>
    </row>
    <row r="82" spans="2:20" s="51" customFormat="1" ht="13.8" customHeight="1" x14ac:dyDescent="0.3">
      <c r="F82" s="66"/>
      <c r="G82" s="73" t="s">
        <v>163</v>
      </c>
      <c r="H82" s="74" t="s">
        <v>69</v>
      </c>
      <c r="I82" s="167">
        <v>13</v>
      </c>
      <c r="J82" s="101" t="s">
        <v>8</v>
      </c>
      <c r="K82" s="77"/>
      <c r="L82" s="66"/>
    </row>
    <row r="83" spans="2:20" s="51" customFormat="1" ht="13.8" customHeight="1" x14ac:dyDescent="0.3">
      <c r="F83" s="66"/>
      <c r="G83" s="69" t="s">
        <v>164</v>
      </c>
      <c r="H83" s="74" t="s">
        <v>69</v>
      </c>
      <c r="I83" s="123">
        <v>0.02</v>
      </c>
      <c r="J83" s="76" t="s">
        <v>165</v>
      </c>
      <c r="K83" s="77"/>
      <c r="L83" s="66"/>
    </row>
    <row r="84" spans="2:20" s="51" customFormat="1" ht="13.8" customHeight="1" x14ac:dyDescent="0.3">
      <c r="F84" s="66"/>
      <c r="G84" s="69" t="s">
        <v>166</v>
      </c>
      <c r="H84" s="74" t="s">
        <v>69</v>
      </c>
      <c r="I84" s="124">
        <v>150000</v>
      </c>
      <c r="J84" s="76" t="s">
        <v>165</v>
      </c>
      <c r="K84" s="77"/>
      <c r="L84" s="66"/>
      <c r="M84" s="57"/>
    </row>
    <row r="85" spans="2:20" s="51" customFormat="1" ht="13.8" customHeight="1" x14ac:dyDescent="0.3">
      <c r="F85" s="66"/>
      <c r="G85" s="69" t="s">
        <v>167</v>
      </c>
      <c r="H85" s="74" t="s">
        <v>69</v>
      </c>
      <c r="I85" s="87">
        <v>1.26</v>
      </c>
      <c r="J85" s="76" t="s">
        <v>168</v>
      </c>
      <c r="K85" s="77"/>
      <c r="L85" s="66"/>
      <c r="R85" s="85"/>
    </row>
    <row r="86" spans="2:20" s="51" customFormat="1" ht="13.8" customHeight="1" x14ac:dyDescent="0.3">
      <c r="F86" s="66"/>
      <c r="G86" s="73" t="s">
        <v>169</v>
      </c>
      <c r="H86" s="74" t="s">
        <v>69</v>
      </c>
      <c r="I86" s="91">
        <f>I41-I82</f>
        <v>2.9079675390266289</v>
      </c>
      <c r="J86" s="101" t="s">
        <v>8</v>
      </c>
      <c r="K86" s="77"/>
      <c r="L86" s="66"/>
    </row>
    <row r="87" spans="2:20" ht="13.8" customHeight="1" x14ac:dyDescent="0.3">
      <c r="B87" s="51"/>
      <c r="C87" s="51"/>
      <c r="D87" s="51"/>
      <c r="E87" s="51"/>
      <c r="F87" s="66"/>
      <c r="G87" s="73" t="s">
        <v>170</v>
      </c>
      <c r="H87" s="74" t="s">
        <v>69</v>
      </c>
      <c r="I87" s="125">
        <f>I86/I41</f>
        <v>0.18279943882790703</v>
      </c>
      <c r="J87" s="101"/>
      <c r="K87" s="77"/>
      <c r="L87" s="66"/>
      <c r="M87" s="51"/>
      <c r="N87" s="51"/>
      <c r="O87" s="51"/>
      <c r="P87" s="51"/>
      <c r="Q87" s="51"/>
      <c r="R87" s="85"/>
      <c r="S87" s="51"/>
      <c r="T87" s="51"/>
    </row>
    <row r="88" spans="2:20" ht="13.8" customHeight="1" x14ac:dyDescent="0.3">
      <c r="B88" s="51"/>
      <c r="C88" s="51"/>
      <c r="D88" s="51"/>
      <c r="E88" s="51"/>
      <c r="F88" s="66"/>
      <c r="G88" s="69" t="s">
        <v>171</v>
      </c>
      <c r="H88" s="74" t="s">
        <v>69</v>
      </c>
      <c r="I88" s="87">
        <v>200</v>
      </c>
      <c r="J88" s="76" t="s">
        <v>172</v>
      </c>
      <c r="K88" s="77"/>
      <c r="L88" s="66"/>
      <c r="M88" s="51"/>
      <c r="N88" s="51"/>
      <c r="O88" s="51"/>
      <c r="P88" s="51"/>
      <c r="Q88" s="65"/>
      <c r="R88" s="126"/>
      <c r="S88" s="65"/>
      <c r="T88" s="51"/>
    </row>
    <row r="89" spans="2:20" s="51" customFormat="1" ht="13.8" customHeight="1" x14ac:dyDescent="0.3">
      <c r="F89" s="66"/>
      <c r="G89" s="69" t="s">
        <v>173</v>
      </c>
      <c r="H89" s="74" t="s">
        <v>69</v>
      </c>
      <c r="I89" s="127">
        <f>(I84*I86+I88*I82)/I41</f>
        <v>27583.355936420474</v>
      </c>
      <c r="J89" s="76" t="s">
        <v>172</v>
      </c>
      <c r="K89" s="77"/>
      <c r="L89" s="66"/>
      <c r="R89" s="85"/>
    </row>
    <row r="90" spans="2:20" s="51" customFormat="1" ht="13.8" customHeight="1" x14ac:dyDescent="0.3">
      <c r="F90" s="66"/>
      <c r="G90" s="69" t="s">
        <v>174</v>
      </c>
      <c r="H90" s="74" t="s">
        <v>69</v>
      </c>
      <c r="I90" s="127">
        <f>I89*I47/1000</f>
        <v>16103.321316830943</v>
      </c>
      <c r="J90" s="76" t="s">
        <v>175</v>
      </c>
      <c r="K90" s="77"/>
      <c r="L90" s="66"/>
      <c r="R90" s="85"/>
    </row>
    <row r="91" spans="2:20" s="51" customFormat="1" ht="13.8" customHeight="1" x14ac:dyDescent="0.3">
      <c r="F91" s="66"/>
      <c r="G91" s="69" t="s">
        <v>176</v>
      </c>
      <c r="H91" s="74" t="s">
        <v>69</v>
      </c>
      <c r="I91" s="166">
        <f>I90*1000/I84</f>
        <v>107.35547544553961</v>
      </c>
      <c r="J91" s="76" t="s">
        <v>50</v>
      </c>
      <c r="K91" s="77"/>
      <c r="L91" s="66"/>
    </row>
    <row r="92" spans="2:20" s="51" customFormat="1" ht="13.8" customHeight="1" x14ac:dyDescent="0.3">
      <c r="F92" s="66"/>
      <c r="G92" s="69" t="s">
        <v>177</v>
      </c>
      <c r="H92" s="74" t="s">
        <v>69</v>
      </c>
      <c r="I92" s="127">
        <f>I90*0.7</f>
        <v>11272.324921781659</v>
      </c>
      <c r="J92" s="76" t="s">
        <v>175</v>
      </c>
      <c r="K92" s="128" t="s">
        <v>178</v>
      </c>
      <c r="L92" s="66"/>
    </row>
    <row r="93" spans="2:20" s="51" customFormat="1" ht="13.8" customHeight="1" x14ac:dyDescent="0.3">
      <c r="F93" s="66"/>
      <c r="G93" s="69" t="s">
        <v>179</v>
      </c>
      <c r="H93" s="74" t="s">
        <v>69</v>
      </c>
      <c r="I93" s="84">
        <f>I77*I99*I83</f>
        <v>6.8</v>
      </c>
      <c r="J93" s="76" t="s">
        <v>154</v>
      </c>
      <c r="K93" s="77"/>
      <c r="L93" s="66"/>
    </row>
    <row r="94" spans="2:20" s="51" customFormat="1" ht="13.8" customHeight="1" x14ac:dyDescent="0.3">
      <c r="F94" s="66"/>
      <c r="G94" s="69" t="s">
        <v>180</v>
      </c>
      <c r="H94" s="74" t="s">
        <v>69</v>
      </c>
      <c r="I94" s="84">
        <f>I93/I85</f>
        <v>5.3968253968253963</v>
      </c>
      <c r="J94" s="76" t="s">
        <v>181</v>
      </c>
      <c r="K94" s="77"/>
      <c r="L94" s="66"/>
    </row>
    <row r="95" spans="2:20" s="51" customFormat="1" ht="13.8" customHeight="1" x14ac:dyDescent="0.3">
      <c r="F95" s="66"/>
      <c r="G95" s="69" t="s">
        <v>103</v>
      </c>
      <c r="H95" s="74" t="s">
        <v>69</v>
      </c>
      <c r="I95" s="84">
        <f>I94*1000/I84</f>
        <v>3.5978835978835978E-2</v>
      </c>
      <c r="J95" s="76" t="s">
        <v>109</v>
      </c>
      <c r="K95" s="77"/>
      <c r="L95" s="66"/>
    </row>
    <row r="96" spans="2:20" s="51" customFormat="1" ht="13.8" customHeight="1" x14ac:dyDescent="0.3">
      <c r="F96" s="66"/>
      <c r="G96" s="208" t="s">
        <v>182</v>
      </c>
      <c r="H96" s="196"/>
      <c r="I96" s="196"/>
      <c r="J96" s="196"/>
      <c r="K96" s="190"/>
      <c r="L96" s="66"/>
    </row>
    <row r="97" spans="2:16" s="51" customFormat="1" ht="13.8" customHeight="1" x14ac:dyDescent="0.3">
      <c r="F97" s="66"/>
      <c r="G97" s="73" t="s">
        <v>183</v>
      </c>
      <c r="H97" s="74" t="s">
        <v>69</v>
      </c>
      <c r="I97" s="129">
        <v>0</v>
      </c>
      <c r="J97" s="101"/>
      <c r="K97" s="77"/>
      <c r="L97" s="66"/>
    </row>
    <row r="98" spans="2:16" s="51" customFormat="1" ht="13.8" customHeight="1" x14ac:dyDescent="0.3">
      <c r="F98" s="66"/>
      <c r="G98" s="73" t="s">
        <v>184</v>
      </c>
      <c r="H98" s="74" t="s">
        <v>69</v>
      </c>
      <c r="I98" s="129">
        <v>0.85</v>
      </c>
      <c r="J98" s="101"/>
      <c r="K98" s="77"/>
      <c r="L98" s="66"/>
    </row>
    <row r="99" spans="2:16" s="51" customFormat="1" ht="13.8" customHeight="1" x14ac:dyDescent="0.3">
      <c r="F99" s="66"/>
      <c r="G99" s="69" t="s">
        <v>185</v>
      </c>
      <c r="H99" s="74" t="s">
        <v>69</v>
      </c>
      <c r="I99" s="131">
        <f>1-(1-I97)*(1-I98)</f>
        <v>0.85</v>
      </c>
      <c r="J99" s="76"/>
      <c r="K99" s="77"/>
      <c r="L99" s="66"/>
    </row>
    <row r="100" spans="2:16" s="51" customFormat="1" ht="13.8" customHeight="1" x14ac:dyDescent="0.3">
      <c r="F100" s="66"/>
      <c r="G100" s="69" t="s">
        <v>186</v>
      </c>
      <c r="H100" s="74" t="s">
        <v>69</v>
      </c>
      <c r="I100" s="84">
        <f>I99*I77</f>
        <v>340</v>
      </c>
      <c r="J100" s="76" t="s">
        <v>154</v>
      </c>
      <c r="K100" s="77"/>
      <c r="L100" s="66"/>
    </row>
    <row r="101" spans="2:16" ht="13.8" customHeight="1" x14ac:dyDescent="0.3">
      <c r="B101" s="51"/>
      <c r="C101" s="51"/>
      <c r="D101" s="51"/>
      <c r="E101" s="51"/>
      <c r="F101" s="66"/>
      <c r="G101" s="208" t="s">
        <v>187</v>
      </c>
      <c r="H101" s="196"/>
      <c r="I101" s="196"/>
      <c r="J101" s="196"/>
      <c r="K101" s="190"/>
      <c r="L101" s="66"/>
      <c r="M101" s="51"/>
      <c r="N101" s="51"/>
      <c r="O101" s="51"/>
      <c r="P101" s="51"/>
    </row>
    <row r="102" spans="2:16" ht="13.8" customHeight="1" x14ac:dyDescent="0.3">
      <c r="B102" s="51"/>
      <c r="C102" s="51"/>
      <c r="D102" s="51"/>
      <c r="E102" s="51"/>
      <c r="F102" s="66"/>
      <c r="G102" s="69" t="s">
        <v>188</v>
      </c>
      <c r="H102" s="74" t="s">
        <v>69</v>
      </c>
      <c r="I102" s="131">
        <v>0.35</v>
      </c>
      <c r="J102" s="76"/>
      <c r="K102" s="77"/>
      <c r="L102" s="66"/>
      <c r="M102" s="51"/>
      <c r="N102" s="51"/>
      <c r="O102" s="51"/>
      <c r="P102" s="51"/>
    </row>
    <row r="103" spans="2:16" ht="13.8" customHeight="1" x14ac:dyDescent="0.3">
      <c r="B103" s="51"/>
      <c r="C103" s="51"/>
      <c r="D103" s="51"/>
      <c r="E103" s="51"/>
      <c r="F103" s="66"/>
      <c r="G103" s="69" t="s">
        <v>189</v>
      </c>
      <c r="H103" s="74" t="s">
        <v>69</v>
      </c>
      <c r="I103" s="87">
        <v>0.5</v>
      </c>
      <c r="J103" s="76"/>
      <c r="K103" s="77"/>
      <c r="L103" s="66"/>
      <c r="M103" s="51"/>
      <c r="N103" s="51"/>
      <c r="O103" s="51"/>
      <c r="P103" s="51"/>
    </row>
    <row r="104" spans="2:16" ht="13.8" customHeight="1" x14ac:dyDescent="0.3">
      <c r="B104" s="51"/>
      <c r="C104" s="51"/>
      <c r="D104" s="51"/>
      <c r="E104" s="51"/>
      <c r="F104" s="66"/>
      <c r="G104" s="69" t="s">
        <v>190</v>
      </c>
      <c r="H104" s="74" t="s">
        <v>69</v>
      </c>
      <c r="I104" s="84">
        <f>I100-I93</f>
        <v>333.2</v>
      </c>
      <c r="J104" s="76"/>
      <c r="K104" s="77"/>
      <c r="L104" s="66"/>
      <c r="M104" s="51"/>
      <c r="N104" s="51"/>
      <c r="O104" s="51"/>
      <c r="P104" s="51"/>
    </row>
    <row r="105" spans="2:16" ht="13.8" customHeight="1" x14ac:dyDescent="0.3">
      <c r="B105" s="51"/>
      <c r="C105" s="51"/>
      <c r="D105" s="51"/>
      <c r="E105" s="51"/>
      <c r="F105" s="66"/>
      <c r="G105" s="69" t="s">
        <v>191</v>
      </c>
      <c r="H105" s="74" t="s">
        <v>69</v>
      </c>
      <c r="I105" s="84">
        <f>I104*I102</f>
        <v>116.61999999999999</v>
      </c>
      <c r="J105" s="76" t="s">
        <v>106</v>
      </c>
      <c r="K105" s="77"/>
      <c r="L105" s="66"/>
      <c r="M105" s="51"/>
      <c r="N105" s="51"/>
      <c r="O105" s="51"/>
      <c r="P105" s="51"/>
    </row>
    <row r="106" spans="2:16" ht="13.8" customHeight="1" x14ac:dyDescent="0.3">
      <c r="G106" s="69" t="s">
        <v>192</v>
      </c>
      <c r="H106" s="74" t="s">
        <v>69</v>
      </c>
      <c r="I106" s="84">
        <f>I105/I103</f>
        <v>233.23999999999998</v>
      </c>
      <c r="J106" s="76" t="s">
        <v>106</v>
      </c>
      <c r="K106" s="77"/>
      <c r="M106" s="51"/>
      <c r="N106" s="51"/>
      <c r="O106" s="51"/>
    </row>
    <row r="107" spans="2:16" ht="13.8" customHeight="1" x14ac:dyDescent="0.3">
      <c r="G107" s="208" t="s">
        <v>193</v>
      </c>
      <c r="H107" s="196"/>
      <c r="I107" s="196"/>
      <c r="J107" s="196"/>
      <c r="K107" s="190"/>
    </row>
    <row r="108" spans="2:16" ht="13.8" customHeight="1" x14ac:dyDescent="0.3">
      <c r="G108" s="69" t="s">
        <v>194</v>
      </c>
      <c r="H108" s="74" t="s">
        <v>69</v>
      </c>
      <c r="I108" s="130">
        <v>1.32</v>
      </c>
      <c r="J108" s="101" t="s">
        <v>195</v>
      </c>
      <c r="K108" s="77"/>
    </row>
    <row r="109" spans="2:16" ht="13.8" customHeight="1" x14ac:dyDescent="0.3">
      <c r="B109" s="51"/>
      <c r="C109" s="51"/>
      <c r="D109" s="51"/>
      <c r="E109" s="51"/>
      <c r="F109" s="66"/>
      <c r="G109" s="69" t="s">
        <v>196</v>
      </c>
      <c r="H109" s="74" t="s">
        <v>69</v>
      </c>
      <c r="I109" s="133">
        <v>0.5</v>
      </c>
      <c r="J109" s="101"/>
      <c r="K109" s="77"/>
      <c r="L109" s="66"/>
      <c r="P109" s="51"/>
    </row>
    <row r="110" spans="2:16" ht="13.8" customHeight="1" x14ac:dyDescent="0.3">
      <c r="B110" s="51"/>
      <c r="C110" s="51"/>
      <c r="D110" s="51"/>
      <c r="E110" s="51"/>
      <c r="F110" s="66"/>
      <c r="G110" s="69" t="s">
        <v>197</v>
      </c>
      <c r="H110" s="74" t="s">
        <v>69</v>
      </c>
      <c r="I110" s="133">
        <v>0.8</v>
      </c>
      <c r="J110" s="101"/>
      <c r="K110" s="77"/>
      <c r="L110" s="66"/>
      <c r="M110" s="51"/>
      <c r="N110" s="51"/>
      <c r="O110" s="51"/>
      <c r="P110" s="51"/>
    </row>
    <row r="111" spans="2:16" ht="13.8" customHeight="1" x14ac:dyDescent="0.3">
      <c r="B111" s="51"/>
      <c r="C111" s="51"/>
      <c r="D111" s="51"/>
      <c r="E111" s="51"/>
      <c r="F111" s="66"/>
      <c r="G111" s="69" t="s">
        <v>198</v>
      </c>
      <c r="H111" s="74" t="s">
        <v>69</v>
      </c>
      <c r="I111" s="134">
        <f>I94/(1-[6]MB!C55)</f>
        <v>26.984126984126988</v>
      </c>
      <c r="J111" s="135" t="s">
        <v>199</v>
      </c>
      <c r="K111" s="73"/>
      <c r="L111" s="66"/>
      <c r="M111" s="51"/>
      <c r="N111" s="51"/>
      <c r="O111" s="51"/>
      <c r="P111" s="51"/>
    </row>
    <row r="112" spans="2:16" ht="13.8" customHeight="1" x14ac:dyDescent="0.3">
      <c r="B112" s="51"/>
      <c r="C112" s="51"/>
      <c r="D112" s="51"/>
      <c r="E112" s="51"/>
      <c r="F112" s="66"/>
      <c r="G112" s="69" t="s">
        <v>200</v>
      </c>
      <c r="H112" s="74" t="s">
        <v>69</v>
      </c>
      <c r="I112" s="92">
        <f>I95-I111/1000</f>
        <v>8.9947089947089894E-3</v>
      </c>
      <c r="J112" s="135" t="s">
        <v>50</v>
      </c>
      <c r="K112" s="73"/>
      <c r="L112" s="66"/>
      <c r="M112" s="51"/>
      <c r="N112" s="51"/>
      <c r="O112" s="51"/>
      <c r="P112" s="51"/>
    </row>
    <row r="113" spans="2:16" ht="13.8" customHeight="1" x14ac:dyDescent="0.3">
      <c r="B113" s="51"/>
      <c r="C113" s="51"/>
      <c r="D113" s="51"/>
      <c r="E113" s="51"/>
      <c r="F113" s="66"/>
      <c r="G113" s="69" t="s">
        <v>201</v>
      </c>
      <c r="H113" s="74" t="s">
        <v>69</v>
      </c>
      <c r="I113" s="88">
        <f>I49-I95</f>
        <v>79.964021164021162</v>
      </c>
      <c r="J113" s="135" t="s">
        <v>109</v>
      </c>
      <c r="K113" s="73"/>
      <c r="L113" s="66"/>
      <c r="M113" s="51"/>
      <c r="N113" s="51"/>
      <c r="O113" s="51"/>
      <c r="P113" s="51"/>
    </row>
    <row r="114" spans="2:16" ht="13.8" customHeight="1" x14ac:dyDescent="0.3">
      <c r="B114" s="51"/>
      <c r="C114" s="51"/>
      <c r="D114" s="51"/>
      <c r="E114" s="51"/>
      <c r="F114" s="66"/>
      <c r="G114" s="69" t="s">
        <v>202</v>
      </c>
      <c r="H114" s="74" t="s">
        <v>69</v>
      </c>
      <c r="I114" s="88">
        <f>I113+I112</f>
        <v>79.973015873015868</v>
      </c>
      <c r="J114" s="135" t="s">
        <v>109</v>
      </c>
      <c r="K114" s="73"/>
      <c r="L114" s="66"/>
      <c r="M114" s="51"/>
      <c r="N114" s="51"/>
      <c r="O114" s="51"/>
      <c r="P114" s="51"/>
    </row>
    <row r="115" spans="2:16" ht="13.8" customHeight="1" x14ac:dyDescent="0.3">
      <c r="B115" s="51"/>
      <c r="C115" s="51"/>
      <c r="D115" s="51"/>
      <c r="E115" s="51"/>
      <c r="F115" s="66"/>
      <c r="G115" s="69" t="s">
        <v>203</v>
      </c>
      <c r="H115" s="74" t="s">
        <v>69</v>
      </c>
      <c r="I115" s="84">
        <f>((I77-I100)*1000)/I113</f>
        <v>750.33745335203662</v>
      </c>
      <c r="J115" s="76" t="s">
        <v>165</v>
      </c>
      <c r="K115" s="79"/>
      <c r="L115" s="66"/>
      <c r="M115" s="51"/>
      <c r="N115" s="51"/>
      <c r="O115" s="51"/>
      <c r="P115" s="51"/>
    </row>
    <row r="116" spans="2:16" ht="13.8" customHeight="1" x14ac:dyDescent="0.3">
      <c r="B116" s="51"/>
      <c r="C116" s="51"/>
      <c r="D116" s="51"/>
      <c r="E116" s="51"/>
      <c r="F116" s="66"/>
      <c r="G116" s="69" t="s">
        <v>204</v>
      </c>
      <c r="H116" s="74" t="s">
        <v>69</v>
      </c>
      <c r="I116" s="87">
        <f>IF(10%*C40&gt;20,10%*C40,20)</f>
        <v>146</v>
      </c>
      <c r="J116" s="76" t="s">
        <v>165</v>
      </c>
      <c r="K116" s="79"/>
      <c r="L116" s="66"/>
      <c r="M116" s="51"/>
      <c r="N116" s="51"/>
      <c r="O116" s="51"/>
      <c r="P116" s="51"/>
    </row>
    <row r="117" spans="2:16" ht="13.8" customHeight="1" x14ac:dyDescent="0.3">
      <c r="B117" s="51"/>
      <c r="C117" s="51"/>
      <c r="D117" s="51"/>
      <c r="E117" s="51"/>
      <c r="F117" s="66"/>
      <c r="G117" s="73" t="s">
        <v>205</v>
      </c>
      <c r="H117" s="74" t="s">
        <v>69</v>
      </c>
      <c r="I117" s="84">
        <f>(100%-I110)*C41</f>
        <v>39.999999999999993</v>
      </c>
      <c r="J117" s="76" t="s">
        <v>172</v>
      </c>
      <c r="K117" s="77"/>
      <c r="L117" s="66"/>
      <c r="M117" s="51"/>
      <c r="N117" s="51"/>
      <c r="O117" s="51"/>
      <c r="P117" s="51"/>
    </row>
    <row r="118" spans="2:16" ht="13.8" customHeight="1" x14ac:dyDescent="0.3">
      <c r="B118" s="51"/>
      <c r="C118" s="51"/>
      <c r="D118" s="51"/>
      <c r="E118" s="51"/>
      <c r="F118" s="66"/>
      <c r="G118" s="209" t="s">
        <v>206</v>
      </c>
      <c r="H118" s="196"/>
      <c r="I118" s="196"/>
      <c r="J118" s="196"/>
      <c r="K118" s="190"/>
      <c r="L118" s="66"/>
      <c r="M118" s="51"/>
      <c r="N118" s="51"/>
      <c r="O118" s="51"/>
      <c r="P118" s="51"/>
    </row>
    <row r="119" spans="2:16" ht="13.8" customHeight="1" x14ac:dyDescent="0.3">
      <c r="B119" s="51"/>
      <c r="C119" s="51"/>
      <c r="D119" s="51"/>
      <c r="E119" s="51"/>
      <c r="F119" s="66"/>
      <c r="G119" s="73" t="s">
        <v>207</v>
      </c>
      <c r="H119" s="74" t="s">
        <v>69</v>
      </c>
      <c r="I119" s="90">
        <f>I131/(I132)*I123+C42</f>
        <v>51.429906542056074</v>
      </c>
      <c r="J119" s="76" t="s">
        <v>165</v>
      </c>
      <c r="K119" s="77"/>
      <c r="L119" s="66"/>
      <c r="M119" s="51"/>
      <c r="N119" s="51"/>
      <c r="O119" s="51"/>
      <c r="P119" s="51"/>
    </row>
    <row r="120" spans="2:16" ht="13.8" customHeight="1" x14ac:dyDescent="0.3">
      <c r="B120" s="51"/>
      <c r="C120" s="51"/>
      <c r="D120" s="51"/>
      <c r="E120" s="51"/>
      <c r="F120" s="66"/>
      <c r="G120" s="73" t="s">
        <v>208</v>
      </c>
      <c r="H120" s="74" t="s">
        <v>69</v>
      </c>
      <c r="I120" s="90">
        <f>I136/(I137)*I124+C43</f>
        <v>13.540816326530614</v>
      </c>
      <c r="J120" s="76" t="s">
        <v>165</v>
      </c>
      <c r="K120" s="77"/>
      <c r="L120" s="66"/>
      <c r="M120" s="51"/>
      <c r="N120" s="51"/>
      <c r="O120" s="51"/>
      <c r="P120" s="51"/>
    </row>
    <row r="121" spans="2:16" ht="13.8" customHeight="1" x14ac:dyDescent="0.3">
      <c r="B121" s="51"/>
      <c r="C121" s="51"/>
      <c r="D121" s="51"/>
      <c r="E121" s="51"/>
      <c r="F121" s="66"/>
      <c r="G121" s="73" t="s">
        <v>209</v>
      </c>
      <c r="H121" s="74" t="s">
        <v>69</v>
      </c>
      <c r="I121" s="90" t="s">
        <v>210</v>
      </c>
      <c r="J121" s="76"/>
      <c r="K121" s="77"/>
      <c r="L121" s="66"/>
      <c r="M121" s="51"/>
      <c r="N121" s="51"/>
      <c r="O121" s="51"/>
      <c r="P121" s="51"/>
    </row>
    <row r="122" spans="2:16" ht="13.8" customHeight="1" x14ac:dyDescent="0.3">
      <c r="B122" s="51"/>
      <c r="C122" s="51"/>
      <c r="D122" s="51"/>
      <c r="E122" s="51"/>
      <c r="F122" s="66"/>
      <c r="G122" s="73" t="s">
        <v>211</v>
      </c>
      <c r="H122" s="74" t="s">
        <v>69</v>
      </c>
      <c r="I122" s="90" t="s">
        <v>212</v>
      </c>
      <c r="J122" s="76"/>
      <c r="K122" s="77"/>
      <c r="L122" s="66"/>
      <c r="M122" s="51"/>
      <c r="N122" s="51"/>
      <c r="O122" s="51"/>
      <c r="P122" s="51"/>
    </row>
    <row r="123" spans="2:16" ht="13.8" customHeight="1" x14ac:dyDescent="0.3">
      <c r="B123" s="51"/>
      <c r="C123" s="51"/>
      <c r="D123" s="51"/>
      <c r="E123" s="51"/>
      <c r="F123" s="66"/>
      <c r="G123" s="73" t="s">
        <v>213</v>
      </c>
      <c r="H123" s="74" t="s">
        <v>69</v>
      </c>
      <c r="I123" s="164">
        <v>101</v>
      </c>
      <c r="J123" s="76" t="s">
        <v>165</v>
      </c>
      <c r="K123" s="77"/>
      <c r="L123" s="66"/>
      <c r="M123" s="51"/>
      <c r="N123" s="51"/>
      <c r="O123" s="51"/>
      <c r="P123" s="51"/>
    </row>
    <row r="124" spans="2:16" ht="13.8" customHeight="1" x14ac:dyDescent="0.3">
      <c r="B124" s="51"/>
      <c r="C124" s="51"/>
      <c r="D124" s="51"/>
      <c r="E124" s="51"/>
      <c r="F124" s="66"/>
      <c r="G124" s="73" t="s">
        <v>214</v>
      </c>
      <c r="H124" s="74" t="s">
        <v>69</v>
      </c>
      <c r="I124" s="164">
        <v>27</v>
      </c>
      <c r="J124" s="76" t="s">
        <v>165</v>
      </c>
      <c r="K124" s="77"/>
      <c r="L124" s="66"/>
      <c r="M124" s="51"/>
      <c r="N124" s="51"/>
      <c r="O124" s="51"/>
      <c r="P124" s="51"/>
    </row>
    <row r="125" spans="2:16" ht="13.8" customHeight="1" x14ac:dyDescent="0.3">
      <c r="G125" s="73" t="s">
        <v>215</v>
      </c>
      <c r="H125" s="74" t="s">
        <v>69</v>
      </c>
      <c r="I125" s="164">
        <f>IF((I119-(C38-N38)/350*5)&gt;10,(I119-(C38-N38)/350*5),10)</f>
        <v>10</v>
      </c>
      <c r="J125" s="76" t="s">
        <v>165</v>
      </c>
      <c r="K125" s="77"/>
    </row>
    <row r="126" spans="2:16" ht="13.8" customHeight="1" x14ac:dyDescent="0.3">
      <c r="G126" s="73" t="s">
        <v>216</v>
      </c>
      <c r="H126" s="74" t="s">
        <v>69</v>
      </c>
      <c r="I126" s="164">
        <f>IF((I120-(C38-N38)/350*1.1)&lt;5,5,(I120-(C38-N38)/350*1.1))</f>
        <v>5</v>
      </c>
      <c r="J126" s="76" t="s">
        <v>165</v>
      </c>
      <c r="K126" s="77"/>
    </row>
    <row r="127" spans="2:16" ht="13.8" customHeight="1" x14ac:dyDescent="0.3">
      <c r="J127" s="53"/>
      <c r="K127" s="53"/>
    </row>
    <row r="128" spans="2:16" ht="13.8" customHeight="1" x14ac:dyDescent="0.3">
      <c r="J128" s="53"/>
      <c r="K128" s="53"/>
    </row>
    <row r="129" spans="7:11" ht="13.8" customHeight="1" x14ac:dyDescent="0.3">
      <c r="G129" s="51" t="s">
        <v>217</v>
      </c>
      <c r="H129" s="64"/>
      <c r="I129" s="71"/>
      <c r="J129" s="53"/>
      <c r="K129" s="53"/>
    </row>
    <row r="130" spans="7:11" ht="13.8" customHeight="1" x14ac:dyDescent="0.3">
      <c r="G130" s="51" t="s">
        <v>218</v>
      </c>
      <c r="H130" s="64"/>
      <c r="I130" s="60"/>
      <c r="J130" s="53"/>
      <c r="K130" s="53"/>
    </row>
    <row r="131" spans="7:11" ht="13.8" customHeight="1" x14ac:dyDescent="0.3">
      <c r="G131" s="51" t="s">
        <v>219</v>
      </c>
      <c r="H131" s="138" t="s">
        <v>69</v>
      </c>
      <c r="I131" s="64">
        <v>14</v>
      </c>
      <c r="J131" s="53"/>
      <c r="K131" s="53"/>
    </row>
    <row r="132" spans="7:11" ht="27.6" customHeight="1" x14ac:dyDescent="0.3">
      <c r="G132" s="139" t="s">
        <v>220</v>
      </c>
      <c r="H132" s="138" t="s">
        <v>69</v>
      </c>
      <c r="I132" s="64">
        <v>53.5</v>
      </c>
      <c r="J132" s="53"/>
    </row>
    <row r="133" spans="7:11" ht="13.8" customHeight="1" x14ac:dyDescent="0.3">
      <c r="G133" s="139" t="s">
        <v>221</v>
      </c>
      <c r="H133" s="138" t="s">
        <v>69</v>
      </c>
      <c r="I133" s="64">
        <v>60</v>
      </c>
    </row>
    <row r="134" spans="7:11" ht="13.8" customHeight="1" x14ac:dyDescent="0.3">
      <c r="G134" s="51"/>
      <c r="H134" s="64"/>
      <c r="I134" s="60"/>
    </row>
    <row r="135" spans="7:11" ht="13.8" customHeight="1" x14ac:dyDescent="0.3">
      <c r="G135" s="51" t="s">
        <v>222</v>
      </c>
      <c r="H135" s="64"/>
      <c r="I135" s="60"/>
    </row>
    <row r="136" spans="7:11" ht="13.8" customHeight="1" x14ac:dyDescent="0.3">
      <c r="G136" s="51" t="s">
        <v>223</v>
      </c>
      <c r="H136" s="138" t="s">
        <v>69</v>
      </c>
      <c r="I136" s="137">
        <v>31</v>
      </c>
    </row>
    <row r="137" spans="7:11" ht="27.6" customHeight="1" x14ac:dyDescent="0.3">
      <c r="G137" s="139" t="s">
        <v>224</v>
      </c>
      <c r="H137" s="138" t="s">
        <v>69</v>
      </c>
      <c r="I137" s="136">
        <v>98</v>
      </c>
    </row>
    <row r="138" spans="7:11" ht="27.6" customHeight="1" x14ac:dyDescent="0.3">
      <c r="G138" s="139" t="s">
        <v>225</v>
      </c>
      <c r="H138" s="138" t="s">
        <v>69</v>
      </c>
      <c r="I138" s="137">
        <v>142</v>
      </c>
    </row>
  </sheetData>
  <mergeCells count="9">
    <mergeCell ref="G107:K107"/>
    <mergeCell ref="G118:K118"/>
    <mergeCell ref="G36:J36"/>
    <mergeCell ref="G48:K48"/>
    <mergeCell ref="G96:K96"/>
    <mergeCell ref="G81:K81"/>
    <mergeCell ref="G76:K76"/>
    <mergeCell ref="G101:K101"/>
    <mergeCell ref="B1:P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topLeftCell="A19" workbookViewId="0">
      <selection activeCell="D33" sqref="D33"/>
    </sheetView>
  </sheetViews>
  <sheetFormatPr defaultRowHeight="13.8" x14ac:dyDescent="0.3"/>
  <cols>
    <col min="1" max="1" width="8.88671875" style="168" customWidth="1"/>
    <col min="2" max="2" width="25.5546875" style="168" bestFit="1" customWidth="1"/>
    <col min="3" max="3" width="7.44140625" style="168" bestFit="1" customWidth="1"/>
    <col min="4" max="4" width="11.88671875" style="168" bestFit="1" customWidth="1"/>
    <col min="5" max="36" width="8.88671875" style="168" customWidth="1"/>
    <col min="37" max="16384" width="8.88671875" style="168"/>
  </cols>
  <sheetData>
    <row r="2" spans="2:4" x14ac:dyDescent="0.3">
      <c r="B2" s="181" t="s">
        <v>65</v>
      </c>
      <c r="C2" s="182"/>
      <c r="D2" s="182"/>
    </row>
    <row r="3" spans="2:4" x14ac:dyDescent="0.3">
      <c r="B3" s="169" t="s">
        <v>70</v>
      </c>
      <c r="C3" s="170">
        <v>7</v>
      </c>
      <c r="D3" s="171"/>
    </row>
    <row r="4" spans="2:4" x14ac:dyDescent="0.3">
      <c r="B4" s="169" t="s">
        <v>72</v>
      </c>
      <c r="C4" s="172">
        <f>ANAPAK!N38</f>
        <v>750.33745335203662</v>
      </c>
      <c r="D4" s="171" t="s">
        <v>73</v>
      </c>
    </row>
    <row r="5" spans="2:4" x14ac:dyDescent="0.3">
      <c r="B5" s="169" t="s">
        <v>74</v>
      </c>
      <c r="C5" s="172">
        <f>ANAPAK!N39</f>
        <v>412.6855993436202</v>
      </c>
      <c r="D5" s="171" t="s">
        <v>73</v>
      </c>
    </row>
    <row r="6" spans="2:4" x14ac:dyDescent="0.3">
      <c r="B6" s="169" t="s">
        <v>76</v>
      </c>
      <c r="C6" s="172">
        <f>ANAPAK!N40</f>
        <v>146</v>
      </c>
      <c r="D6" s="171" t="s">
        <v>73</v>
      </c>
    </row>
    <row r="7" spans="2:4" x14ac:dyDescent="0.3">
      <c r="B7" s="169" t="s">
        <v>78</v>
      </c>
      <c r="C7" s="172">
        <f>ANAPAK!N41</f>
        <v>39.999999999999993</v>
      </c>
      <c r="D7" s="171" t="s">
        <v>73</v>
      </c>
    </row>
    <row r="8" spans="2:4" x14ac:dyDescent="0.3">
      <c r="B8" s="169" t="s">
        <v>81</v>
      </c>
      <c r="C8" s="172">
        <f>ANAPAK!N42</f>
        <v>10</v>
      </c>
      <c r="D8" s="171" t="s">
        <v>73</v>
      </c>
    </row>
    <row r="9" spans="2:4" x14ac:dyDescent="0.3">
      <c r="B9" s="169" t="s">
        <v>85</v>
      </c>
      <c r="C9" s="172">
        <f>ANAPAK!N43</f>
        <v>5</v>
      </c>
      <c r="D9" s="171" t="s">
        <v>73</v>
      </c>
    </row>
    <row r="10" spans="2:4" x14ac:dyDescent="0.3">
      <c r="B10" s="169" t="s">
        <v>89</v>
      </c>
      <c r="C10" s="172">
        <f>ANAPAK!N44</f>
        <v>79.973015873015868</v>
      </c>
      <c r="D10" s="171" t="s">
        <v>90</v>
      </c>
    </row>
    <row r="11" spans="2:4" x14ac:dyDescent="0.3">
      <c r="B11" s="173" t="s">
        <v>93</v>
      </c>
      <c r="C11" s="174">
        <f>ANAPAK!N45</f>
        <v>400</v>
      </c>
      <c r="D11" s="175" t="s">
        <v>94</v>
      </c>
    </row>
    <row r="12" spans="2:4" x14ac:dyDescent="0.3">
      <c r="B12" s="173" t="s">
        <v>99</v>
      </c>
      <c r="C12" s="174">
        <f>ANAPAK!N46</f>
        <v>5.3968253968253963</v>
      </c>
      <c r="D12" s="175" t="s">
        <v>100</v>
      </c>
    </row>
    <row r="13" spans="2:4" x14ac:dyDescent="0.3">
      <c r="B13" s="173" t="s">
        <v>103</v>
      </c>
      <c r="C13" s="174">
        <f>ANAPAK!N47</f>
        <v>3.5978835978835978E-2</v>
      </c>
      <c r="D13" s="175" t="s">
        <v>90</v>
      </c>
    </row>
    <row r="14" spans="2:4" x14ac:dyDescent="0.3">
      <c r="B14" s="173" t="s">
        <v>105</v>
      </c>
      <c r="C14" s="174">
        <f>ANAPAK!N48</f>
        <v>116.61999999999999</v>
      </c>
      <c r="D14" s="175" t="s">
        <v>106</v>
      </c>
    </row>
    <row r="15" spans="2:4" x14ac:dyDescent="0.3">
      <c r="B15" s="173" t="s">
        <v>110</v>
      </c>
      <c r="C15" s="174">
        <f>ANAPAK!N49</f>
        <v>233.23999999999998</v>
      </c>
      <c r="D15" s="175" t="s">
        <v>106</v>
      </c>
    </row>
    <row r="19" spans="2:4" ht="13.8" customHeight="1" x14ac:dyDescent="0.3">
      <c r="B19" s="183" t="s">
        <v>226</v>
      </c>
      <c r="C19" s="184"/>
      <c r="D19" s="184"/>
    </row>
    <row r="20" spans="2:4" ht="13.8" customHeight="1" x14ac:dyDescent="0.3">
      <c r="B20" s="176" t="s">
        <v>227</v>
      </c>
      <c r="C20" s="177">
        <f>ANAPAK!C46</f>
        <v>80</v>
      </c>
      <c r="D20" s="176" t="str">
        <f>ANAPAK!D46</f>
        <v xml:space="preserve">CMD </v>
      </c>
    </row>
    <row r="21" spans="2:4" x14ac:dyDescent="0.3">
      <c r="B21" s="176" t="s">
        <v>228</v>
      </c>
      <c r="C21" s="178">
        <f>C11</f>
        <v>400</v>
      </c>
      <c r="D21" s="178" t="str">
        <f>D11</f>
        <v>Kg.COD/day</v>
      </c>
    </row>
    <row r="22" spans="2:4" x14ac:dyDescent="0.3">
      <c r="B22" s="176" t="s">
        <v>229</v>
      </c>
      <c r="C22" s="176">
        <f>ANAPAK!C38</f>
        <v>5000</v>
      </c>
      <c r="D22" s="176" t="str">
        <f>ANAPAK!D38</f>
        <v>mg/l</v>
      </c>
    </row>
    <row r="23" spans="2:4" x14ac:dyDescent="0.3">
      <c r="B23" s="179" t="s">
        <v>230</v>
      </c>
      <c r="C23" s="177">
        <f>C12</f>
        <v>5.3968253968253963</v>
      </c>
      <c r="D23" s="176" t="str">
        <f>D12</f>
        <v>Kg.DS/day</v>
      </c>
    </row>
    <row r="24" spans="2:4" x14ac:dyDescent="0.3">
      <c r="B24" s="179" t="s">
        <v>187</v>
      </c>
      <c r="C24" s="180">
        <f>C15</f>
        <v>233.23999999999998</v>
      </c>
      <c r="D24" s="176" t="str">
        <f>D15</f>
        <v>NCBM/day</v>
      </c>
    </row>
    <row r="25" spans="2:4" x14ac:dyDescent="0.3">
      <c r="B25" s="179" t="s">
        <v>231</v>
      </c>
      <c r="C25" s="180">
        <f>C14</f>
        <v>116.61999999999999</v>
      </c>
      <c r="D25" s="176" t="str">
        <f>D14</f>
        <v>NCBM/day</v>
      </c>
    </row>
    <row r="29" spans="2:4" x14ac:dyDescent="0.3">
      <c r="B29" s="183" t="s">
        <v>232</v>
      </c>
      <c r="C29" s="184"/>
      <c r="D29" s="184"/>
    </row>
    <row r="30" spans="2:4" x14ac:dyDescent="0.3">
      <c r="B30" s="176" t="s">
        <v>233</v>
      </c>
      <c r="C30" s="177">
        <f>ANAPAK!I39</f>
        <v>7.0063694267515908</v>
      </c>
      <c r="D30" s="176" t="str">
        <f>ANAPAK!J39</f>
        <v>m</v>
      </c>
    </row>
    <row r="31" spans="2:4" x14ac:dyDescent="0.3">
      <c r="B31" s="176" t="s">
        <v>234</v>
      </c>
      <c r="C31" s="180">
        <f>ANAPAK!I40</f>
        <v>15.95</v>
      </c>
      <c r="D31" s="176" t="str">
        <f>ANAPAK!J40</f>
        <v>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R76"/>
  <sheetViews>
    <sheetView workbookViewId="0">
      <selection activeCell="K16" sqref="K16"/>
    </sheetView>
  </sheetViews>
  <sheetFormatPr defaultColWidth="9.109375" defaultRowHeight="14.4" x14ac:dyDescent="0.3"/>
  <cols>
    <col min="1" max="1" width="9.109375" style="16" customWidth="1"/>
    <col min="2" max="2" width="11.109375" style="16" bestFit="1" customWidth="1"/>
    <col min="3" max="4" width="8.6640625" style="17" customWidth="1"/>
    <col min="5" max="7" width="9.109375" style="17" customWidth="1"/>
    <col min="8" max="8" width="9.109375" style="18" customWidth="1"/>
    <col min="9" max="18" width="9.109375" style="17" customWidth="1"/>
    <col min="19" max="50" width="9.109375" style="16" customWidth="1"/>
    <col min="51" max="16384" width="9.109375" style="16"/>
  </cols>
  <sheetData>
    <row r="1" spans="1:18" ht="24" customHeight="1" x14ac:dyDescent="0.6">
      <c r="A1" s="225" t="s">
        <v>235</v>
      </c>
      <c r="B1" s="226"/>
      <c r="C1" s="220"/>
      <c r="D1" s="220"/>
      <c r="E1" s="220"/>
      <c r="F1" s="220"/>
      <c r="G1" s="220"/>
      <c r="H1" s="227"/>
      <c r="I1" s="220"/>
      <c r="J1" s="220"/>
      <c r="K1" s="220"/>
      <c r="L1" s="220"/>
      <c r="M1" s="220"/>
      <c r="N1" s="220"/>
      <c r="O1" s="220"/>
      <c r="P1" s="220"/>
      <c r="Q1" s="220"/>
      <c r="R1" s="220"/>
    </row>
    <row r="2" spans="1:18" ht="15" customHeight="1" thickBot="1" x14ac:dyDescent="0.35"/>
    <row r="3" spans="1:18" ht="15" customHeight="1" thickBot="1" x14ac:dyDescent="0.35">
      <c r="A3" s="230" t="s">
        <v>236</v>
      </c>
      <c r="B3" s="218"/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20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21">
        <v>17</v>
      </c>
    </row>
    <row r="4" spans="1:18" ht="15" customHeight="1" thickBot="1" x14ac:dyDescent="0.35">
      <c r="A4" s="217" t="s">
        <v>237</v>
      </c>
      <c r="B4" s="218"/>
      <c r="C4" s="22">
        <f t="shared" ref="C4:R4" si="0">1.2*C3-(C3-1)*0.05-0.2</f>
        <v>2.15</v>
      </c>
      <c r="D4" s="22">
        <f t="shared" si="0"/>
        <v>3.2999999999999994</v>
      </c>
      <c r="E4" s="22">
        <f t="shared" si="0"/>
        <v>4.4499999999999993</v>
      </c>
      <c r="F4" s="22">
        <f t="shared" si="0"/>
        <v>5.6</v>
      </c>
      <c r="G4" s="22">
        <f t="shared" si="0"/>
        <v>6.7499999999999991</v>
      </c>
      <c r="H4" s="23">
        <f t="shared" si="0"/>
        <v>7.8999999999999995</v>
      </c>
      <c r="I4" s="22">
        <f t="shared" si="0"/>
        <v>9.0500000000000007</v>
      </c>
      <c r="J4" s="22">
        <f t="shared" si="0"/>
        <v>10.199999999999999</v>
      </c>
      <c r="K4" s="22">
        <f t="shared" si="0"/>
        <v>11.350000000000001</v>
      </c>
      <c r="L4" s="22">
        <f t="shared" si="0"/>
        <v>12.5</v>
      </c>
      <c r="M4" s="22">
        <f t="shared" si="0"/>
        <v>13.649999999999999</v>
      </c>
      <c r="N4" s="22">
        <f t="shared" si="0"/>
        <v>14.8</v>
      </c>
      <c r="O4" s="22">
        <f t="shared" si="0"/>
        <v>15.950000000000003</v>
      </c>
      <c r="P4" s="22">
        <f t="shared" si="0"/>
        <v>17.100000000000001</v>
      </c>
      <c r="Q4" s="22">
        <f t="shared" si="0"/>
        <v>18.25</v>
      </c>
      <c r="R4" s="22">
        <f t="shared" si="0"/>
        <v>19.399999999999999</v>
      </c>
    </row>
    <row r="5" spans="1:18" ht="15" customHeight="1" thickBot="1" x14ac:dyDescent="0.35">
      <c r="A5" s="24" t="s">
        <v>238</v>
      </c>
      <c r="B5" s="25" t="s">
        <v>239</v>
      </c>
      <c r="C5" s="221" t="s">
        <v>240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</row>
    <row r="6" spans="1:18" ht="15" customHeight="1" thickBot="1" x14ac:dyDescent="0.35">
      <c r="A6" s="26">
        <v>3</v>
      </c>
      <c r="B6" s="27">
        <f t="shared" ref="B6:B37" si="1">(2.4*A6-(A6+1)*0.1)/3.14</f>
        <v>2.1656050955414008</v>
      </c>
      <c r="C6" s="28">
        <f t="shared" ref="C6:C53" si="2">ROUND((0.785*$B6*$B6*$C$4),1)</f>
        <v>7.9</v>
      </c>
      <c r="D6" s="28">
        <f t="shared" ref="D6:D53" si="3">ROUND((0.785*$B6*$B6*$D$4),1)</f>
        <v>12.1</v>
      </c>
      <c r="E6" s="28">
        <f t="shared" ref="E6:E53" si="4">ROUND((0.785*$B6*$B6*$E$4),1)</f>
        <v>16.399999999999999</v>
      </c>
      <c r="F6" s="28">
        <f t="shared" ref="F6:F53" si="5">ROUND((0.785*$B6*$B6*$F$4),1)</f>
        <v>20.6</v>
      </c>
      <c r="G6" s="28">
        <f t="shared" ref="G6:G52" si="6">ROUND((0.785*$B6*$B6*$G$4),1)</f>
        <v>24.9</v>
      </c>
      <c r="H6" s="29">
        <f t="shared" ref="H6:H49" si="7">ROUND((0.785*$B6*$B6*$H$4),1)</f>
        <v>29.1</v>
      </c>
      <c r="I6" s="28">
        <f t="shared" ref="I6:I42" si="8">ROUND((0.785*$B6*$B6*$I$4),1)</f>
        <v>33.299999999999997</v>
      </c>
      <c r="J6" s="28">
        <f t="shared" ref="J6:J39" si="9">ROUND((0.785*$B6*$B6*$J$4),1)</f>
        <v>37.6</v>
      </c>
      <c r="K6" s="28">
        <f t="shared" ref="K6:K36" si="10">ROUND((0.785*$B6*$B6*$K$4),1)</f>
        <v>41.8</v>
      </c>
      <c r="L6" s="28">
        <f t="shared" ref="L6:L33" si="11">ROUND((0.785*$B6*$B6*$L$4),1)</f>
        <v>46</v>
      </c>
      <c r="M6" s="28">
        <f t="shared" ref="M6:M32" si="12">ROUND((0.785*$B6*$B6*$M$4),1)</f>
        <v>50.3</v>
      </c>
      <c r="N6" s="28">
        <f t="shared" ref="N6:N29" si="13">ROUND((0.785*$B6*$B6*$N$4),1)</f>
        <v>54.5</v>
      </c>
      <c r="O6" s="28">
        <f t="shared" ref="O6:O26" si="14">ROUND((0.785*$B6*$B6*$O$4),1)</f>
        <v>58.7</v>
      </c>
      <c r="P6" s="28">
        <f t="shared" ref="P6:P24" si="15">ROUND((0.785*$B6*$B6*$P$4),1)</f>
        <v>63</v>
      </c>
      <c r="Q6" s="28">
        <f t="shared" ref="Q6:Q21" si="16">ROUND((0.785*$B6*$B6*$Q$4),1)</f>
        <v>67.2</v>
      </c>
      <c r="R6" s="28">
        <f t="shared" ref="R6:R21" si="17">ROUND((0.785*$B6*$B6*$R$4),1)</f>
        <v>71.400000000000006</v>
      </c>
    </row>
    <row r="7" spans="1:18" ht="15" customHeight="1" thickBot="1" x14ac:dyDescent="0.35">
      <c r="A7" s="26">
        <v>4</v>
      </c>
      <c r="B7" s="27">
        <f t="shared" si="1"/>
        <v>2.8980891719745219</v>
      </c>
      <c r="C7" s="28">
        <f t="shared" si="2"/>
        <v>14.2</v>
      </c>
      <c r="D7" s="28">
        <f t="shared" si="3"/>
        <v>21.8</v>
      </c>
      <c r="E7" s="28">
        <f t="shared" si="4"/>
        <v>29.3</v>
      </c>
      <c r="F7" s="28">
        <f t="shared" si="5"/>
        <v>36.9</v>
      </c>
      <c r="G7" s="28">
        <f t="shared" si="6"/>
        <v>44.5</v>
      </c>
      <c r="H7" s="29">
        <f t="shared" si="7"/>
        <v>52.1</v>
      </c>
      <c r="I7" s="28">
        <f t="shared" si="8"/>
        <v>59.7</v>
      </c>
      <c r="J7" s="28">
        <f t="shared" si="9"/>
        <v>67.3</v>
      </c>
      <c r="K7" s="28">
        <f t="shared" si="10"/>
        <v>74.8</v>
      </c>
      <c r="L7" s="28">
        <f t="shared" si="11"/>
        <v>82.4</v>
      </c>
      <c r="M7" s="28">
        <f t="shared" si="12"/>
        <v>90</v>
      </c>
      <c r="N7" s="28">
        <f t="shared" si="13"/>
        <v>97.6</v>
      </c>
      <c r="O7" s="28">
        <f t="shared" si="14"/>
        <v>105.2</v>
      </c>
      <c r="P7" s="28">
        <f t="shared" si="15"/>
        <v>112.7</v>
      </c>
      <c r="Q7" s="28">
        <f t="shared" si="16"/>
        <v>120.3</v>
      </c>
      <c r="R7" s="28">
        <f t="shared" si="17"/>
        <v>127.9</v>
      </c>
    </row>
    <row r="8" spans="1:18" ht="15" customHeight="1" thickBot="1" x14ac:dyDescent="0.35">
      <c r="A8" s="26">
        <v>5</v>
      </c>
      <c r="B8" s="27">
        <f t="shared" si="1"/>
        <v>3.6305732484076434</v>
      </c>
      <c r="C8" s="28">
        <f t="shared" si="2"/>
        <v>22.2</v>
      </c>
      <c r="D8" s="28">
        <f t="shared" si="3"/>
        <v>34.1</v>
      </c>
      <c r="E8" s="28">
        <f t="shared" si="4"/>
        <v>46</v>
      </c>
      <c r="F8" s="28">
        <f t="shared" si="5"/>
        <v>57.9</v>
      </c>
      <c r="G8" s="28">
        <f t="shared" si="6"/>
        <v>69.8</v>
      </c>
      <c r="H8" s="29">
        <f t="shared" si="7"/>
        <v>81.7</v>
      </c>
      <c r="I8" s="28">
        <f t="shared" si="8"/>
        <v>93.6</v>
      </c>
      <c r="J8" s="28">
        <f t="shared" si="9"/>
        <v>105.5</v>
      </c>
      <c r="K8" s="28">
        <f t="shared" si="10"/>
        <v>117.4</v>
      </c>
      <c r="L8" s="28">
        <f t="shared" si="11"/>
        <v>129.30000000000001</v>
      </c>
      <c r="M8" s="28">
        <f t="shared" si="12"/>
        <v>141.19999999999999</v>
      </c>
      <c r="N8" s="28">
        <f t="shared" si="13"/>
        <v>153.1</v>
      </c>
      <c r="O8" s="28">
        <f t="shared" si="14"/>
        <v>165</v>
      </c>
      <c r="P8" s="28">
        <f t="shared" si="15"/>
        <v>176.9</v>
      </c>
      <c r="Q8" s="28">
        <f t="shared" si="16"/>
        <v>188.8</v>
      </c>
      <c r="R8" s="28">
        <f t="shared" si="17"/>
        <v>200.7</v>
      </c>
    </row>
    <row r="9" spans="1:18" ht="15" customHeight="1" thickBot="1" x14ac:dyDescent="0.35">
      <c r="A9" s="26">
        <v>6</v>
      </c>
      <c r="B9" s="27">
        <f t="shared" si="1"/>
        <v>4.3630573248407636</v>
      </c>
      <c r="C9" s="28">
        <f t="shared" si="2"/>
        <v>32.1</v>
      </c>
      <c r="D9" s="28">
        <f t="shared" si="3"/>
        <v>49.3</v>
      </c>
      <c r="E9" s="28">
        <f t="shared" si="4"/>
        <v>66.5</v>
      </c>
      <c r="F9" s="28">
        <f t="shared" si="5"/>
        <v>83.7</v>
      </c>
      <c r="G9" s="28">
        <f t="shared" si="6"/>
        <v>100.9</v>
      </c>
      <c r="H9" s="29">
        <f t="shared" si="7"/>
        <v>118.1</v>
      </c>
      <c r="I9" s="28">
        <f t="shared" si="8"/>
        <v>135.19999999999999</v>
      </c>
      <c r="J9" s="28">
        <f t="shared" si="9"/>
        <v>152.4</v>
      </c>
      <c r="K9" s="28">
        <f t="shared" si="10"/>
        <v>169.6</v>
      </c>
      <c r="L9" s="28">
        <f t="shared" si="11"/>
        <v>186.8</v>
      </c>
      <c r="M9" s="28">
        <f t="shared" si="12"/>
        <v>204</v>
      </c>
      <c r="N9" s="28">
        <f t="shared" si="13"/>
        <v>221.2</v>
      </c>
      <c r="O9" s="28">
        <f t="shared" si="14"/>
        <v>238.3</v>
      </c>
      <c r="P9" s="28">
        <f t="shared" si="15"/>
        <v>255.5</v>
      </c>
      <c r="Q9" s="28">
        <f t="shared" si="16"/>
        <v>272.7</v>
      </c>
      <c r="R9" s="28">
        <f t="shared" si="17"/>
        <v>289.89999999999998</v>
      </c>
    </row>
    <row r="10" spans="1:18" ht="15" customHeight="1" thickBot="1" x14ac:dyDescent="0.35">
      <c r="A10" s="26">
        <v>7</v>
      </c>
      <c r="B10" s="27">
        <f t="shared" si="1"/>
        <v>5.0955414012738851</v>
      </c>
      <c r="C10" s="28">
        <f t="shared" si="2"/>
        <v>43.8</v>
      </c>
      <c r="D10" s="28">
        <f t="shared" si="3"/>
        <v>67.3</v>
      </c>
      <c r="E10" s="28">
        <f t="shared" si="4"/>
        <v>90.7</v>
      </c>
      <c r="F10" s="28">
        <f t="shared" si="5"/>
        <v>114.1</v>
      </c>
      <c r="G10" s="28">
        <f t="shared" si="6"/>
        <v>137.6</v>
      </c>
      <c r="H10" s="29">
        <f t="shared" si="7"/>
        <v>161</v>
      </c>
      <c r="I10" s="28">
        <f t="shared" si="8"/>
        <v>184.5</v>
      </c>
      <c r="J10" s="28">
        <f t="shared" si="9"/>
        <v>207.9</v>
      </c>
      <c r="K10" s="28">
        <f t="shared" si="10"/>
        <v>231.3</v>
      </c>
      <c r="L10" s="28">
        <f t="shared" si="11"/>
        <v>254.8</v>
      </c>
      <c r="M10" s="28">
        <f t="shared" si="12"/>
        <v>278.2</v>
      </c>
      <c r="N10" s="28">
        <f t="shared" si="13"/>
        <v>301.7</v>
      </c>
      <c r="O10" s="28">
        <f t="shared" si="14"/>
        <v>325.10000000000002</v>
      </c>
      <c r="P10" s="28">
        <f t="shared" si="15"/>
        <v>348.5</v>
      </c>
      <c r="Q10" s="28">
        <f t="shared" si="16"/>
        <v>372</v>
      </c>
      <c r="R10" s="28">
        <f t="shared" si="17"/>
        <v>395.4</v>
      </c>
    </row>
    <row r="11" spans="1:18" ht="15" customHeight="1" thickBot="1" x14ac:dyDescent="0.35">
      <c r="A11" s="26">
        <v>8</v>
      </c>
      <c r="B11" s="27">
        <f t="shared" si="1"/>
        <v>5.8280254777070066</v>
      </c>
      <c r="C11" s="28">
        <f t="shared" si="2"/>
        <v>57.3</v>
      </c>
      <c r="D11" s="28">
        <f t="shared" si="3"/>
        <v>88</v>
      </c>
      <c r="E11" s="28">
        <f t="shared" si="4"/>
        <v>118.7</v>
      </c>
      <c r="F11" s="28">
        <f t="shared" si="5"/>
        <v>149.30000000000001</v>
      </c>
      <c r="G11" s="28">
        <f t="shared" si="6"/>
        <v>180</v>
      </c>
      <c r="H11" s="29">
        <f t="shared" si="7"/>
        <v>210.6</v>
      </c>
      <c r="I11" s="28">
        <f t="shared" si="8"/>
        <v>241.3</v>
      </c>
      <c r="J11" s="28">
        <f t="shared" si="9"/>
        <v>272</v>
      </c>
      <c r="K11" s="28">
        <f t="shared" si="10"/>
        <v>302.60000000000002</v>
      </c>
      <c r="L11" s="28">
        <f t="shared" si="11"/>
        <v>333.3</v>
      </c>
      <c r="M11" s="28">
        <f t="shared" si="12"/>
        <v>364</v>
      </c>
      <c r="N11" s="28">
        <f t="shared" si="13"/>
        <v>394.6</v>
      </c>
      <c r="O11" s="28">
        <f t="shared" si="14"/>
        <v>425.3</v>
      </c>
      <c r="P11" s="28">
        <f t="shared" si="15"/>
        <v>455.9</v>
      </c>
      <c r="Q11" s="28">
        <f t="shared" si="16"/>
        <v>486.6</v>
      </c>
      <c r="R11" s="28">
        <f t="shared" si="17"/>
        <v>517.29999999999995</v>
      </c>
    </row>
    <row r="12" spans="1:18" ht="15" customHeight="1" thickBot="1" x14ac:dyDescent="0.35">
      <c r="A12" s="26">
        <v>9</v>
      </c>
      <c r="B12" s="27">
        <f t="shared" si="1"/>
        <v>6.5605095541401264</v>
      </c>
      <c r="C12" s="28">
        <f t="shared" si="2"/>
        <v>72.599999999999994</v>
      </c>
      <c r="D12" s="28">
        <f t="shared" si="3"/>
        <v>111.5</v>
      </c>
      <c r="E12" s="28">
        <f t="shared" si="4"/>
        <v>150.4</v>
      </c>
      <c r="F12" s="28">
        <f t="shared" si="5"/>
        <v>189.2</v>
      </c>
      <c r="G12" s="28">
        <f t="shared" si="6"/>
        <v>228.1</v>
      </c>
      <c r="H12" s="29">
        <f t="shared" si="7"/>
        <v>266.89999999999998</v>
      </c>
      <c r="I12" s="30">
        <f t="shared" si="8"/>
        <v>305.8</v>
      </c>
      <c r="J12" s="31">
        <f t="shared" si="9"/>
        <v>344.6</v>
      </c>
      <c r="K12" s="28">
        <f t="shared" si="10"/>
        <v>383.5</v>
      </c>
      <c r="L12" s="28">
        <f t="shared" si="11"/>
        <v>422.3</v>
      </c>
      <c r="M12" s="28">
        <f t="shared" si="12"/>
        <v>461.2</v>
      </c>
      <c r="N12" s="28">
        <f t="shared" si="13"/>
        <v>500</v>
      </c>
      <c r="O12" s="28">
        <f t="shared" si="14"/>
        <v>538.9</v>
      </c>
      <c r="P12" s="28">
        <f t="shared" si="15"/>
        <v>577.79999999999995</v>
      </c>
      <c r="Q12" s="28">
        <f t="shared" si="16"/>
        <v>616.6</v>
      </c>
      <c r="R12" s="28">
        <f t="shared" si="17"/>
        <v>655.5</v>
      </c>
    </row>
    <row r="13" spans="1:18" ht="15" customHeight="1" thickBot="1" x14ac:dyDescent="0.35">
      <c r="A13" s="26">
        <v>10</v>
      </c>
      <c r="B13" s="27">
        <f t="shared" si="1"/>
        <v>7.2929936305732479</v>
      </c>
      <c r="C13" s="28">
        <f t="shared" si="2"/>
        <v>89.8</v>
      </c>
      <c r="D13" s="28">
        <f t="shared" si="3"/>
        <v>137.80000000000001</v>
      </c>
      <c r="E13" s="32">
        <f t="shared" si="4"/>
        <v>185.8</v>
      </c>
      <c r="F13" s="28">
        <f t="shared" si="5"/>
        <v>233.8</v>
      </c>
      <c r="G13" s="28">
        <f t="shared" si="6"/>
        <v>281.8</v>
      </c>
      <c r="H13" s="30">
        <f t="shared" si="7"/>
        <v>329.8</v>
      </c>
      <c r="I13" s="28">
        <f t="shared" si="8"/>
        <v>377.9</v>
      </c>
      <c r="J13" s="33">
        <f t="shared" si="9"/>
        <v>425.9</v>
      </c>
      <c r="K13" s="28">
        <f t="shared" si="10"/>
        <v>473.9</v>
      </c>
      <c r="L13" s="28">
        <f t="shared" si="11"/>
        <v>521.9</v>
      </c>
      <c r="M13" s="28">
        <f t="shared" si="12"/>
        <v>569.9</v>
      </c>
      <c r="N13" s="28">
        <f t="shared" si="13"/>
        <v>617.9</v>
      </c>
      <c r="O13" s="28">
        <f t="shared" si="14"/>
        <v>666</v>
      </c>
      <c r="P13" s="28">
        <f t="shared" si="15"/>
        <v>714</v>
      </c>
      <c r="Q13" s="28">
        <f t="shared" si="16"/>
        <v>762</v>
      </c>
      <c r="R13" s="28">
        <f t="shared" si="17"/>
        <v>810</v>
      </c>
    </row>
    <row r="14" spans="1:18" ht="15" customHeight="1" thickBot="1" x14ac:dyDescent="0.35">
      <c r="A14" s="26">
        <v>11</v>
      </c>
      <c r="B14" s="27">
        <f t="shared" si="1"/>
        <v>8.0254777070063685</v>
      </c>
      <c r="C14" s="28">
        <f t="shared" si="2"/>
        <v>108.7</v>
      </c>
      <c r="D14" s="28">
        <f t="shared" si="3"/>
        <v>166.8</v>
      </c>
      <c r="E14" s="33">
        <f t="shared" si="4"/>
        <v>225</v>
      </c>
      <c r="F14" s="28">
        <f t="shared" si="5"/>
        <v>283.10000000000002</v>
      </c>
      <c r="G14" s="28">
        <f t="shared" si="6"/>
        <v>341.3</v>
      </c>
      <c r="H14" s="29">
        <f t="shared" si="7"/>
        <v>399.4</v>
      </c>
      <c r="I14" s="28">
        <f t="shared" si="8"/>
        <v>457.6</v>
      </c>
      <c r="J14" s="28">
        <f t="shared" si="9"/>
        <v>515.70000000000005</v>
      </c>
      <c r="K14" s="28">
        <f t="shared" si="10"/>
        <v>573.9</v>
      </c>
      <c r="L14" s="28">
        <f t="shared" si="11"/>
        <v>632</v>
      </c>
      <c r="M14" s="28">
        <f t="shared" si="12"/>
        <v>690.2</v>
      </c>
      <c r="N14" s="28">
        <f t="shared" si="13"/>
        <v>748.3</v>
      </c>
      <c r="O14" s="28">
        <f t="shared" si="14"/>
        <v>806.4</v>
      </c>
      <c r="P14" s="28">
        <f t="shared" si="15"/>
        <v>864.6</v>
      </c>
      <c r="Q14" s="28">
        <f t="shared" si="16"/>
        <v>922.7</v>
      </c>
      <c r="R14" s="28">
        <f t="shared" si="17"/>
        <v>980.9</v>
      </c>
    </row>
    <row r="15" spans="1:18" ht="15" customHeight="1" thickBot="1" x14ac:dyDescent="0.35">
      <c r="A15" s="26">
        <v>12</v>
      </c>
      <c r="B15" s="27">
        <f t="shared" si="1"/>
        <v>8.7579617834394892</v>
      </c>
      <c r="C15" s="28">
        <f t="shared" si="2"/>
        <v>129.5</v>
      </c>
      <c r="D15" s="28">
        <f t="shared" si="3"/>
        <v>198.7</v>
      </c>
      <c r="E15" s="28">
        <f t="shared" si="4"/>
        <v>267.89999999999998</v>
      </c>
      <c r="F15" s="28">
        <f t="shared" si="5"/>
        <v>337.2</v>
      </c>
      <c r="G15" s="34">
        <f t="shared" si="6"/>
        <v>406.4</v>
      </c>
      <c r="H15" s="35">
        <f t="shared" si="7"/>
        <v>475.7</v>
      </c>
      <c r="I15" s="36">
        <f t="shared" si="8"/>
        <v>544.9</v>
      </c>
      <c r="J15" s="28">
        <f t="shared" si="9"/>
        <v>614.20000000000005</v>
      </c>
      <c r="K15" s="28">
        <f t="shared" si="10"/>
        <v>683.4</v>
      </c>
      <c r="L15" s="28">
        <f t="shared" si="11"/>
        <v>752.6</v>
      </c>
      <c r="M15" s="28">
        <f t="shared" si="12"/>
        <v>821.9</v>
      </c>
      <c r="N15" s="28">
        <f t="shared" si="13"/>
        <v>891.1</v>
      </c>
      <c r="O15" s="28">
        <f t="shared" si="14"/>
        <v>960.4</v>
      </c>
      <c r="P15" s="28">
        <f t="shared" si="15"/>
        <v>1029.5999999999999</v>
      </c>
      <c r="Q15" s="28">
        <f t="shared" si="16"/>
        <v>1098.9000000000001</v>
      </c>
      <c r="R15" s="28">
        <f t="shared" si="17"/>
        <v>1168.0999999999999</v>
      </c>
    </row>
    <row r="16" spans="1:18" ht="15" customHeight="1" thickBot="1" x14ac:dyDescent="0.35">
      <c r="A16" s="26">
        <v>13</v>
      </c>
      <c r="B16" s="27">
        <f t="shared" si="1"/>
        <v>9.4904458598726116</v>
      </c>
      <c r="C16" s="28">
        <f t="shared" si="2"/>
        <v>152</v>
      </c>
      <c r="D16" s="28">
        <f t="shared" si="3"/>
        <v>233.3</v>
      </c>
      <c r="E16" s="28">
        <f t="shared" si="4"/>
        <v>314.60000000000002</v>
      </c>
      <c r="F16" s="28">
        <f t="shared" si="5"/>
        <v>395.9</v>
      </c>
      <c r="G16" s="28">
        <f t="shared" si="6"/>
        <v>477.3</v>
      </c>
      <c r="H16" s="29">
        <f t="shared" si="7"/>
        <v>558.6</v>
      </c>
      <c r="I16" s="28">
        <f t="shared" si="8"/>
        <v>639.9</v>
      </c>
      <c r="J16" s="28">
        <f t="shared" si="9"/>
        <v>721.2</v>
      </c>
      <c r="K16" s="28">
        <f t="shared" si="10"/>
        <v>802.5</v>
      </c>
      <c r="L16" s="28">
        <f t="shared" si="11"/>
        <v>883.8</v>
      </c>
      <c r="M16" s="28">
        <f t="shared" si="12"/>
        <v>965.1</v>
      </c>
      <c r="N16" s="28">
        <f t="shared" si="13"/>
        <v>1046.4000000000001</v>
      </c>
      <c r="O16" s="28">
        <f t="shared" si="14"/>
        <v>1127.7</v>
      </c>
      <c r="P16" s="28">
        <f t="shared" si="15"/>
        <v>1209</v>
      </c>
      <c r="Q16" s="28">
        <f t="shared" si="16"/>
        <v>1290.3</v>
      </c>
      <c r="R16" s="28">
        <f t="shared" si="17"/>
        <v>1371.7</v>
      </c>
    </row>
    <row r="17" spans="1:18" ht="15" customHeight="1" thickBot="1" x14ac:dyDescent="0.35">
      <c r="A17" s="26">
        <v>14</v>
      </c>
      <c r="B17" s="27">
        <f t="shared" si="1"/>
        <v>10.222929936305732</v>
      </c>
      <c r="C17" s="28">
        <f t="shared" si="2"/>
        <v>176.4</v>
      </c>
      <c r="D17" s="28">
        <f t="shared" si="3"/>
        <v>270.7</v>
      </c>
      <c r="E17" s="28">
        <f t="shared" si="4"/>
        <v>365.1</v>
      </c>
      <c r="F17" s="28">
        <f t="shared" si="5"/>
        <v>459.4</v>
      </c>
      <c r="G17" s="28">
        <f t="shared" si="6"/>
        <v>553.79999999999995</v>
      </c>
      <c r="H17" s="29">
        <f t="shared" si="7"/>
        <v>648.1</v>
      </c>
      <c r="I17" s="28">
        <f t="shared" si="8"/>
        <v>742.5</v>
      </c>
      <c r="J17" s="28">
        <f t="shared" si="9"/>
        <v>836.8</v>
      </c>
      <c r="K17" s="28">
        <f t="shared" si="10"/>
        <v>931.1</v>
      </c>
      <c r="L17" s="28">
        <f t="shared" si="11"/>
        <v>1025.5</v>
      </c>
      <c r="M17" s="28">
        <f t="shared" si="12"/>
        <v>1119.8</v>
      </c>
      <c r="N17" s="28">
        <f t="shared" si="13"/>
        <v>1214.2</v>
      </c>
      <c r="O17" s="28">
        <f t="shared" si="14"/>
        <v>1308.5</v>
      </c>
      <c r="P17" s="28">
        <f t="shared" si="15"/>
        <v>1402.9</v>
      </c>
      <c r="Q17" s="28">
        <f t="shared" si="16"/>
        <v>1497.2</v>
      </c>
      <c r="R17" s="28">
        <f t="shared" si="17"/>
        <v>1591.6</v>
      </c>
    </row>
    <row r="18" spans="1:18" ht="15" customHeight="1" thickBot="1" x14ac:dyDescent="0.35">
      <c r="A18" s="26">
        <v>15</v>
      </c>
      <c r="B18" s="27">
        <f t="shared" si="1"/>
        <v>10.955414012738853</v>
      </c>
      <c r="C18" s="28">
        <f t="shared" si="2"/>
        <v>202.6</v>
      </c>
      <c r="D18" s="28">
        <f t="shared" si="3"/>
        <v>310.89999999999998</v>
      </c>
      <c r="E18" s="28">
        <f t="shared" si="4"/>
        <v>419.3</v>
      </c>
      <c r="F18" s="28">
        <f t="shared" si="5"/>
        <v>527.6</v>
      </c>
      <c r="G18" s="28">
        <f t="shared" si="6"/>
        <v>636</v>
      </c>
      <c r="H18" s="29">
        <f t="shared" si="7"/>
        <v>744.3</v>
      </c>
      <c r="I18" s="28">
        <f t="shared" si="8"/>
        <v>852.7</v>
      </c>
      <c r="J18" s="28">
        <f t="shared" si="9"/>
        <v>961</v>
      </c>
      <c r="K18" s="28">
        <f t="shared" si="10"/>
        <v>1069.4000000000001</v>
      </c>
      <c r="L18" s="28">
        <f t="shared" si="11"/>
        <v>1177.7</v>
      </c>
      <c r="M18" s="28">
        <f t="shared" si="12"/>
        <v>1286.0999999999999</v>
      </c>
      <c r="N18" s="28">
        <f t="shared" si="13"/>
        <v>1394.4</v>
      </c>
      <c r="O18" s="28">
        <f t="shared" si="14"/>
        <v>1502.8</v>
      </c>
      <c r="P18" s="28">
        <f t="shared" si="15"/>
        <v>1611.1</v>
      </c>
      <c r="Q18" s="28">
        <f t="shared" si="16"/>
        <v>1719.5</v>
      </c>
      <c r="R18" s="28">
        <f t="shared" si="17"/>
        <v>1827.8</v>
      </c>
    </row>
    <row r="19" spans="1:18" ht="15" customHeight="1" thickBot="1" x14ac:dyDescent="0.35">
      <c r="A19" s="26">
        <v>16</v>
      </c>
      <c r="B19" s="27">
        <f t="shared" si="1"/>
        <v>11.687898089171973</v>
      </c>
      <c r="C19" s="28">
        <f t="shared" si="2"/>
        <v>230.6</v>
      </c>
      <c r="D19" s="28">
        <f t="shared" si="3"/>
        <v>353.9</v>
      </c>
      <c r="E19" s="28">
        <f t="shared" si="4"/>
        <v>477.2</v>
      </c>
      <c r="F19" s="28">
        <f t="shared" si="5"/>
        <v>600.5</v>
      </c>
      <c r="G19" s="28">
        <f t="shared" si="6"/>
        <v>723.8</v>
      </c>
      <c r="H19" s="29">
        <f t="shared" si="7"/>
        <v>847.2</v>
      </c>
      <c r="I19" s="28">
        <f t="shared" si="8"/>
        <v>970.5</v>
      </c>
      <c r="J19" s="28">
        <f t="shared" si="9"/>
        <v>1093.8</v>
      </c>
      <c r="K19" s="28">
        <f t="shared" si="10"/>
        <v>1217.0999999999999</v>
      </c>
      <c r="L19" s="28">
        <f t="shared" si="11"/>
        <v>1340.5</v>
      </c>
      <c r="M19" s="28">
        <f t="shared" si="12"/>
        <v>1463.8</v>
      </c>
      <c r="N19" s="28">
        <f t="shared" si="13"/>
        <v>1587.1</v>
      </c>
      <c r="O19" s="28">
        <f t="shared" si="14"/>
        <v>1710.4</v>
      </c>
      <c r="P19" s="28">
        <f t="shared" si="15"/>
        <v>1833.7</v>
      </c>
      <c r="Q19" s="28">
        <f t="shared" si="16"/>
        <v>1957.1</v>
      </c>
      <c r="R19" s="28">
        <f t="shared" si="17"/>
        <v>2080.4</v>
      </c>
    </row>
    <row r="20" spans="1:18" ht="15" customHeight="1" thickBot="1" x14ac:dyDescent="0.35">
      <c r="A20" s="26">
        <v>17</v>
      </c>
      <c r="B20" s="27">
        <f t="shared" si="1"/>
        <v>12.420382165605096</v>
      </c>
      <c r="C20" s="28">
        <f t="shared" si="2"/>
        <v>260.39999999999998</v>
      </c>
      <c r="D20" s="28">
        <f t="shared" si="3"/>
        <v>399.6</v>
      </c>
      <c r="E20" s="28">
        <f t="shared" si="4"/>
        <v>538.9</v>
      </c>
      <c r="F20" s="28">
        <f t="shared" si="5"/>
        <v>678.2</v>
      </c>
      <c r="G20" s="28">
        <f t="shared" si="6"/>
        <v>817.4</v>
      </c>
      <c r="H20" s="29">
        <f t="shared" si="7"/>
        <v>956.7</v>
      </c>
      <c r="I20" s="28">
        <f t="shared" si="8"/>
        <v>1095.9000000000001</v>
      </c>
      <c r="J20" s="28">
        <f t="shared" si="9"/>
        <v>1235.2</v>
      </c>
      <c r="K20" s="28">
        <f t="shared" si="10"/>
        <v>1374.5</v>
      </c>
      <c r="L20" s="37">
        <f t="shared" si="11"/>
        <v>1513.7</v>
      </c>
      <c r="M20" s="28">
        <f t="shared" si="12"/>
        <v>1653</v>
      </c>
      <c r="N20" s="28">
        <f t="shared" si="13"/>
        <v>1792.3</v>
      </c>
      <c r="O20" s="28">
        <f t="shared" si="14"/>
        <v>1931.5</v>
      </c>
      <c r="P20" s="28">
        <f t="shared" si="15"/>
        <v>2070.8000000000002</v>
      </c>
      <c r="Q20" s="28">
        <f t="shared" si="16"/>
        <v>2210.1</v>
      </c>
      <c r="R20" s="28">
        <f t="shared" si="17"/>
        <v>2349.3000000000002</v>
      </c>
    </row>
    <row r="21" spans="1:18" ht="15" customHeight="1" thickBot="1" x14ac:dyDescent="0.35">
      <c r="A21" s="26">
        <v>18</v>
      </c>
      <c r="B21" s="27">
        <f t="shared" si="1"/>
        <v>13.152866242038215</v>
      </c>
      <c r="C21" s="28">
        <f t="shared" si="2"/>
        <v>292</v>
      </c>
      <c r="D21" s="28">
        <f t="shared" si="3"/>
        <v>448.2</v>
      </c>
      <c r="E21" s="28">
        <f t="shared" si="4"/>
        <v>604.29999999999995</v>
      </c>
      <c r="F21" s="28">
        <f t="shared" si="5"/>
        <v>760.5</v>
      </c>
      <c r="G21" s="28">
        <f t="shared" si="6"/>
        <v>916.7</v>
      </c>
      <c r="H21" s="29">
        <f t="shared" si="7"/>
        <v>1072.8</v>
      </c>
      <c r="I21" s="28">
        <f t="shared" si="8"/>
        <v>1229</v>
      </c>
      <c r="J21" s="28">
        <f t="shared" si="9"/>
        <v>1385.2</v>
      </c>
      <c r="K21" s="28">
        <f t="shared" si="10"/>
        <v>1541.4</v>
      </c>
      <c r="L21" s="28">
        <f t="shared" si="11"/>
        <v>1697.5</v>
      </c>
      <c r="M21" s="28">
        <f t="shared" si="12"/>
        <v>1853.7</v>
      </c>
      <c r="N21" s="28">
        <f t="shared" si="13"/>
        <v>2009.9</v>
      </c>
      <c r="O21" s="28">
        <f t="shared" si="14"/>
        <v>2166.1</v>
      </c>
      <c r="P21" s="28">
        <f t="shared" si="15"/>
        <v>2322.1999999999998</v>
      </c>
      <c r="Q21" s="28">
        <f t="shared" si="16"/>
        <v>2478.4</v>
      </c>
      <c r="R21" s="28">
        <f t="shared" si="17"/>
        <v>2634.6</v>
      </c>
    </row>
    <row r="22" spans="1:18" ht="15" customHeight="1" thickBot="1" x14ac:dyDescent="0.35">
      <c r="A22" s="26">
        <v>19</v>
      </c>
      <c r="B22" s="27">
        <f t="shared" si="1"/>
        <v>13.885350318471337</v>
      </c>
      <c r="C22" s="28">
        <f t="shared" si="2"/>
        <v>325.39999999999998</v>
      </c>
      <c r="D22" s="28">
        <f t="shared" si="3"/>
        <v>499.5</v>
      </c>
      <c r="E22" s="28">
        <f t="shared" si="4"/>
        <v>673.5</v>
      </c>
      <c r="F22" s="28">
        <f t="shared" si="5"/>
        <v>847.6</v>
      </c>
      <c r="G22" s="28">
        <f t="shared" si="6"/>
        <v>1021.6</v>
      </c>
      <c r="H22" s="29">
        <f t="shared" si="7"/>
        <v>1195.7</v>
      </c>
      <c r="I22" s="28">
        <f t="shared" si="8"/>
        <v>1369.7</v>
      </c>
      <c r="J22" s="28">
        <f t="shared" si="9"/>
        <v>1543.8</v>
      </c>
      <c r="K22" s="28">
        <f t="shared" si="10"/>
        <v>1717.8</v>
      </c>
      <c r="L22" s="28">
        <f t="shared" si="11"/>
        <v>1891.9</v>
      </c>
      <c r="M22" s="28">
        <f t="shared" si="12"/>
        <v>2065.9</v>
      </c>
      <c r="N22" s="28">
        <f t="shared" si="13"/>
        <v>2240</v>
      </c>
      <c r="O22" s="28">
        <f t="shared" si="14"/>
        <v>2414</v>
      </c>
      <c r="P22" s="28">
        <f t="shared" si="15"/>
        <v>2588.1</v>
      </c>
      <c r="Q22" s="228"/>
      <c r="R22" s="229"/>
    </row>
    <row r="23" spans="1:18" ht="15" customHeight="1" thickBot="1" x14ac:dyDescent="0.35">
      <c r="A23" s="26">
        <v>20</v>
      </c>
      <c r="B23" s="27">
        <f t="shared" si="1"/>
        <v>14.617834394904458</v>
      </c>
      <c r="C23" s="28">
        <f t="shared" si="2"/>
        <v>360.6</v>
      </c>
      <c r="D23" s="28">
        <f t="shared" si="3"/>
        <v>553.5</v>
      </c>
      <c r="E23" s="28">
        <f t="shared" si="4"/>
        <v>746.4</v>
      </c>
      <c r="F23" s="28">
        <f t="shared" si="5"/>
        <v>939.3</v>
      </c>
      <c r="G23" s="28">
        <f t="shared" si="6"/>
        <v>1132.2</v>
      </c>
      <c r="H23" s="29">
        <f t="shared" si="7"/>
        <v>1325.1</v>
      </c>
      <c r="I23" s="28">
        <f t="shared" si="8"/>
        <v>1518</v>
      </c>
      <c r="J23" s="28">
        <f t="shared" si="9"/>
        <v>1710.9</v>
      </c>
      <c r="K23" s="28">
        <f t="shared" si="10"/>
        <v>1903.8</v>
      </c>
      <c r="L23" s="28">
        <f t="shared" si="11"/>
        <v>2096.6999999999998</v>
      </c>
      <c r="M23" s="28">
        <f t="shared" si="12"/>
        <v>2289.6</v>
      </c>
      <c r="N23" s="28">
        <f t="shared" si="13"/>
        <v>2482.5</v>
      </c>
      <c r="O23" s="28">
        <f t="shared" si="14"/>
        <v>2675.4</v>
      </c>
      <c r="P23" s="28">
        <f t="shared" si="15"/>
        <v>2868.3</v>
      </c>
      <c r="Q23" s="224"/>
      <c r="R23" s="220"/>
    </row>
    <row r="24" spans="1:18" ht="15" customHeight="1" thickBot="1" x14ac:dyDescent="0.35">
      <c r="A24" s="26">
        <v>21</v>
      </c>
      <c r="B24" s="27">
        <f t="shared" si="1"/>
        <v>15.350318471337578</v>
      </c>
      <c r="C24" s="28">
        <f t="shared" si="2"/>
        <v>397.7</v>
      </c>
      <c r="D24" s="28">
        <f t="shared" si="3"/>
        <v>610.4</v>
      </c>
      <c r="E24" s="28">
        <f t="shared" si="4"/>
        <v>823.1</v>
      </c>
      <c r="F24" s="28">
        <f t="shared" si="5"/>
        <v>1035.8</v>
      </c>
      <c r="G24" s="28">
        <f t="shared" si="6"/>
        <v>1248.5999999999999</v>
      </c>
      <c r="H24" s="29">
        <f t="shared" si="7"/>
        <v>1461.3</v>
      </c>
      <c r="I24" s="28">
        <f t="shared" si="8"/>
        <v>1674</v>
      </c>
      <c r="J24" s="28">
        <f t="shared" si="9"/>
        <v>1886.7</v>
      </c>
      <c r="K24" s="28">
        <f t="shared" si="10"/>
        <v>2099.4</v>
      </c>
      <c r="L24" s="28">
        <f t="shared" si="11"/>
        <v>2312.1</v>
      </c>
      <c r="M24" s="28">
        <f t="shared" si="12"/>
        <v>2524.9</v>
      </c>
      <c r="N24" s="28">
        <f t="shared" si="13"/>
        <v>2737.6</v>
      </c>
      <c r="O24" s="28">
        <f t="shared" si="14"/>
        <v>2950.3</v>
      </c>
      <c r="P24" s="28">
        <f t="shared" si="15"/>
        <v>3163</v>
      </c>
      <c r="Q24" s="224"/>
      <c r="R24" s="220"/>
    </row>
    <row r="25" spans="1:18" ht="15" customHeight="1" thickBot="1" x14ac:dyDescent="0.35">
      <c r="A25" s="26">
        <v>22</v>
      </c>
      <c r="B25" s="27">
        <f t="shared" si="1"/>
        <v>16.082802547770701</v>
      </c>
      <c r="C25" s="28">
        <f t="shared" si="2"/>
        <v>436.5</v>
      </c>
      <c r="D25" s="28">
        <f t="shared" si="3"/>
        <v>670</v>
      </c>
      <c r="E25" s="32">
        <f t="shared" si="4"/>
        <v>903.6</v>
      </c>
      <c r="F25" s="28">
        <f t="shared" si="5"/>
        <v>1137.0999999999999</v>
      </c>
      <c r="G25" s="28">
        <f t="shared" si="6"/>
        <v>1370.6</v>
      </c>
      <c r="H25" s="29">
        <f t="shared" si="7"/>
        <v>1604.1</v>
      </c>
      <c r="I25" s="28">
        <f t="shared" si="8"/>
        <v>1837.6</v>
      </c>
      <c r="J25" s="28">
        <f t="shared" si="9"/>
        <v>2071.1</v>
      </c>
      <c r="K25" s="28">
        <f t="shared" si="10"/>
        <v>2304.6</v>
      </c>
      <c r="L25" s="28">
        <f t="shared" si="11"/>
        <v>2538.1</v>
      </c>
      <c r="M25" s="28">
        <f t="shared" si="12"/>
        <v>2771.6</v>
      </c>
      <c r="N25" s="37">
        <f t="shared" si="13"/>
        <v>3005.1</v>
      </c>
      <c r="O25" s="28">
        <f t="shared" si="14"/>
        <v>3238.6</v>
      </c>
      <c r="P25" s="223"/>
      <c r="Q25" s="220"/>
      <c r="R25" s="220"/>
    </row>
    <row r="26" spans="1:18" ht="15" customHeight="1" thickBot="1" x14ac:dyDescent="0.35">
      <c r="A26" s="26">
        <v>23</v>
      </c>
      <c r="B26" s="27">
        <f t="shared" si="1"/>
        <v>16.815286624203821</v>
      </c>
      <c r="C26" s="28">
        <f t="shared" si="2"/>
        <v>477.2</v>
      </c>
      <c r="D26" s="28">
        <f t="shared" si="3"/>
        <v>732.5</v>
      </c>
      <c r="E26" s="28">
        <f t="shared" si="4"/>
        <v>987.7</v>
      </c>
      <c r="F26" s="28">
        <f t="shared" si="5"/>
        <v>1243</v>
      </c>
      <c r="G26" s="28">
        <f t="shared" si="6"/>
        <v>1498.2</v>
      </c>
      <c r="H26" s="29">
        <f t="shared" si="7"/>
        <v>1753.5</v>
      </c>
      <c r="I26" s="28">
        <f t="shared" si="8"/>
        <v>2008.8</v>
      </c>
      <c r="J26" s="28">
        <f t="shared" si="9"/>
        <v>2264</v>
      </c>
      <c r="K26" s="28">
        <f t="shared" si="10"/>
        <v>2519.3000000000002</v>
      </c>
      <c r="L26" s="28">
        <f t="shared" si="11"/>
        <v>2774.5</v>
      </c>
      <c r="M26" s="28">
        <f t="shared" si="12"/>
        <v>3029.8</v>
      </c>
      <c r="N26" s="28">
        <f t="shared" si="13"/>
        <v>3285</v>
      </c>
      <c r="O26" s="28">
        <f t="shared" si="14"/>
        <v>3540.3</v>
      </c>
      <c r="P26" s="224"/>
      <c r="Q26" s="220"/>
      <c r="R26" s="220"/>
    </row>
    <row r="27" spans="1:18" ht="15" customHeight="1" thickBot="1" x14ac:dyDescent="0.35">
      <c r="A27" s="26">
        <v>24</v>
      </c>
      <c r="B27" s="27">
        <f t="shared" si="1"/>
        <v>17.547770700636939</v>
      </c>
      <c r="C27" s="28">
        <f t="shared" si="2"/>
        <v>519.70000000000005</v>
      </c>
      <c r="D27" s="28">
        <f t="shared" si="3"/>
        <v>797.7</v>
      </c>
      <c r="E27" s="28">
        <f t="shared" si="4"/>
        <v>1075.7</v>
      </c>
      <c r="F27" s="28">
        <f t="shared" si="5"/>
        <v>1353.6</v>
      </c>
      <c r="G27" s="28">
        <f t="shared" si="6"/>
        <v>1631.6</v>
      </c>
      <c r="H27" s="29">
        <f t="shared" si="7"/>
        <v>1909.6</v>
      </c>
      <c r="I27" s="28">
        <f t="shared" si="8"/>
        <v>2187.6</v>
      </c>
      <c r="J27" s="28">
        <f t="shared" si="9"/>
        <v>2465.5</v>
      </c>
      <c r="K27" s="28">
        <f t="shared" si="10"/>
        <v>2743.5</v>
      </c>
      <c r="L27" s="28">
        <f t="shared" si="11"/>
        <v>3021.5</v>
      </c>
      <c r="M27" s="28">
        <f t="shared" si="12"/>
        <v>3299.5</v>
      </c>
      <c r="N27" s="28">
        <f t="shared" si="13"/>
        <v>3577.5</v>
      </c>
      <c r="O27" s="223"/>
      <c r="P27" s="220"/>
      <c r="Q27" s="220"/>
      <c r="R27" s="220"/>
    </row>
    <row r="28" spans="1:18" ht="15" customHeight="1" thickBot="1" x14ac:dyDescent="0.35">
      <c r="A28" s="26">
        <v>25</v>
      </c>
      <c r="B28" s="27">
        <f t="shared" si="1"/>
        <v>18.280254777070063</v>
      </c>
      <c r="C28" s="28">
        <f t="shared" si="2"/>
        <v>564</v>
      </c>
      <c r="D28" s="28">
        <f t="shared" si="3"/>
        <v>865.7</v>
      </c>
      <c r="E28" s="28">
        <f t="shared" si="4"/>
        <v>1167.3</v>
      </c>
      <c r="F28" s="28">
        <f t="shared" si="5"/>
        <v>1469</v>
      </c>
      <c r="G28" s="28">
        <f t="shared" si="6"/>
        <v>1770.7</v>
      </c>
      <c r="H28" s="29">
        <f t="shared" si="7"/>
        <v>2072.3000000000002</v>
      </c>
      <c r="I28" s="28">
        <f t="shared" si="8"/>
        <v>2374</v>
      </c>
      <c r="J28" s="28">
        <f t="shared" si="9"/>
        <v>2675.7</v>
      </c>
      <c r="K28" s="28">
        <f t="shared" si="10"/>
        <v>2977.4</v>
      </c>
      <c r="L28" s="28">
        <f t="shared" si="11"/>
        <v>3279</v>
      </c>
      <c r="M28" s="28">
        <f t="shared" si="12"/>
        <v>3580.7</v>
      </c>
      <c r="N28" s="28">
        <f t="shared" si="13"/>
        <v>3882.4</v>
      </c>
      <c r="O28" s="224"/>
      <c r="P28" s="220"/>
      <c r="Q28" s="220"/>
      <c r="R28" s="220"/>
    </row>
    <row r="29" spans="1:18" ht="15" customHeight="1" thickBot="1" x14ac:dyDescent="0.35">
      <c r="A29" s="26">
        <v>26</v>
      </c>
      <c r="B29" s="27">
        <f t="shared" si="1"/>
        <v>19.012738853503183</v>
      </c>
      <c r="C29" s="28">
        <f t="shared" si="2"/>
        <v>610.1</v>
      </c>
      <c r="D29" s="28">
        <f t="shared" si="3"/>
        <v>936.4</v>
      </c>
      <c r="E29" s="28">
        <f t="shared" si="4"/>
        <v>1262.8</v>
      </c>
      <c r="F29" s="28">
        <f t="shared" si="5"/>
        <v>1589.1</v>
      </c>
      <c r="G29" s="28">
        <f t="shared" si="6"/>
        <v>1915.4</v>
      </c>
      <c r="H29" s="29">
        <f t="shared" si="7"/>
        <v>2241.6999999999998</v>
      </c>
      <c r="I29" s="28">
        <f t="shared" si="8"/>
        <v>2568.1</v>
      </c>
      <c r="J29" s="28">
        <f t="shared" si="9"/>
        <v>2894.4</v>
      </c>
      <c r="K29" s="28">
        <f t="shared" si="10"/>
        <v>3220.7</v>
      </c>
      <c r="L29" s="28">
        <f t="shared" si="11"/>
        <v>3547.1</v>
      </c>
      <c r="M29" s="28">
        <f t="shared" si="12"/>
        <v>3873.4</v>
      </c>
      <c r="N29" s="28">
        <f t="shared" si="13"/>
        <v>4199.7</v>
      </c>
      <c r="O29" s="224"/>
      <c r="P29" s="220"/>
      <c r="Q29" s="220"/>
      <c r="R29" s="220"/>
    </row>
    <row r="30" spans="1:18" ht="15" customHeight="1" thickBot="1" x14ac:dyDescent="0.35">
      <c r="A30" s="26">
        <v>27</v>
      </c>
      <c r="B30" s="27">
        <f t="shared" si="1"/>
        <v>19.745222929936304</v>
      </c>
      <c r="C30" s="28">
        <f t="shared" si="2"/>
        <v>658</v>
      </c>
      <c r="D30" s="28">
        <f t="shared" si="3"/>
        <v>1010</v>
      </c>
      <c r="E30" s="28">
        <f t="shared" si="4"/>
        <v>1361.9</v>
      </c>
      <c r="F30" s="28">
        <f t="shared" si="5"/>
        <v>1713.9</v>
      </c>
      <c r="G30" s="28">
        <f t="shared" si="6"/>
        <v>2065.8000000000002</v>
      </c>
      <c r="H30" s="29">
        <f t="shared" si="7"/>
        <v>2417.8000000000002</v>
      </c>
      <c r="I30" s="28">
        <f t="shared" si="8"/>
        <v>2769.8</v>
      </c>
      <c r="J30" s="28">
        <f t="shared" si="9"/>
        <v>3121.7</v>
      </c>
      <c r="K30" s="28">
        <f t="shared" si="10"/>
        <v>3473.7</v>
      </c>
      <c r="L30" s="28">
        <f t="shared" si="11"/>
        <v>3825.6</v>
      </c>
      <c r="M30" s="28">
        <f t="shared" si="12"/>
        <v>4177.6000000000004</v>
      </c>
      <c r="N30" s="219"/>
      <c r="O30" s="220"/>
      <c r="P30" s="220"/>
      <c r="Q30" s="220"/>
      <c r="R30" s="220"/>
    </row>
    <row r="31" spans="1:18" ht="15" customHeight="1" thickBot="1" x14ac:dyDescent="0.35">
      <c r="A31" s="26">
        <v>28</v>
      </c>
      <c r="B31" s="27">
        <f t="shared" si="1"/>
        <v>20.477707006369425</v>
      </c>
      <c r="C31" s="28">
        <f t="shared" si="2"/>
        <v>707.7</v>
      </c>
      <c r="D31" s="28">
        <f t="shared" si="3"/>
        <v>1086.3</v>
      </c>
      <c r="E31" s="28">
        <f t="shared" si="4"/>
        <v>1464.8</v>
      </c>
      <c r="F31" s="28">
        <f t="shared" si="5"/>
        <v>1843.4</v>
      </c>
      <c r="G31" s="28">
        <f t="shared" si="6"/>
        <v>2222</v>
      </c>
      <c r="H31" s="29">
        <f t="shared" si="7"/>
        <v>2600.5</v>
      </c>
      <c r="I31" s="28">
        <f t="shared" si="8"/>
        <v>2979.1</v>
      </c>
      <c r="J31" s="28">
        <f t="shared" si="9"/>
        <v>3357.6</v>
      </c>
      <c r="K31" s="28">
        <f t="shared" si="10"/>
        <v>3736.2</v>
      </c>
      <c r="L31" s="28">
        <f t="shared" si="11"/>
        <v>4114.7</v>
      </c>
      <c r="M31" s="28">
        <f t="shared" si="12"/>
        <v>4493.3</v>
      </c>
      <c r="N31" s="220"/>
      <c r="O31" s="220"/>
      <c r="P31" s="220"/>
      <c r="Q31" s="220"/>
      <c r="R31" s="220"/>
    </row>
    <row r="32" spans="1:18" ht="15" customHeight="1" thickBot="1" x14ac:dyDescent="0.35">
      <c r="A32" s="40">
        <v>29</v>
      </c>
      <c r="B32" s="27">
        <f t="shared" si="1"/>
        <v>21.210191082802545</v>
      </c>
      <c r="C32" s="28">
        <f t="shared" si="2"/>
        <v>759.3</v>
      </c>
      <c r="D32" s="28">
        <f t="shared" si="3"/>
        <v>1165.4000000000001</v>
      </c>
      <c r="E32" s="28">
        <f t="shared" si="4"/>
        <v>1571.5</v>
      </c>
      <c r="F32" s="28">
        <f t="shared" si="5"/>
        <v>1977.6</v>
      </c>
      <c r="G32" s="28">
        <f t="shared" si="6"/>
        <v>2383.8000000000002</v>
      </c>
      <c r="H32" s="29">
        <f t="shared" si="7"/>
        <v>2789.9</v>
      </c>
      <c r="I32" s="28">
        <f t="shared" si="8"/>
        <v>3196</v>
      </c>
      <c r="J32" s="28">
        <f t="shared" si="9"/>
        <v>3602.1</v>
      </c>
      <c r="K32" s="28">
        <f t="shared" si="10"/>
        <v>4008.2</v>
      </c>
      <c r="L32" s="28">
        <f t="shared" si="11"/>
        <v>4414.3999999999996</v>
      </c>
      <c r="M32" s="28">
        <f t="shared" si="12"/>
        <v>4820.5</v>
      </c>
      <c r="N32" s="220"/>
      <c r="O32" s="220"/>
      <c r="P32" s="220"/>
      <c r="Q32" s="220"/>
      <c r="R32" s="220"/>
    </row>
    <row r="33" spans="1:18" ht="15" customHeight="1" thickBot="1" x14ac:dyDescent="0.35">
      <c r="A33" s="40">
        <v>32</v>
      </c>
      <c r="B33" s="27">
        <f t="shared" si="1"/>
        <v>23.407643312101911</v>
      </c>
      <c r="C33" s="28">
        <f t="shared" si="2"/>
        <v>924.7</v>
      </c>
      <c r="D33" s="28">
        <f t="shared" si="3"/>
        <v>1419.4</v>
      </c>
      <c r="E33" s="28">
        <f t="shared" si="4"/>
        <v>1914</v>
      </c>
      <c r="F33" s="28">
        <f t="shared" si="5"/>
        <v>2408.6</v>
      </c>
      <c r="G33" s="28">
        <f t="shared" si="6"/>
        <v>2903.3</v>
      </c>
      <c r="H33" s="29">
        <f t="shared" si="7"/>
        <v>3397.9</v>
      </c>
      <c r="I33" s="28">
        <f t="shared" si="8"/>
        <v>3892.5</v>
      </c>
      <c r="J33" s="28">
        <f t="shared" si="9"/>
        <v>4387.2</v>
      </c>
      <c r="K33" s="28">
        <f t="shared" si="10"/>
        <v>4881.8</v>
      </c>
      <c r="L33" s="28">
        <f t="shared" si="11"/>
        <v>5376.4</v>
      </c>
      <c r="M33" s="223"/>
      <c r="N33" s="220"/>
      <c r="O33" s="220"/>
      <c r="P33" s="220"/>
      <c r="Q33" s="220"/>
      <c r="R33" s="220"/>
    </row>
    <row r="34" spans="1:18" ht="15" customHeight="1" thickBot="1" x14ac:dyDescent="0.35">
      <c r="A34" s="40">
        <v>33</v>
      </c>
      <c r="B34" s="27">
        <f t="shared" si="1"/>
        <v>24.140127388535031</v>
      </c>
      <c r="C34" s="28">
        <f t="shared" si="2"/>
        <v>983.5</v>
      </c>
      <c r="D34" s="28">
        <f t="shared" si="3"/>
        <v>1509.6</v>
      </c>
      <c r="E34" s="28">
        <f t="shared" si="4"/>
        <v>2035.7</v>
      </c>
      <c r="F34" s="28">
        <f t="shared" si="5"/>
        <v>2561.8000000000002</v>
      </c>
      <c r="G34" s="28">
        <f t="shared" si="6"/>
        <v>3087.8</v>
      </c>
      <c r="H34" s="29">
        <f t="shared" si="7"/>
        <v>3613.9</v>
      </c>
      <c r="I34" s="28">
        <f t="shared" si="8"/>
        <v>4140</v>
      </c>
      <c r="J34" s="28">
        <f t="shared" si="9"/>
        <v>4666</v>
      </c>
      <c r="K34" s="28">
        <f t="shared" si="10"/>
        <v>5192.1000000000004</v>
      </c>
      <c r="L34" s="223"/>
      <c r="M34" s="220"/>
      <c r="N34" s="220"/>
      <c r="O34" s="220"/>
      <c r="P34" s="220"/>
      <c r="Q34" s="220"/>
      <c r="R34" s="220"/>
    </row>
    <row r="35" spans="1:18" ht="15" customHeight="1" thickBot="1" x14ac:dyDescent="0.35">
      <c r="A35" s="40">
        <v>34</v>
      </c>
      <c r="B35" s="27">
        <f t="shared" si="1"/>
        <v>24.872611464968148</v>
      </c>
      <c r="C35" s="28">
        <f t="shared" si="2"/>
        <v>1044.0999999999999</v>
      </c>
      <c r="D35" s="28">
        <f t="shared" si="3"/>
        <v>1602.6</v>
      </c>
      <c r="E35" s="28">
        <f t="shared" si="4"/>
        <v>2161.1</v>
      </c>
      <c r="F35" s="28">
        <f t="shared" si="5"/>
        <v>2719.6</v>
      </c>
      <c r="G35" s="28">
        <f t="shared" si="6"/>
        <v>3278.1</v>
      </c>
      <c r="H35" s="29">
        <f t="shared" si="7"/>
        <v>3836.5</v>
      </c>
      <c r="I35" s="28">
        <f t="shared" si="8"/>
        <v>4395</v>
      </c>
      <c r="J35" s="28">
        <f t="shared" si="9"/>
        <v>4953.5</v>
      </c>
      <c r="K35" s="28">
        <f t="shared" si="10"/>
        <v>5512</v>
      </c>
      <c r="L35" s="224"/>
      <c r="M35" s="220"/>
      <c r="N35" s="220"/>
      <c r="O35" s="220"/>
      <c r="P35" s="220"/>
      <c r="Q35" s="220"/>
      <c r="R35" s="220"/>
    </row>
    <row r="36" spans="1:18" ht="15" customHeight="1" thickBot="1" x14ac:dyDescent="0.35">
      <c r="A36" s="40">
        <v>35</v>
      </c>
      <c r="B36" s="27">
        <f t="shared" si="1"/>
        <v>25.605095541401276</v>
      </c>
      <c r="C36" s="28">
        <f t="shared" si="2"/>
        <v>1106.5</v>
      </c>
      <c r="D36" s="28">
        <f t="shared" si="3"/>
        <v>1698.4</v>
      </c>
      <c r="E36" s="28">
        <f t="shared" si="4"/>
        <v>2290.1999999999998</v>
      </c>
      <c r="F36" s="28">
        <f t="shared" si="5"/>
        <v>2882.1</v>
      </c>
      <c r="G36" s="28">
        <f t="shared" si="6"/>
        <v>3474</v>
      </c>
      <c r="H36" s="29">
        <f t="shared" si="7"/>
        <v>4065.8</v>
      </c>
      <c r="I36" s="28">
        <f t="shared" si="8"/>
        <v>4657.7</v>
      </c>
      <c r="J36" s="28">
        <f t="shared" si="9"/>
        <v>5249.6</v>
      </c>
      <c r="K36" s="28">
        <f t="shared" si="10"/>
        <v>5841.4</v>
      </c>
      <c r="L36" s="224"/>
      <c r="M36" s="220"/>
      <c r="N36" s="220"/>
      <c r="O36" s="220"/>
      <c r="P36" s="220"/>
      <c r="Q36" s="220"/>
      <c r="R36" s="220"/>
    </row>
    <row r="37" spans="1:18" ht="15" customHeight="1" thickBot="1" x14ac:dyDescent="0.35">
      <c r="A37" s="40">
        <v>36</v>
      </c>
      <c r="B37" s="27">
        <f t="shared" si="1"/>
        <v>26.33757961783439</v>
      </c>
      <c r="C37" s="28">
        <f t="shared" si="2"/>
        <v>1170.7</v>
      </c>
      <c r="D37" s="28">
        <f t="shared" si="3"/>
        <v>1796.9</v>
      </c>
      <c r="E37" s="28">
        <f t="shared" si="4"/>
        <v>2423.1999999999998</v>
      </c>
      <c r="F37" s="28">
        <f t="shared" si="5"/>
        <v>3049.4</v>
      </c>
      <c r="G37" s="28">
        <f t="shared" si="6"/>
        <v>3675.6</v>
      </c>
      <c r="H37" s="29">
        <f t="shared" si="7"/>
        <v>4301.8</v>
      </c>
      <c r="I37" s="28">
        <f t="shared" si="8"/>
        <v>4928</v>
      </c>
      <c r="J37" s="28">
        <f t="shared" si="9"/>
        <v>5554.2</v>
      </c>
      <c r="K37" s="223"/>
      <c r="L37" s="220"/>
      <c r="M37" s="220"/>
      <c r="N37" s="220"/>
      <c r="O37" s="220"/>
      <c r="P37" s="220"/>
      <c r="Q37" s="220"/>
      <c r="R37" s="220"/>
    </row>
    <row r="38" spans="1:18" ht="15" customHeight="1" thickBot="1" x14ac:dyDescent="0.35">
      <c r="A38" s="40">
        <v>37</v>
      </c>
      <c r="B38" s="27">
        <f t="shared" ref="B38:B69" si="18">(2.4*A38-(A38+1)*0.1)/3.14</f>
        <v>27.070063694267514</v>
      </c>
      <c r="C38" s="28">
        <f t="shared" si="2"/>
        <v>1236.8</v>
      </c>
      <c r="D38" s="28">
        <f t="shared" si="3"/>
        <v>1898.3</v>
      </c>
      <c r="E38" s="28">
        <f t="shared" si="4"/>
        <v>2559.8000000000002</v>
      </c>
      <c r="F38" s="28">
        <f t="shared" si="5"/>
        <v>3221.3</v>
      </c>
      <c r="G38" s="28">
        <f t="shared" si="6"/>
        <v>3882.9</v>
      </c>
      <c r="H38" s="29">
        <f t="shared" si="7"/>
        <v>4544.3999999999996</v>
      </c>
      <c r="I38" s="28">
        <f t="shared" si="8"/>
        <v>5205.8999999999996</v>
      </c>
      <c r="J38" s="28">
        <f t="shared" si="9"/>
        <v>5867.4</v>
      </c>
      <c r="K38" s="224"/>
      <c r="L38" s="220"/>
      <c r="M38" s="220"/>
      <c r="N38" s="220"/>
      <c r="O38" s="220"/>
      <c r="P38" s="220"/>
      <c r="Q38" s="220"/>
      <c r="R38" s="220"/>
    </row>
    <row r="39" spans="1:18" ht="15" customHeight="1" thickBot="1" x14ac:dyDescent="0.35">
      <c r="A39" s="40">
        <v>38</v>
      </c>
      <c r="B39" s="27">
        <f t="shared" si="18"/>
        <v>27.802547770700635</v>
      </c>
      <c r="C39" s="28">
        <f t="shared" si="2"/>
        <v>1304.5999999999999</v>
      </c>
      <c r="D39" s="28">
        <f t="shared" si="3"/>
        <v>2002.4</v>
      </c>
      <c r="E39" s="28">
        <f t="shared" si="4"/>
        <v>2700.2</v>
      </c>
      <c r="F39" s="28">
        <f t="shared" si="5"/>
        <v>3398</v>
      </c>
      <c r="G39" s="28">
        <f t="shared" si="6"/>
        <v>4095.8</v>
      </c>
      <c r="H39" s="29">
        <f t="shared" si="7"/>
        <v>4793.6000000000004</v>
      </c>
      <c r="I39" s="28">
        <f t="shared" si="8"/>
        <v>5491.5</v>
      </c>
      <c r="J39" s="28">
        <f t="shared" si="9"/>
        <v>6189.3</v>
      </c>
      <c r="K39" s="224"/>
      <c r="L39" s="220"/>
      <c r="M39" s="220"/>
      <c r="N39" s="220"/>
      <c r="O39" s="220"/>
      <c r="P39" s="220"/>
      <c r="Q39" s="220"/>
      <c r="R39" s="220"/>
    </row>
    <row r="40" spans="1:18" ht="15" customHeight="1" thickBot="1" x14ac:dyDescent="0.35">
      <c r="A40" s="40">
        <v>39</v>
      </c>
      <c r="B40" s="27">
        <f t="shared" si="18"/>
        <v>28.535031847133755</v>
      </c>
      <c r="C40" s="28">
        <f t="shared" si="2"/>
        <v>1374.2</v>
      </c>
      <c r="D40" s="28">
        <f t="shared" si="3"/>
        <v>2109.3000000000002</v>
      </c>
      <c r="E40" s="28">
        <f t="shared" si="4"/>
        <v>2844.4</v>
      </c>
      <c r="F40" s="28">
        <f t="shared" si="5"/>
        <v>3579.4</v>
      </c>
      <c r="G40" s="28">
        <f t="shared" si="6"/>
        <v>4314.5</v>
      </c>
      <c r="H40" s="29">
        <f t="shared" si="7"/>
        <v>5049.6000000000004</v>
      </c>
      <c r="I40" s="28">
        <f t="shared" si="8"/>
        <v>5784.6</v>
      </c>
      <c r="J40" s="223"/>
      <c r="K40" s="220"/>
      <c r="L40" s="220"/>
      <c r="M40" s="220"/>
      <c r="N40" s="220"/>
      <c r="O40" s="220"/>
      <c r="P40" s="220"/>
      <c r="Q40" s="220"/>
      <c r="R40" s="220"/>
    </row>
    <row r="41" spans="1:18" ht="15" customHeight="1" thickBot="1" x14ac:dyDescent="0.35">
      <c r="A41" s="40">
        <v>40</v>
      </c>
      <c r="B41" s="27">
        <f t="shared" si="18"/>
        <v>29.267515923566879</v>
      </c>
      <c r="C41" s="28">
        <f t="shared" si="2"/>
        <v>1445.7</v>
      </c>
      <c r="D41" s="28">
        <f t="shared" si="3"/>
        <v>2219</v>
      </c>
      <c r="E41" s="28">
        <f t="shared" si="4"/>
        <v>2992.3</v>
      </c>
      <c r="F41" s="28">
        <f t="shared" si="5"/>
        <v>3765.6</v>
      </c>
      <c r="G41" s="28">
        <f t="shared" si="6"/>
        <v>4538.8</v>
      </c>
      <c r="H41" s="29">
        <f t="shared" si="7"/>
        <v>5312.1</v>
      </c>
      <c r="I41" s="28">
        <f t="shared" si="8"/>
        <v>6085.4</v>
      </c>
      <c r="J41" s="224"/>
      <c r="K41" s="220"/>
      <c r="L41" s="220"/>
      <c r="M41" s="220"/>
      <c r="N41" s="220"/>
      <c r="O41" s="220"/>
      <c r="P41" s="220"/>
      <c r="Q41" s="220"/>
      <c r="R41" s="220"/>
    </row>
    <row r="42" spans="1:18" ht="15" customHeight="1" thickBot="1" x14ac:dyDescent="0.35">
      <c r="A42" s="40">
        <v>41</v>
      </c>
      <c r="B42" s="27">
        <f t="shared" si="18"/>
        <v>29.999999999999996</v>
      </c>
      <c r="C42" s="28">
        <f t="shared" si="2"/>
        <v>1519</v>
      </c>
      <c r="D42" s="28">
        <f t="shared" si="3"/>
        <v>2331.5</v>
      </c>
      <c r="E42" s="28">
        <f t="shared" si="4"/>
        <v>3143.9</v>
      </c>
      <c r="F42" s="28">
        <f t="shared" si="5"/>
        <v>3956.4</v>
      </c>
      <c r="G42" s="28">
        <f t="shared" si="6"/>
        <v>4768.8999999999996</v>
      </c>
      <c r="H42" s="29">
        <f t="shared" si="7"/>
        <v>5581.4</v>
      </c>
      <c r="I42" s="28">
        <f t="shared" si="8"/>
        <v>6393.8</v>
      </c>
      <c r="J42" s="224"/>
      <c r="K42" s="220"/>
      <c r="L42" s="220"/>
      <c r="M42" s="220"/>
      <c r="N42" s="220"/>
      <c r="O42" s="220"/>
      <c r="P42" s="220"/>
      <c r="Q42" s="220"/>
      <c r="R42" s="220"/>
    </row>
    <row r="43" spans="1:18" ht="15" customHeight="1" thickBot="1" x14ac:dyDescent="0.35">
      <c r="A43" s="40">
        <v>42</v>
      </c>
      <c r="B43" s="27">
        <f t="shared" si="18"/>
        <v>30.732484076433121</v>
      </c>
      <c r="C43" s="28">
        <f t="shared" si="2"/>
        <v>1594.1</v>
      </c>
      <c r="D43" s="28">
        <f t="shared" si="3"/>
        <v>2446.6999999999998</v>
      </c>
      <c r="E43" s="28">
        <f t="shared" si="4"/>
        <v>3299.3</v>
      </c>
      <c r="F43" s="28">
        <f t="shared" si="5"/>
        <v>4152</v>
      </c>
      <c r="G43" s="28">
        <f t="shared" si="6"/>
        <v>5004.6000000000004</v>
      </c>
      <c r="H43" s="29">
        <f t="shared" si="7"/>
        <v>5857.2</v>
      </c>
      <c r="I43" s="38"/>
      <c r="J43" s="39"/>
      <c r="K43" s="39"/>
      <c r="L43" s="39"/>
      <c r="M43" s="39"/>
      <c r="N43" s="39"/>
      <c r="O43" s="39"/>
      <c r="P43" s="39"/>
      <c r="Q43" s="39"/>
      <c r="R43" s="39"/>
    </row>
    <row r="44" spans="1:18" ht="15" customHeight="1" thickBot="1" x14ac:dyDescent="0.35">
      <c r="A44" s="40">
        <v>43</v>
      </c>
      <c r="B44" s="27">
        <f t="shared" si="18"/>
        <v>31.464968152866241</v>
      </c>
      <c r="C44" s="28">
        <f t="shared" si="2"/>
        <v>1670.9</v>
      </c>
      <c r="D44" s="28">
        <f t="shared" si="3"/>
        <v>2564.6999999999998</v>
      </c>
      <c r="E44" s="28">
        <f t="shared" si="4"/>
        <v>3458.5</v>
      </c>
      <c r="F44" s="28">
        <f t="shared" si="5"/>
        <v>4352.2</v>
      </c>
      <c r="G44" s="28">
        <f t="shared" si="6"/>
        <v>5246</v>
      </c>
      <c r="H44" s="29">
        <f t="shared" si="7"/>
        <v>6139.8</v>
      </c>
      <c r="I44" s="38"/>
      <c r="J44" s="39"/>
      <c r="K44" s="39"/>
      <c r="L44" s="39"/>
      <c r="M44" s="39"/>
      <c r="N44" s="39"/>
      <c r="O44" s="39"/>
      <c r="P44" s="39"/>
      <c r="Q44" s="39"/>
      <c r="R44" s="39"/>
    </row>
    <row r="45" spans="1:18" ht="15" customHeight="1" thickBot="1" x14ac:dyDescent="0.35">
      <c r="A45" s="40">
        <v>44</v>
      </c>
      <c r="B45" s="27">
        <f t="shared" si="18"/>
        <v>32.197452229299358</v>
      </c>
      <c r="C45" s="28">
        <f t="shared" si="2"/>
        <v>1749.6</v>
      </c>
      <c r="D45" s="28">
        <f t="shared" si="3"/>
        <v>2685.5</v>
      </c>
      <c r="E45" s="28">
        <f t="shared" si="4"/>
        <v>3621.4</v>
      </c>
      <c r="F45" s="28">
        <f t="shared" si="5"/>
        <v>4557.2</v>
      </c>
      <c r="G45" s="28">
        <f t="shared" si="6"/>
        <v>5493.1</v>
      </c>
      <c r="H45" s="29">
        <f t="shared" si="7"/>
        <v>6428.9</v>
      </c>
      <c r="I45" s="38"/>
      <c r="J45" s="39"/>
      <c r="K45" s="39"/>
      <c r="L45" s="39"/>
      <c r="M45" s="39"/>
      <c r="N45" s="39"/>
      <c r="O45" s="39"/>
      <c r="P45" s="39"/>
      <c r="Q45" s="39"/>
      <c r="R45" s="39"/>
    </row>
    <row r="46" spans="1:18" ht="15" customHeight="1" thickBot="1" x14ac:dyDescent="0.35">
      <c r="A46" s="40">
        <v>45</v>
      </c>
      <c r="B46" s="27">
        <f t="shared" si="18"/>
        <v>32.929936305732483</v>
      </c>
      <c r="C46" s="28">
        <f t="shared" si="2"/>
        <v>1830.2</v>
      </c>
      <c r="D46" s="28">
        <f t="shared" si="3"/>
        <v>2809.1</v>
      </c>
      <c r="E46" s="28">
        <f t="shared" si="4"/>
        <v>3788</v>
      </c>
      <c r="F46" s="28">
        <f t="shared" si="5"/>
        <v>4766.8999999999996</v>
      </c>
      <c r="G46" s="28">
        <f t="shared" si="6"/>
        <v>5745.9</v>
      </c>
      <c r="H46" s="29">
        <f t="shared" si="7"/>
        <v>6724.8</v>
      </c>
      <c r="I46" s="38"/>
      <c r="J46" s="39"/>
      <c r="K46" s="39"/>
      <c r="L46" s="39"/>
      <c r="M46" s="39"/>
      <c r="N46" s="39"/>
      <c r="O46" s="39"/>
      <c r="P46" s="39"/>
      <c r="Q46" s="39"/>
      <c r="R46" s="39"/>
    </row>
    <row r="47" spans="1:18" ht="15" customHeight="1" thickBot="1" x14ac:dyDescent="0.35">
      <c r="A47" s="40">
        <v>46</v>
      </c>
      <c r="B47" s="27">
        <f t="shared" si="18"/>
        <v>33.6624203821656</v>
      </c>
      <c r="C47" s="28">
        <f t="shared" si="2"/>
        <v>1912.5</v>
      </c>
      <c r="D47" s="28">
        <f t="shared" si="3"/>
        <v>2935.4</v>
      </c>
      <c r="E47" s="28">
        <f t="shared" si="4"/>
        <v>3958.4</v>
      </c>
      <c r="F47" s="28">
        <f t="shared" si="5"/>
        <v>4981.3999999999996</v>
      </c>
      <c r="G47" s="28">
        <f t="shared" si="6"/>
        <v>6004.3</v>
      </c>
      <c r="H47" s="29">
        <f t="shared" si="7"/>
        <v>7027.3</v>
      </c>
      <c r="I47" s="38"/>
      <c r="J47" s="39"/>
      <c r="K47" s="39"/>
      <c r="L47" s="39"/>
      <c r="M47" s="39"/>
      <c r="N47" s="39"/>
      <c r="O47" s="39"/>
      <c r="P47" s="39"/>
      <c r="Q47" s="39"/>
      <c r="R47" s="39"/>
    </row>
    <row r="48" spans="1:18" ht="15" customHeight="1" thickBot="1" x14ac:dyDescent="0.35">
      <c r="A48" s="40">
        <v>47</v>
      </c>
      <c r="B48" s="27">
        <f t="shared" si="18"/>
        <v>34.394904458598724</v>
      </c>
      <c r="C48" s="28">
        <f t="shared" si="2"/>
        <v>1996.6</v>
      </c>
      <c r="D48" s="28">
        <f t="shared" si="3"/>
        <v>3064.6</v>
      </c>
      <c r="E48" s="28">
        <f t="shared" si="4"/>
        <v>4132.5</v>
      </c>
      <c r="F48" s="28">
        <f t="shared" si="5"/>
        <v>5200.5</v>
      </c>
      <c r="G48" s="28">
        <f t="shared" si="6"/>
        <v>6268.5</v>
      </c>
      <c r="H48" s="29">
        <f t="shared" si="7"/>
        <v>7336.4</v>
      </c>
      <c r="I48" s="38"/>
      <c r="J48" s="39"/>
      <c r="K48" s="39"/>
      <c r="L48" s="39"/>
      <c r="M48" s="39"/>
      <c r="N48" s="39"/>
      <c r="O48" s="39"/>
      <c r="P48" s="39"/>
      <c r="Q48" s="39"/>
      <c r="R48" s="39"/>
    </row>
    <row r="49" spans="1:18" ht="15" customHeight="1" thickBot="1" x14ac:dyDescent="0.35">
      <c r="A49" s="40">
        <v>48</v>
      </c>
      <c r="B49" s="27">
        <f t="shared" si="18"/>
        <v>35.127388535031841</v>
      </c>
      <c r="C49" s="28">
        <f t="shared" si="2"/>
        <v>2082.6</v>
      </c>
      <c r="D49" s="28">
        <f t="shared" si="3"/>
        <v>3196.5</v>
      </c>
      <c r="E49" s="28">
        <f t="shared" si="4"/>
        <v>4310.3999999999996</v>
      </c>
      <c r="F49" s="28">
        <f t="shared" si="5"/>
        <v>5424.4</v>
      </c>
      <c r="G49" s="28">
        <f t="shared" si="6"/>
        <v>6538.3</v>
      </c>
      <c r="H49" s="29">
        <f t="shared" si="7"/>
        <v>7652.2</v>
      </c>
      <c r="I49" s="38"/>
      <c r="J49" s="39"/>
      <c r="K49" s="39"/>
      <c r="L49" s="39"/>
      <c r="M49" s="39"/>
      <c r="N49" s="39"/>
      <c r="O49" s="39"/>
      <c r="P49" s="39"/>
      <c r="Q49" s="39"/>
      <c r="R49" s="39"/>
    </row>
    <row r="50" spans="1:18" ht="15" customHeight="1" thickBot="1" x14ac:dyDescent="0.35">
      <c r="A50" s="40">
        <v>49</v>
      </c>
      <c r="B50" s="27">
        <f t="shared" si="18"/>
        <v>35.859872611464965</v>
      </c>
      <c r="C50" s="28">
        <f t="shared" si="2"/>
        <v>2170.3000000000002</v>
      </c>
      <c r="D50" s="28">
        <f t="shared" si="3"/>
        <v>3331.2</v>
      </c>
      <c r="E50" s="28">
        <f t="shared" si="4"/>
        <v>4492.1000000000004</v>
      </c>
      <c r="F50" s="28">
        <f t="shared" si="5"/>
        <v>5653</v>
      </c>
      <c r="G50" s="28">
        <f t="shared" si="6"/>
        <v>6813.8</v>
      </c>
      <c r="H50" s="41"/>
      <c r="I50" s="39"/>
      <c r="J50" s="39"/>
      <c r="K50" s="39"/>
      <c r="L50" s="39"/>
      <c r="M50" s="39"/>
      <c r="N50" s="39"/>
      <c r="O50" s="39"/>
      <c r="P50" s="39"/>
      <c r="Q50" s="39"/>
      <c r="R50" s="39"/>
    </row>
    <row r="51" spans="1:18" ht="15" customHeight="1" thickBot="1" x14ac:dyDescent="0.35">
      <c r="A51" s="40">
        <v>50</v>
      </c>
      <c r="B51" s="27">
        <f t="shared" si="18"/>
        <v>36.592356687898089</v>
      </c>
      <c r="C51" s="28">
        <f t="shared" si="2"/>
        <v>2259.9</v>
      </c>
      <c r="D51" s="28">
        <f t="shared" si="3"/>
        <v>3468.7</v>
      </c>
      <c r="E51" s="28">
        <f t="shared" si="4"/>
        <v>4677.5</v>
      </c>
      <c r="F51" s="28">
        <f t="shared" si="5"/>
        <v>5886.2</v>
      </c>
      <c r="G51" s="28">
        <f t="shared" si="6"/>
        <v>7095</v>
      </c>
      <c r="H51" s="41"/>
      <c r="I51" s="39"/>
      <c r="J51" s="39"/>
      <c r="K51" s="39"/>
      <c r="L51" s="39"/>
      <c r="M51" s="39"/>
      <c r="N51" s="39"/>
      <c r="O51" s="39"/>
      <c r="P51" s="39"/>
      <c r="Q51" s="39"/>
      <c r="R51" s="39"/>
    </row>
    <row r="52" spans="1:18" ht="15" customHeight="1" thickBot="1" x14ac:dyDescent="0.35">
      <c r="A52" s="40">
        <v>51</v>
      </c>
      <c r="B52" s="27">
        <f t="shared" si="18"/>
        <v>37.324840764331206</v>
      </c>
      <c r="C52" s="28">
        <f t="shared" si="2"/>
        <v>2351.3000000000002</v>
      </c>
      <c r="D52" s="28">
        <f t="shared" si="3"/>
        <v>3608.9</v>
      </c>
      <c r="E52" s="28">
        <f t="shared" si="4"/>
        <v>4866.6000000000004</v>
      </c>
      <c r="F52" s="28">
        <f t="shared" si="5"/>
        <v>6124.3</v>
      </c>
      <c r="G52" s="28">
        <f t="shared" si="6"/>
        <v>7381.9</v>
      </c>
      <c r="H52" s="41"/>
      <c r="I52" s="39"/>
      <c r="J52" s="39"/>
      <c r="K52" s="39"/>
      <c r="L52" s="39"/>
      <c r="M52" s="39"/>
      <c r="N52" s="39"/>
      <c r="O52" s="39"/>
      <c r="P52" s="39"/>
      <c r="Q52" s="39"/>
      <c r="R52" s="39"/>
    </row>
    <row r="53" spans="1:18" ht="15" customHeight="1" thickBot="1" x14ac:dyDescent="0.35">
      <c r="A53" s="40">
        <v>52</v>
      </c>
      <c r="B53" s="27">
        <f t="shared" si="18"/>
        <v>38.057324840764331</v>
      </c>
      <c r="C53" s="28">
        <f t="shared" si="2"/>
        <v>2444.5</v>
      </c>
      <c r="D53" s="28">
        <f t="shared" si="3"/>
        <v>3752</v>
      </c>
      <c r="E53" s="28">
        <f t="shared" si="4"/>
        <v>5059.5</v>
      </c>
      <c r="F53" s="28">
        <f t="shared" si="5"/>
        <v>6367</v>
      </c>
      <c r="G53" s="28">
        <f t="shared" ref="G53:M53" si="19">ROUND((0.785*$B53*$B53*G4),1)</f>
        <v>7674.5</v>
      </c>
      <c r="H53" s="28">
        <f t="shared" si="19"/>
        <v>8982</v>
      </c>
      <c r="I53" s="28">
        <f t="shared" si="19"/>
        <v>10289.5</v>
      </c>
      <c r="J53" s="28">
        <f t="shared" si="19"/>
        <v>11597</v>
      </c>
      <c r="K53" s="28">
        <f t="shared" si="19"/>
        <v>12904.5</v>
      </c>
      <c r="L53" s="28">
        <f t="shared" si="19"/>
        <v>14212</v>
      </c>
      <c r="M53" s="28">
        <f t="shared" si="19"/>
        <v>15519.5</v>
      </c>
      <c r="N53" s="39"/>
      <c r="O53" s="39"/>
      <c r="P53" s="39"/>
      <c r="Q53" s="39"/>
      <c r="R53" s="39"/>
    </row>
    <row r="54" spans="1:18" ht="15" customHeight="1" thickBot="1" x14ac:dyDescent="0.35">
      <c r="A54" s="42">
        <f t="shared" ref="A54:A68" si="20">+A53+1</f>
        <v>53</v>
      </c>
      <c r="B54" s="27">
        <f t="shared" si="18"/>
        <v>38.789808917197448</v>
      </c>
      <c r="C54" s="28">
        <f t="shared" ref="C54:M54" si="21">ROUND((0.785*$B54*$B54*C4),1)</f>
        <v>2539.5</v>
      </c>
      <c r="D54" s="28">
        <f t="shared" si="21"/>
        <v>3897.8</v>
      </c>
      <c r="E54" s="28">
        <f t="shared" si="21"/>
        <v>5256.1</v>
      </c>
      <c r="F54" s="28">
        <f t="shared" si="21"/>
        <v>6614.4</v>
      </c>
      <c r="G54" s="28">
        <f t="shared" si="21"/>
        <v>7972.8</v>
      </c>
      <c r="H54" s="28">
        <f t="shared" si="21"/>
        <v>9331.1</v>
      </c>
      <c r="I54" s="28">
        <f t="shared" si="21"/>
        <v>10689.4</v>
      </c>
      <c r="J54" s="28">
        <f t="shared" si="21"/>
        <v>12047.7</v>
      </c>
      <c r="K54" s="28">
        <f t="shared" si="21"/>
        <v>13406</v>
      </c>
      <c r="L54" s="28">
        <f t="shared" si="21"/>
        <v>14764.4</v>
      </c>
      <c r="M54" s="28">
        <f t="shared" si="21"/>
        <v>16122.7</v>
      </c>
      <c r="N54" s="39"/>
      <c r="O54" s="39"/>
      <c r="P54" s="39"/>
      <c r="Q54" s="39"/>
      <c r="R54" s="39"/>
    </row>
    <row r="55" spans="1:18" ht="15" customHeight="1" thickBot="1" x14ac:dyDescent="0.35">
      <c r="A55" s="42">
        <f t="shared" si="20"/>
        <v>54</v>
      </c>
      <c r="B55" s="27">
        <f t="shared" si="18"/>
        <v>39.522292993630572</v>
      </c>
      <c r="C55" s="28">
        <f t="shared" ref="C55:M55" si="22">ROUND((0.785*$B55*$B55*C4),1)</f>
        <v>2636.3</v>
      </c>
      <c r="D55" s="28">
        <f t="shared" si="22"/>
        <v>4046.4</v>
      </c>
      <c r="E55" s="28">
        <f t="shared" si="22"/>
        <v>5456.5</v>
      </c>
      <c r="F55" s="28">
        <f t="shared" si="22"/>
        <v>6866.6</v>
      </c>
      <c r="G55" s="28">
        <f t="shared" si="22"/>
        <v>8276.7000000000007</v>
      </c>
      <c r="H55" s="28">
        <f t="shared" si="22"/>
        <v>9686.7999999999993</v>
      </c>
      <c r="I55" s="28">
        <f t="shared" si="22"/>
        <v>11096.9</v>
      </c>
      <c r="J55" s="28">
        <f t="shared" si="22"/>
        <v>12507</v>
      </c>
      <c r="K55" s="28">
        <f t="shared" si="22"/>
        <v>13917.1</v>
      </c>
      <c r="L55" s="28">
        <f t="shared" si="22"/>
        <v>15327.2</v>
      </c>
      <c r="M55" s="28">
        <f t="shared" si="22"/>
        <v>16737.3</v>
      </c>
      <c r="N55" s="39"/>
      <c r="O55" s="39"/>
      <c r="P55" s="39"/>
      <c r="Q55" s="39"/>
      <c r="R55" s="39"/>
    </row>
    <row r="56" spans="1:18" ht="15" customHeight="1" thickBot="1" x14ac:dyDescent="0.35">
      <c r="A56" s="42">
        <f t="shared" si="20"/>
        <v>55</v>
      </c>
      <c r="B56" s="27">
        <f t="shared" si="18"/>
        <v>40.254777070063696</v>
      </c>
      <c r="C56" s="28">
        <f t="shared" ref="C56:M56" si="23">ROUND((0.785*$B56*$B56*C4),1)</f>
        <v>2734.9</v>
      </c>
      <c r="D56" s="28">
        <f t="shared" si="23"/>
        <v>4197.8</v>
      </c>
      <c r="E56" s="28">
        <f t="shared" si="23"/>
        <v>5660.6</v>
      </c>
      <c r="F56" s="28">
        <f t="shared" si="23"/>
        <v>7123.5</v>
      </c>
      <c r="G56" s="28">
        <f t="shared" si="23"/>
        <v>8586.2999999999993</v>
      </c>
      <c r="H56" s="28">
        <f t="shared" si="23"/>
        <v>10049.200000000001</v>
      </c>
      <c r="I56" s="28">
        <f t="shared" si="23"/>
        <v>11512.1</v>
      </c>
      <c r="J56" s="28">
        <f t="shared" si="23"/>
        <v>12974.9</v>
      </c>
      <c r="K56" s="28">
        <f t="shared" si="23"/>
        <v>14437.8</v>
      </c>
      <c r="L56" s="28">
        <f t="shared" si="23"/>
        <v>15900.6</v>
      </c>
      <c r="M56" s="28">
        <f t="shared" si="23"/>
        <v>17363.5</v>
      </c>
      <c r="N56" s="39"/>
      <c r="O56" s="39"/>
      <c r="P56" s="39"/>
      <c r="Q56" s="39"/>
      <c r="R56" s="39"/>
    </row>
    <row r="57" spans="1:18" ht="15" customHeight="1" thickBot="1" x14ac:dyDescent="0.35">
      <c r="A57" s="42">
        <f t="shared" si="20"/>
        <v>56</v>
      </c>
      <c r="B57" s="27">
        <f t="shared" si="18"/>
        <v>40.98726114649682</v>
      </c>
      <c r="C57" s="28">
        <f t="shared" ref="C57:M57" si="24">ROUND((0.785*$B57*$B57*C4),1)</f>
        <v>2835.3</v>
      </c>
      <c r="D57" s="28">
        <f t="shared" si="24"/>
        <v>4351.8999999999996</v>
      </c>
      <c r="E57" s="28">
        <f t="shared" si="24"/>
        <v>5868.5</v>
      </c>
      <c r="F57" s="28">
        <f t="shared" si="24"/>
        <v>7385.1</v>
      </c>
      <c r="G57" s="28">
        <f t="shared" si="24"/>
        <v>8901.7000000000007</v>
      </c>
      <c r="H57" s="28">
        <f t="shared" si="24"/>
        <v>10418.200000000001</v>
      </c>
      <c r="I57" s="28">
        <f t="shared" si="24"/>
        <v>11934.8</v>
      </c>
      <c r="J57" s="28">
        <f t="shared" si="24"/>
        <v>13451.4</v>
      </c>
      <c r="K57" s="28">
        <f t="shared" si="24"/>
        <v>14968</v>
      </c>
      <c r="L57" s="28">
        <f t="shared" si="24"/>
        <v>16484.599999999999</v>
      </c>
      <c r="M57" s="28">
        <f t="shared" si="24"/>
        <v>18001.099999999999</v>
      </c>
      <c r="N57" s="39"/>
      <c r="O57" s="39"/>
      <c r="P57" s="39"/>
      <c r="Q57" s="39"/>
      <c r="R57" s="39"/>
    </row>
    <row r="58" spans="1:18" ht="15" customHeight="1" thickBot="1" x14ac:dyDescent="0.35">
      <c r="A58" s="42">
        <f t="shared" si="20"/>
        <v>57</v>
      </c>
      <c r="B58" s="27">
        <f t="shared" si="18"/>
        <v>41.719745222929923</v>
      </c>
      <c r="C58" s="28">
        <f t="shared" ref="C58:M58" si="25">ROUND((0.785*$B58*$B58*C4),1)</f>
        <v>2937.6</v>
      </c>
      <c r="D58" s="28">
        <f t="shared" si="25"/>
        <v>4508.8999999999996</v>
      </c>
      <c r="E58" s="28">
        <f t="shared" si="25"/>
        <v>6080.1</v>
      </c>
      <c r="F58" s="28">
        <f t="shared" si="25"/>
        <v>7651.4</v>
      </c>
      <c r="G58" s="28">
        <f t="shared" si="25"/>
        <v>9222.7000000000007</v>
      </c>
      <c r="H58" s="28">
        <f t="shared" si="25"/>
        <v>10793.9</v>
      </c>
      <c r="I58" s="28">
        <f t="shared" si="25"/>
        <v>12365.2</v>
      </c>
      <c r="J58" s="28">
        <f t="shared" si="25"/>
        <v>13936.5</v>
      </c>
      <c r="K58" s="28">
        <f t="shared" si="25"/>
        <v>15507.8</v>
      </c>
      <c r="L58" s="28">
        <f t="shared" si="25"/>
        <v>17079</v>
      </c>
      <c r="M58" s="28">
        <f t="shared" si="25"/>
        <v>18650.3</v>
      </c>
      <c r="N58" s="39"/>
      <c r="O58" s="39"/>
      <c r="P58" s="39"/>
      <c r="Q58" s="39"/>
      <c r="R58" s="39"/>
    </row>
    <row r="59" spans="1:18" ht="15" customHeight="1" thickBot="1" x14ac:dyDescent="0.35">
      <c r="A59" s="42">
        <f t="shared" si="20"/>
        <v>58</v>
      </c>
      <c r="B59" s="27">
        <f t="shared" si="18"/>
        <v>42.452229299363047</v>
      </c>
      <c r="C59" s="28">
        <f t="shared" ref="C59:M59" si="26">ROUND((0.785*$B59*$B59*C4),1)</f>
        <v>3041.6</v>
      </c>
      <c r="D59" s="28">
        <f t="shared" si="26"/>
        <v>4668.6000000000004</v>
      </c>
      <c r="E59" s="28">
        <f t="shared" si="26"/>
        <v>6295.5</v>
      </c>
      <c r="F59" s="28">
        <f t="shared" si="26"/>
        <v>7922.4</v>
      </c>
      <c r="G59" s="28">
        <f t="shared" si="26"/>
        <v>9549.4</v>
      </c>
      <c r="H59" s="28">
        <f t="shared" si="26"/>
        <v>11176.3</v>
      </c>
      <c r="I59" s="28">
        <f t="shared" si="26"/>
        <v>12803.2</v>
      </c>
      <c r="J59" s="28">
        <f t="shared" si="26"/>
        <v>14430.1</v>
      </c>
      <c r="K59" s="28">
        <f t="shared" si="26"/>
        <v>16057.1</v>
      </c>
      <c r="L59" s="28">
        <f t="shared" si="26"/>
        <v>17684</v>
      </c>
      <c r="M59" s="28">
        <f t="shared" si="26"/>
        <v>19310.900000000001</v>
      </c>
      <c r="N59" s="39"/>
      <c r="O59" s="39"/>
      <c r="P59" s="39"/>
      <c r="Q59" s="39"/>
      <c r="R59" s="39"/>
    </row>
    <row r="60" spans="1:18" ht="15" customHeight="1" thickBot="1" x14ac:dyDescent="0.35">
      <c r="A60" s="42">
        <f t="shared" si="20"/>
        <v>59</v>
      </c>
      <c r="B60" s="27">
        <f t="shared" si="18"/>
        <v>43.184713375796171</v>
      </c>
      <c r="C60" s="28">
        <f t="shared" ref="C60:M60" si="27">ROUND((0.785*$B60*$B60*C4),1)</f>
        <v>3147.5</v>
      </c>
      <c r="D60" s="28">
        <f t="shared" si="27"/>
        <v>4831.1000000000004</v>
      </c>
      <c r="E60" s="28">
        <f t="shared" si="27"/>
        <v>6514.6</v>
      </c>
      <c r="F60" s="28">
        <f t="shared" si="27"/>
        <v>8198.2000000000007</v>
      </c>
      <c r="G60" s="28">
        <f t="shared" si="27"/>
        <v>9881.7000000000007</v>
      </c>
      <c r="H60" s="28">
        <f t="shared" si="27"/>
        <v>11565.3</v>
      </c>
      <c r="I60" s="28">
        <f t="shared" si="27"/>
        <v>13248.9</v>
      </c>
      <c r="J60" s="28">
        <f t="shared" si="27"/>
        <v>14932.4</v>
      </c>
      <c r="K60" s="28">
        <f t="shared" si="27"/>
        <v>16616</v>
      </c>
      <c r="L60" s="28">
        <f t="shared" si="27"/>
        <v>18299.5</v>
      </c>
      <c r="M60" s="28">
        <f t="shared" si="27"/>
        <v>19983.099999999999</v>
      </c>
      <c r="N60" s="39"/>
      <c r="O60" s="39"/>
      <c r="P60" s="39"/>
      <c r="Q60" s="39"/>
      <c r="R60" s="39"/>
    </row>
    <row r="61" spans="1:18" ht="15" customHeight="1" thickBot="1" x14ac:dyDescent="0.35">
      <c r="A61" s="42">
        <f t="shared" si="20"/>
        <v>60</v>
      </c>
      <c r="B61" s="27">
        <f t="shared" si="18"/>
        <v>43.917197452229303</v>
      </c>
      <c r="C61" s="28">
        <f t="shared" ref="C61:M61" si="28">ROUND((0.785*$B61*$B61*C4),1)</f>
        <v>3255.2</v>
      </c>
      <c r="D61" s="28">
        <f t="shared" si="28"/>
        <v>4996.3</v>
      </c>
      <c r="E61" s="28">
        <f t="shared" si="28"/>
        <v>6737.5</v>
      </c>
      <c r="F61" s="28">
        <f t="shared" si="28"/>
        <v>8478.7000000000007</v>
      </c>
      <c r="G61" s="28">
        <f t="shared" si="28"/>
        <v>10219.799999999999</v>
      </c>
      <c r="H61" s="28">
        <f t="shared" si="28"/>
        <v>11961</v>
      </c>
      <c r="I61" s="28">
        <f t="shared" si="28"/>
        <v>13702.1</v>
      </c>
      <c r="J61" s="28">
        <f t="shared" si="28"/>
        <v>15443.3</v>
      </c>
      <c r="K61" s="28">
        <f t="shared" si="28"/>
        <v>17184.400000000001</v>
      </c>
      <c r="L61" s="28">
        <f t="shared" si="28"/>
        <v>18925.599999999999</v>
      </c>
      <c r="M61" s="28">
        <f t="shared" si="28"/>
        <v>20666.7</v>
      </c>
      <c r="N61" s="39"/>
      <c r="O61" s="39"/>
      <c r="P61" s="39"/>
      <c r="Q61" s="39"/>
      <c r="R61" s="39"/>
    </row>
    <row r="62" spans="1:18" ht="15" customHeight="1" thickBot="1" x14ac:dyDescent="0.35">
      <c r="A62" s="42">
        <f t="shared" si="20"/>
        <v>61</v>
      </c>
      <c r="B62" s="27">
        <f t="shared" si="18"/>
        <v>44.649681528662427</v>
      </c>
      <c r="C62" s="28">
        <f t="shared" ref="C62:M62" si="29">ROUND((0.785*$B62*$B62*C4),1)</f>
        <v>3364.7</v>
      </c>
      <c r="D62" s="28">
        <f t="shared" si="29"/>
        <v>5164.3999999999996</v>
      </c>
      <c r="E62" s="28">
        <f t="shared" si="29"/>
        <v>6964.1</v>
      </c>
      <c r="F62" s="28">
        <f t="shared" si="29"/>
        <v>8763.7999999999993</v>
      </c>
      <c r="G62" s="28">
        <f t="shared" si="29"/>
        <v>10563.6</v>
      </c>
      <c r="H62" s="28">
        <f t="shared" si="29"/>
        <v>12363.3</v>
      </c>
      <c r="I62" s="28">
        <f t="shared" si="29"/>
        <v>14163</v>
      </c>
      <c r="J62" s="28">
        <f t="shared" si="29"/>
        <v>15962.7</v>
      </c>
      <c r="K62" s="28">
        <f t="shared" si="29"/>
        <v>17762.400000000001</v>
      </c>
      <c r="L62" s="28">
        <f t="shared" si="29"/>
        <v>19562.099999999999</v>
      </c>
      <c r="M62" s="28">
        <f t="shared" si="29"/>
        <v>21361.9</v>
      </c>
      <c r="N62" s="39"/>
      <c r="O62" s="39"/>
      <c r="P62" s="39"/>
      <c r="Q62" s="39"/>
      <c r="R62" s="39"/>
    </row>
    <row r="63" spans="1:18" ht="15" customHeight="1" thickBot="1" x14ac:dyDescent="0.35">
      <c r="A63" s="42">
        <f t="shared" si="20"/>
        <v>62</v>
      </c>
      <c r="B63" s="27">
        <f t="shared" si="18"/>
        <v>45.38216560509553</v>
      </c>
      <c r="C63" s="28">
        <f t="shared" ref="C63:M63" si="30">ROUND((0.785*$B63*$B63*C4),1)</f>
        <v>3476</v>
      </c>
      <c r="D63" s="28">
        <f t="shared" si="30"/>
        <v>5335.2</v>
      </c>
      <c r="E63" s="28">
        <f t="shared" si="30"/>
        <v>7194.5</v>
      </c>
      <c r="F63" s="28">
        <f t="shared" si="30"/>
        <v>9053.7000000000007</v>
      </c>
      <c r="G63" s="28">
        <f t="shared" si="30"/>
        <v>10913</v>
      </c>
      <c r="H63" s="28">
        <f t="shared" si="30"/>
        <v>12772.2</v>
      </c>
      <c r="I63" s="28">
        <f t="shared" si="30"/>
        <v>14631.5</v>
      </c>
      <c r="J63" s="28">
        <f t="shared" si="30"/>
        <v>16490.7</v>
      </c>
      <c r="K63" s="28">
        <f t="shared" si="30"/>
        <v>18350</v>
      </c>
      <c r="L63" s="28">
        <f t="shared" si="30"/>
        <v>20209.2</v>
      </c>
      <c r="M63" s="28">
        <f t="shared" si="30"/>
        <v>22068.5</v>
      </c>
      <c r="N63" s="39"/>
      <c r="O63" s="39"/>
      <c r="P63" s="39"/>
      <c r="Q63" s="39"/>
      <c r="R63" s="39"/>
    </row>
    <row r="64" spans="1:18" ht="15" customHeight="1" thickBot="1" x14ac:dyDescent="0.35">
      <c r="A64" s="42">
        <f t="shared" si="20"/>
        <v>63</v>
      </c>
      <c r="B64" s="27">
        <f t="shared" si="18"/>
        <v>46.114649681528654</v>
      </c>
      <c r="C64" s="28">
        <f t="shared" ref="C64:M65" si="31">ROUND((0.785*$B64*$B64*C$4),1)</f>
        <v>3589.1</v>
      </c>
      <c r="D64" s="28">
        <f t="shared" si="31"/>
        <v>5508.9</v>
      </c>
      <c r="E64" s="28">
        <f t="shared" si="31"/>
        <v>7428.6</v>
      </c>
      <c r="F64" s="28">
        <f t="shared" si="31"/>
        <v>9348.4</v>
      </c>
      <c r="G64" s="28">
        <f t="shared" si="31"/>
        <v>11268.1</v>
      </c>
      <c r="H64" s="28">
        <f t="shared" si="31"/>
        <v>13187.9</v>
      </c>
      <c r="I64" s="28">
        <f t="shared" si="31"/>
        <v>15107.6</v>
      </c>
      <c r="J64" s="28">
        <f t="shared" si="31"/>
        <v>17027.400000000001</v>
      </c>
      <c r="K64" s="28">
        <f t="shared" si="31"/>
        <v>18947.099999999999</v>
      </c>
      <c r="L64" s="28">
        <f t="shared" si="31"/>
        <v>20866.900000000001</v>
      </c>
      <c r="M64" s="28">
        <f t="shared" si="31"/>
        <v>22786.6</v>
      </c>
      <c r="N64" s="39"/>
      <c r="O64" s="39"/>
      <c r="P64" s="39"/>
      <c r="Q64" s="39"/>
      <c r="R64" s="39"/>
    </row>
    <row r="65" spans="1:18" ht="15" customHeight="1" thickBot="1" x14ac:dyDescent="0.35">
      <c r="A65" s="42">
        <f t="shared" si="20"/>
        <v>64</v>
      </c>
      <c r="B65" s="27">
        <f t="shared" si="18"/>
        <v>46.847133757961778</v>
      </c>
      <c r="C65" s="28">
        <f t="shared" si="31"/>
        <v>3704</v>
      </c>
      <c r="D65" s="28">
        <f t="shared" si="31"/>
        <v>5685.3</v>
      </c>
      <c r="E65" s="28">
        <f t="shared" si="31"/>
        <v>7666.5</v>
      </c>
      <c r="F65" s="28">
        <f t="shared" si="31"/>
        <v>9647.7000000000007</v>
      </c>
      <c r="G65" s="28">
        <f t="shared" si="31"/>
        <v>11628.9</v>
      </c>
      <c r="H65" s="28">
        <f t="shared" si="31"/>
        <v>13610.1</v>
      </c>
      <c r="I65" s="28">
        <f t="shared" si="31"/>
        <v>15591.4</v>
      </c>
      <c r="J65" s="28">
        <f t="shared" si="31"/>
        <v>17572.599999999999</v>
      </c>
      <c r="K65" s="28">
        <f t="shared" si="31"/>
        <v>19553.8</v>
      </c>
      <c r="L65" s="28">
        <f t="shared" si="31"/>
        <v>21535</v>
      </c>
      <c r="M65" s="28">
        <f t="shared" si="31"/>
        <v>23516.3</v>
      </c>
      <c r="N65" s="39"/>
      <c r="O65" s="39"/>
      <c r="P65" s="39"/>
      <c r="Q65" s="39"/>
      <c r="R65" s="39"/>
    </row>
    <row r="66" spans="1:18" ht="15" customHeight="1" thickBot="1" x14ac:dyDescent="0.35">
      <c r="A66" s="42">
        <f t="shared" si="20"/>
        <v>65</v>
      </c>
      <c r="B66" s="27">
        <f t="shared" si="18"/>
        <v>47.579617834394902</v>
      </c>
      <c r="C66" s="28">
        <f>ROUND((0.785*$B66*$B66*$C$4),1)</f>
        <v>3820.8</v>
      </c>
      <c r="D66" s="28">
        <f t="shared" ref="D66:M68" si="32">ROUND((0.785*$B66*$B66*D$4),1)</f>
        <v>5864.4</v>
      </c>
      <c r="E66" s="28">
        <f t="shared" si="32"/>
        <v>7908.1</v>
      </c>
      <c r="F66" s="28">
        <f t="shared" si="32"/>
        <v>9951.7999999999993</v>
      </c>
      <c r="G66" s="28">
        <f t="shared" si="32"/>
        <v>11995.4</v>
      </c>
      <c r="H66" s="28">
        <f t="shared" si="32"/>
        <v>14039.1</v>
      </c>
      <c r="I66" s="28">
        <f t="shared" si="32"/>
        <v>16082.7</v>
      </c>
      <c r="J66" s="28">
        <f t="shared" si="32"/>
        <v>18126.400000000001</v>
      </c>
      <c r="K66" s="28">
        <f t="shared" si="32"/>
        <v>20170.099999999999</v>
      </c>
      <c r="L66" s="28">
        <f t="shared" si="32"/>
        <v>22213.7</v>
      </c>
      <c r="M66" s="28">
        <f t="shared" si="32"/>
        <v>24257.4</v>
      </c>
      <c r="N66" s="39"/>
      <c r="O66" s="39"/>
      <c r="P66" s="39"/>
      <c r="Q66" s="39"/>
      <c r="R66" s="39"/>
    </row>
    <row r="67" spans="1:18" ht="15" customHeight="1" thickBot="1" x14ac:dyDescent="0.35">
      <c r="A67" s="42">
        <f t="shared" si="20"/>
        <v>66</v>
      </c>
      <c r="B67" s="27">
        <f t="shared" si="18"/>
        <v>48.312101910828027</v>
      </c>
      <c r="C67" s="28">
        <f>ROUND((0.785*$B67*$B67*$C$4),1)</f>
        <v>3939.3</v>
      </c>
      <c r="D67" s="28">
        <f t="shared" si="32"/>
        <v>6046.4</v>
      </c>
      <c r="E67" s="28">
        <f t="shared" si="32"/>
        <v>8153.5</v>
      </c>
      <c r="F67" s="28">
        <f t="shared" si="32"/>
        <v>10260.5</v>
      </c>
      <c r="G67" s="28">
        <f t="shared" si="32"/>
        <v>12367.6</v>
      </c>
      <c r="H67" s="28">
        <f t="shared" si="32"/>
        <v>14474.7</v>
      </c>
      <c r="I67" s="28">
        <f t="shared" si="32"/>
        <v>16581.7</v>
      </c>
      <c r="J67" s="28">
        <f t="shared" si="32"/>
        <v>18688.8</v>
      </c>
      <c r="K67" s="28">
        <f t="shared" si="32"/>
        <v>20795.900000000001</v>
      </c>
      <c r="L67" s="28">
        <f t="shared" si="32"/>
        <v>22903</v>
      </c>
      <c r="M67" s="28">
        <f t="shared" si="32"/>
        <v>25010</v>
      </c>
      <c r="N67" s="39"/>
      <c r="O67" s="39"/>
      <c r="P67" s="39"/>
      <c r="Q67" s="39"/>
      <c r="R67" s="39"/>
    </row>
    <row r="68" spans="1:18" ht="15" customHeight="1" thickBot="1" x14ac:dyDescent="0.35">
      <c r="A68" s="42">
        <f t="shared" si="20"/>
        <v>67</v>
      </c>
      <c r="B68" s="27">
        <f t="shared" si="18"/>
        <v>49.044585987261136</v>
      </c>
      <c r="C68" s="28">
        <f>ROUND((0.785*$B68*$B68*$C$4),1)</f>
        <v>4059.7</v>
      </c>
      <c r="D68" s="28">
        <f t="shared" si="32"/>
        <v>6231.1</v>
      </c>
      <c r="E68" s="28">
        <f t="shared" si="32"/>
        <v>8402.6</v>
      </c>
      <c r="F68" s="28">
        <f t="shared" si="32"/>
        <v>10574</v>
      </c>
      <c r="G68" s="28">
        <f t="shared" si="32"/>
        <v>12745.5</v>
      </c>
      <c r="H68" s="28">
        <f t="shared" si="32"/>
        <v>14916.9</v>
      </c>
      <c r="I68" s="28">
        <f t="shared" si="32"/>
        <v>17088.400000000001</v>
      </c>
      <c r="J68" s="28">
        <f t="shared" si="32"/>
        <v>19259.8</v>
      </c>
      <c r="K68" s="28">
        <f t="shared" si="32"/>
        <v>21431.3</v>
      </c>
      <c r="L68" s="28">
        <f t="shared" si="32"/>
        <v>23602.7</v>
      </c>
      <c r="M68" s="28">
        <f t="shared" si="32"/>
        <v>25774.2</v>
      </c>
      <c r="N68" s="39"/>
      <c r="O68" s="39"/>
      <c r="P68" s="39"/>
      <c r="Q68" s="39"/>
      <c r="R68" s="39"/>
    </row>
    <row r="69" spans="1:18" x14ac:dyDescent="0.3">
      <c r="A69" s="42"/>
      <c r="B69" s="43"/>
      <c r="C69" s="44"/>
      <c r="D69" s="44"/>
      <c r="E69" s="44"/>
      <c r="F69" s="44"/>
      <c r="G69" s="44"/>
      <c r="H69" s="45"/>
      <c r="I69" s="39"/>
      <c r="J69" s="39"/>
      <c r="K69" s="39"/>
      <c r="L69" s="39"/>
      <c r="M69" s="39"/>
      <c r="N69" s="39"/>
      <c r="O69" s="39"/>
      <c r="P69" s="39"/>
      <c r="Q69" s="39"/>
      <c r="R69" s="39"/>
    </row>
    <row r="70" spans="1:18" ht="15" customHeight="1" x14ac:dyDescent="0.3">
      <c r="A70" s="46" t="s">
        <v>241</v>
      </c>
    </row>
    <row r="71" spans="1:18" ht="15" customHeight="1" x14ac:dyDescent="0.3">
      <c r="A71" s="47" t="s">
        <v>242</v>
      </c>
    </row>
    <row r="72" spans="1:18" ht="15" customHeight="1" x14ac:dyDescent="0.3">
      <c r="A72" s="47" t="s">
        <v>243</v>
      </c>
    </row>
    <row r="73" spans="1:18" ht="15" customHeight="1" x14ac:dyDescent="0.3">
      <c r="A73" s="47" t="s">
        <v>244</v>
      </c>
    </row>
    <row r="74" spans="1:18" ht="15" customHeight="1" x14ac:dyDescent="0.3">
      <c r="A74" s="47" t="s">
        <v>245</v>
      </c>
    </row>
    <row r="75" spans="1:18" ht="17.399999999999999" customHeight="1" x14ac:dyDescent="0.3">
      <c r="A75" s="48"/>
    </row>
    <row r="76" spans="1:18" ht="17.399999999999999" customHeight="1" x14ac:dyDescent="0.45">
      <c r="A76" s="49" t="s">
        <v>246</v>
      </c>
    </row>
  </sheetData>
  <mergeCells count="12">
    <mergeCell ref="J40:R42"/>
    <mergeCell ref="L34:R36"/>
    <mergeCell ref="A1:R1"/>
    <mergeCell ref="Q22:R24"/>
    <mergeCell ref="K37:R39"/>
    <mergeCell ref="A3:B3"/>
    <mergeCell ref="A4:B4"/>
    <mergeCell ref="N30:R32"/>
    <mergeCell ref="C5:R5"/>
    <mergeCell ref="P25:R26"/>
    <mergeCell ref="M33:R33"/>
    <mergeCell ref="O27:R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06"/>
  <sheetViews>
    <sheetView topLeftCell="B284" workbookViewId="0">
      <selection activeCell="D343" sqref="D343"/>
    </sheetView>
  </sheetViews>
  <sheetFormatPr defaultRowHeight="13.2" x14ac:dyDescent="0.25"/>
  <cols>
    <col min="1" max="1" width="9.88671875" customWidth="1"/>
  </cols>
  <sheetData>
    <row r="1" spans="1:19" s="1" customFormat="1" ht="10.199999999999999" customHeight="1" x14ac:dyDescent="0.2"/>
    <row r="2" spans="1:19" s="1" customFormat="1" ht="10.199999999999999" customHeight="1" x14ac:dyDescent="0.2">
      <c r="A2" s="2" t="s">
        <v>247</v>
      </c>
      <c r="F2" s="2" t="s">
        <v>248</v>
      </c>
    </row>
    <row r="3" spans="1:19" s="1" customFormat="1" ht="10.199999999999999" customHeight="1" x14ac:dyDescent="0.2">
      <c r="F3" s="2"/>
    </row>
    <row r="4" spans="1:19" s="1" customFormat="1" ht="12.6" customHeight="1" x14ac:dyDescent="0.2">
      <c r="A4" s="1" t="s">
        <v>249</v>
      </c>
      <c r="B4" s="3" t="e">
        <f>PI()*(#REF!/2)^2</f>
        <v>#REF!</v>
      </c>
      <c r="C4" s="1" t="s">
        <v>250</v>
      </c>
      <c r="D4" s="4" t="e">
        <f>B4*0.0929</f>
        <v>#REF!</v>
      </c>
      <c r="E4" s="1" t="s">
        <v>40</v>
      </c>
      <c r="F4" s="5" t="s">
        <v>251</v>
      </c>
      <c r="G4" s="5" t="s">
        <v>252</v>
      </c>
      <c r="H4" s="5" t="s">
        <v>253</v>
      </c>
      <c r="I4" s="5" t="s">
        <v>254</v>
      </c>
      <c r="J4" s="5" t="s">
        <v>255</v>
      </c>
      <c r="K4" s="5" t="s">
        <v>256</v>
      </c>
      <c r="L4" s="5" t="s">
        <v>257</v>
      </c>
      <c r="M4" s="5" t="s">
        <v>258</v>
      </c>
      <c r="N4" s="5" t="s">
        <v>259</v>
      </c>
      <c r="O4" s="5" t="s">
        <v>260</v>
      </c>
      <c r="P4" s="1" t="s">
        <v>261</v>
      </c>
      <c r="Q4" s="1" t="s">
        <v>262</v>
      </c>
      <c r="R4" s="5" t="s">
        <v>263</v>
      </c>
      <c r="S4" s="5" t="s">
        <v>264</v>
      </c>
    </row>
    <row r="5" spans="1:19" s="1" customFormat="1" ht="12.6" customHeight="1" x14ac:dyDescent="0.2">
      <c r="A5" s="1" t="s">
        <v>259</v>
      </c>
      <c r="B5" s="4" t="e">
        <f>#REF!*1000000/#REF!</f>
        <v>#REF!</v>
      </c>
      <c r="C5" s="1" t="s">
        <v>265</v>
      </c>
      <c r="D5" s="6" t="e">
        <f>B5*0.0017</f>
        <v>#REF!</v>
      </c>
      <c r="E5" s="1" t="s">
        <v>266</v>
      </c>
      <c r="F5" s="5" t="s">
        <v>267</v>
      </c>
      <c r="G5" s="5" t="s">
        <v>266</v>
      </c>
      <c r="H5" s="5" t="s">
        <v>268</v>
      </c>
      <c r="I5" s="5"/>
      <c r="J5" s="5" t="s">
        <v>266</v>
      </c>
      <c r="K5" s="5" t="s">
        <v>268</v>
      </c>
      <c r="L5" s="5" t="s">
        <v>266</v>
      </c>
      <c r="M5" s="5" t="s">
        <v>268</v>
      </c>
      <c r="N5" s="5" t="s">
        <v>269</v>
      </c>
      <c r="O5" s="5" t="s">
        <v>269</v>
      </c>
      <c r="P5" s="5" t="s">
        <v>269</v>
      </c>
      <c r="Q5" s="5" t="s">
        <v>269</v>
      </c>
    </row>
    <row r="6" spans="1:19" s="1" customFormat="1" ht="12.6" customHeight="1" x14ac:dyDescent="0.2">
      <c r="A6" s="1" t="s">
        <v>260</v>
      </c>
      <c r="B6" s="4" t="e">
        <f>#REF!*1000000/#REF!</f>
        <v>#REF!</v>
      </c>
      <c r="C6" s="1" t="s">
        <v>265</v>
      </c>
      <c r="D6" s="6" t="e">
        <f>B6*0.0017</f>
        <v>#REF!</v>
      </c>
      <c r="E6" s="1" t="s">
        <v>266</v>
      </c>
      <c r="F6" s="7">
        <v>0</v>
      </c>
      <c r="G6" s="8" t="e">
        <f t="shared" ref="G6:G69" si="0">Vo*EXP(-n*F6)</f>
        <v>#REF!</v>
      </c>
      <c r="H6" s="15" t="e">
        <f t="shared" ref="H6:H69" si="1">F6*Vo*EXP(-n*F6)</f>
        <v>#REF!</v>
      </c>
      <c r="I6" s="15" t="e">
        <f t="shared" ref="I6:I69" si="2">(-Vo*n*F6^2+F6+Vo)*EXP(-n*F6)</f>
        <v>#REF!</v>
      </c>
      <c r="J6" s="8" t="e">
        <f>#REF!*EXP(-#REF!*F6)</f>
        <v>#REF!</v>
      </c>
      <c r="K6" s="7" t="e">
        <f t="shared" ref="K6:K69" si="3">F6*J6</f>
        <v>#REF!</v>
      </c>
      <c r="L6" s="8" t="e">
        <f>#REF!*EXP(-#REF!*F6)</f>
        <v>#REF!</v>
      </c>
      <c r="M6" s="9" t="e">
        <f t="shared" ref="M6:M69" si="4">F6*L6</f>
        <v>#REF!</v>
      </c>
      <c r="N6" s="7" t="e">
        <f t="shared" ref="N6:N69" si="5">F6*$D$5</f>
        <v>#REF!</v>
      </c>
      <c r="O6" s="9" t="e">
        <f t="shared" ref="O6:O69" si="6">$B$10-F6*$D$6</f>
        <v>#REF!</v>
      </c>
      <c r="P6" s="7" t="e">
        <f t="shared" ref="P6:P69" si="7">F6*$D$11</f>
        <v>#REF!</v>
      </c>
      <c r="Q6" s="9" t="e">
        <f t="shared" ref="Q6:Q69" si="8">$B$16-$D$12*F6</f>
        <v>#REF!</v>
      </c>
      <c r="R6" s="8" t="e">
        <f t="shared" ref="R6:R69" si="9">ROUND((H6-O6),10)</f>
        <v>#REF!</v>
      </c>
      <c r="S6" s="8" t="e">
        <f>ROUND(H6-Q6,1)</f>
        <v>#REF!</v>
      </c>
    </row>
    <row r="7" spans="1:19" s="1" customFormat="1" ht="12.6" customHeight="1" x14ac:dyDescent="0.2">
      <c r="A7" s="1" t="s">
        <v>270</v>
      </c>
      <c r="B7" s="9" t="e">
        <f>#REF!/#REF!</f>
        <v>#REF!</v>
      </c>
      <c r="C7" s="1">
        <v>216</v>
      </c>
      <c r="F7" s="7">
        <v>0.1</v>
      </c>
      <c r="G7" s="8" t="e">
        <f t="shared" si="0"/>
        <v>#REF!</v>
      </c>
      <c r="H7" s="15" t="e">
        <f t="shared" si="1"/>
        <v>#REF!</v>
      </c>
      <c r="I7" s="15" t="e">
        <f t="shared" si="2"/>
        <v>#REF!</v>
      </c>
      <c r="J7" s="8" t="e">
        <f>#REF!*EXP(-#REF!*F7)</f>
        <v>#REF!</v>
      </c>
      <c r="K7" s="7" t="e">
        <f t="shared" si="3"/>
        <v>#REF!</v>
      </c>
      <c r="L7" s="8" t="e">
        <f>#REF!*EXP(-#REF!*F7)</f>
        <v>#REF!</v>
      </c>
      <c r="M7" s="9" t="e">
        <f t="shared" si="4"/>
        <v>#REF!</v>
      </c>
      <c r="N7" s="7" t="e">
        <f t="shared" si="5"/>
        <v>#REF!</v>
      </c>
      <c r="O7" s="9" t="e">
        <f t="shared" si="6"/>
        <v>#REF!</v>
      </c>
      <c r="P7" s="7" t="e">
        <f t="shared" si="7"/>
        <v>#REF!</v>
      </c>
      <c r="Q7" s="9" t="e">
        <f t="shared" si="8"/>
        <v>#REF!</v>
      </c>
      <c r="R7" s="8" t="e">
        <f t="shared" si="9"/>
        <v>#REF!</v>
      </c>
    </row>
    <row r="8" spans="1:19" s="1" customFormat="1" ht="12.6" customHeight="1" x14ac:dyDescent="0.2">
      <c r="A8" s="1" t="s">
        <v>271</v>
      </c>
      <c r="B8" s="8" t="e">
        <f>(1/B7+1)*#REF!</f>
        <v>#REF!</v>
      </c>
      <c r="C8" s="1" t="s">
        <v>267</v>
      </c>
      <c r="F8" s="7">
        <v>0.2</v>
      </c>
      <c r="G8" s="8" t="e">
        <f t="shared" si="0"/>
        <v>#REF!</v>
      </c>
      <c r="H8" s="15" t="e">
        <f t="shared" si="1"/>
        <v>#REF!</v>
      </c>
      <c r="I8" s="15" t="e">
        <f t="shared" si="2"/>
        <v>#REF!</v>
      </c>
      <c r="J8" s="8" t="e">
        <f>#REF!*EXP(-#REF!*F8)</f>
        <v>#REF!</v>
      </c>
      <c r="K8" s="7" t="e">
        <f t="shared" si="3"/>
        <v>#REF!</v>
      </c>
      <c r="L8" s="8" t="e">
        <f>#REF!*EXP(-#REF!*F8)</f>
        <v>#REF!</v>
      </c>
      <c r="M8" s="9" t="e">
        <f t="shared" si="4"/>
        <v>#REF!</v>
      </c>
      <c r="N8" s="7" t="e">
        <f t="shared" si="5"/>
        <v>#REF!</v>
      </c>
      <c r="O8" s="9" t="e">
        <f t="shared" si="6"/>
        <v>#REF!</v>
      </c>
      <c r="P8" s="7" t="e">
        <f t="shared" si="7"/>
        <v>#REF!</v>
      </c>
      <c r="Q8" s="9" t="e">
        <f t="shared" si="8"/>
        <v>#REF!</v>
      </c>
      <c r="R8" s="8" t="e">
        <f t="shared" si="9"/>
        <v>#REF!</v>
      </c>
    </row>
    <row r="9" spans="1:19" s="1" customFormat="1" ht="12.6" customHeight="1" x14ac:dyDescent="0.2">
      <c r="A9" s="1" t="s">
        <v>272</v>
      </c>
      <c r="B9" s="9" t="e">
        <f>#REF!*D5</f>
        <v>#REF!</v>
      </c>
      <c r="C9" s="1" t="s">
        <v>269</v>
      </c>
      <c r="F9" s="7">
        <v>0.3</v>
      </c>
      <c r="G9" s="8" t="e">
        <f t="shared" si="0"/>
        <v>#REF!</v>
      </c>
      <c r="H9" s="15" t="e">
        <f t="shared" si="1"/>
        <v>#REF!</v>
      </c>
      <c r="I9" s="15" t="e">
        <f t="shared" si="2"/>
        <v>#REF!</v>
      </c>
      <c r="J9" s="8" t="e">
        <f>#REF!*EXP(-#REF!*F9)</f>
        <v>#REF!</v>
      </c>
      <c r="K9" s="7" t="e">
        <f t="shared" si="3"/>
        <v>#REF!</v>
      </c>
      <c r="L9" s="8" t="e">
        <f>#REF!*EXP(-#REF!*F9)</f>
        <v>#REF!</v>
      </c>
      <c r="M9" s="9" t="e">
        <f t="shared" si="4"/>
        <v>#REF!</v>
      </c>
      <c r="N9" s="7" t="e">
        <f t="shared" si="5"/>
        <v>#REF!</v>
      </c>
      <c r="O9" s="9" t="e">
        <f t="shared" si="6"/>
        <v>#REF!</v>
      </c>
      <c r="P9" s="7" t="e">
        <f t="shared" si="7"/>
        <v>#REF!</v>
      </c>
      <c r="Q9" s="9" t="e">
        <f t="shared" si="8"/>
        <v>#REF!</v>
      </c>
      <c r="R9" s="8" t="e">
        <f t="shared" si="9"/>
        <v>#REF!</v>
      </c>
    </row>
    <row r="10" spans="1:19" s="1" customFormat="1" ht="12.6" customHeight="1" x14ac:dyDescent="0.2">
      <c r="A10" s="1" t="s">
        <v>273</v>
      </c>
      <c r="B10" s="9" t="e">
        <f>B9+#REF!*D6</f>
        <v>#REF!</v>
      </c>
      <c r="C10" s="1" t="s">
        <v>269</v>
      </c>
      <c r="F10" s="7">
        <v>0.4</v>
      </c>
      <c r="G10" s="8" t="e">
        <f t="shared" si="0"/>
        <v>#REF!</v>
      </c>
      <c r="H10" s="15" t="e">
        <f t="shared" si="1"/>
        <v>#REF!</v>
      </c>
      <c r="I10" s="15" t="e">
        <f t="shared" si="2"/>
        <v>#REF!</v>
      </c>
      <c r="J10" s="8" t="e">
        <f>#REF!*EXP(-#REF!*F10)</f>
        <v>#REF!</v>
      </c>
      <c r="K10" s="7" t="e">
        <f t="shared" si="3"/>
        <v>#REF!</v>
      </c>
      <c r="L10" s="8" t="e">
        <f>#REF!*EXP(-#REF!*F10)</f>
        <v>#REF!</v>
      </c>
      <c r="M10" s="9" t="e">
        <f t="shared" si="4"/>
        <v>#REF!</v>
      </c>
      <c r="N10" s="7" t="e">
        <f t="shared" si="5"/>
        <v>#REF!</v>
      </c>
      <c r="O10" s="9" t="e">
        <f t="shared" si="6"/>
        <v>#REF!</v>
      </c>
      <c r="P10" s="7" t="e">
        <f t="shared" si="7"/>
        <v>#REF!</v>
      </c>
      <c r="Q10" s="9" t="e">
        <f t="shared" si="8"/>
        <v>#REF!</v>
      </c>
      <c r="R10" s="8" t="e">
        <f t="shared" si="9"/>
        <v>#REF!</v>
      </c>
    </row>
    <row r="11" spans="1:19" s="1" customFormat="1" ht="12.6" customHeight="1" x14ac:dyDescent="0.2">
      <c r="A11" s="1" t="s">
        <v>261</v>
      </c>
      <c r="B11" s="4" t="e">
        <f>#REF!*1000000/#REF!</f>
        <v>#REF!</v>
      </c>
      <c r="C11" s="1" t="s">
        <v>265</v>
      </c>
      <c r="D11" s="6" t="e">
        <f>B11*0.0017</f>
        <v>#REF!</v>
      </c>
      <c r="E11" s="1" t="s">
        <v>266</v>
      </c>
      <c r="F11" s="7">
        <v>0.5</v>
      </c>
      <c r="G11" s="8" t="e">
        <f t="shared" si="0"/>
        <v>#REF!</v>
      </c>
      <c r="H11" s="15" t="e">
        <f t="shared" si="1"/>
        <v>#REF!</v>
      </c>
      <c r="I11" s="15" t="e">
        <f t="shared" si="2"/>
        <v>#REF!</v>
      </c>
      <c r="J11" s="8" t="e">
        <f>#REF!*EXP(-#REF!*F11)</f>
        <v>#REF!</v>
      </c>
      <c r="K11" s="7" t="e">
        <f t="shared" si="3"/>
        <v>#REF!</v>
      </c>
      <c r="L11" s="8" t="e">
        <f>#REF!*EXP(-#REF!*F11)</f>
        <v>#REF!</v>
      </c>
      <c r="M11" s="9" t="e">
        <f t="shared" si="4"/>
        <v>#REF!</v>
      </c>
      <c r="N11" s="7" t="e">
        <f t="shared" si="5"/>
        <v>#REF!</v>
      </c>
      <c r="O11" s="9" t="e">
        <f t="shared" si="6"/>
        <v>#REF!</v>
      </c>
      <c r="P11" s="7" t="e">
        <f t="shared" si="7"/>
        <v>#REF!</v>
      </c>
      <c r="Q11" s="9" t="e">
        <f t="shared" si="8"/>
        <v>#REF!</v>
      </c>
      <c r="R11" s="8" t="e">
        <f t="shared" si="9"/>
        <v>#REF!</v>
      </c>
    </row>
    <row r="12" spans="1:19" s="1" customFormat="1" ht="12.6" customHeight="1" x14ac:dyDescent="0.2">
      <c r="A12" s="1" t="s">
        <v>262</v>
      </c>
      <c r="B12" s="4" t="e">
        <f>#REF!*1000000/#REF!</f>
        <v>#REF!</v>
      </c>
      <c r="C12" s="1" t="s">
        <v>265</v>
      </c>
      <c r="D12" s="6" t="e">
        <f>B12*0.0017</f>
        <v>#REF!</v>
      </c>
      <c r="E12" s="1" t="s">
        <v>266</v>
      </c>
      <c r="F12" s="7">
        <v>0.6</v>
      </c>
      <c r="G12" s="8" t="e">
        <f t="shared" si="0"/>
        <v>#REF!</v>
      </c>
      <c r="H12" s="15" t="e">
        <f t="shared" si="1"/>
        <v>#REF!</v>
      </c>
      <c r="I12" s="15" t="e">
        <f t="shared" si="2"/>
        <v>#REF!</v>
      </c>
      <c r="J12" s="8" t="e">
        <f>#REF!*EXP(-#REF!*F12)</f>
        <v>#REF!</v>
      </c>
      <c r="K12" s="7" t="e">
        <f t="shared" si="3"/>
        <v>#REF!</v>
      </c>
      <c r="L12" s="8" t="e">
        <f>#REF!*EXP(-#REF!*F12)</f>
        <v>#REF!</v>
      </c>
      <c r="M12" s="9" t="e">
        <f t="shared" si="4"/>
        <v>#REF!</v>
      </c>
      <c r="N12" s="7" t="e">
        <f t="shared" si="5"/>
        <v>#REF!</v>
      </c>
      <c r="O12" s="9" t="e">
        <f t="shared" si="6"/>
        <v>#REF!</v>
      </c>
      <c r="P12" s="7" t="e">
        <f t="shared" si="7"/>
        <v>#REF!</v>
      </c>
      <c r="Q12" s="9" t="e">
        <f t="shared" si="8"/>
        <v>#REF!</v>
      </c>
      <c r="R12" s="8" t="e">
        <f t="shared" si="9"/>
        <v>#REF!</v>
      </c>
    </row>
    <row r="13" spans="1:19" s="1" customFormat="1" ht="10.199999999999999" customHeight="1" x14ac:dyDescent="0.2">
      <c r="A13" s="1" t="s">
        <v>274</v>
      </c>
      <c r="B13" s="9" t="e">
        <f>#REF!/#REF!</f>
        <v>#REF!</v>
      </c>
      <c r="F13" s="7">
        <v>0.7</v>
      </c>
      <c r="G13" s="8" t="e">
        <f t="shared" si="0"/>
        <v>#REF!</v>
      </c>
      <c r="H13" s="15" t="e">
        <f t="shared" si="1"/>
        <v>#REF!</v>
      </c>
      <c r="I13" s="15" t="e">
        <f t="shared" si="2"/>
        <v>#REF!</v>
      </c>
      <c r="J13" s="8" t="e">
        <f>#REF!*EXP(-#REF!*F13)</f>
        <v>#REF!</v>
      </c>
      <c r="K13" s="7" t="e">
        <f t="shared" si="3"/>
        <v>#REF!</v>
      </c>
      <c r="L13" s="8" t="e">
        <f>#REF!*EXP(-#REF!*F13)</f>
        <v>#REF!</v>
      </c>
      <c r="M13" s="9" t="e">
        <f t="shared" si="4"/>
        <v>#REF!</v>
      </c>
      <c r="N13" s="7" t="e">
        <f t="shared" si="5"/>
        <v>#REF!</v>
      </c>
      <c r="O13" s="9" t="e">
        <f t="shared" si="6"/>
        <v>#REF!</v>
      </c>
      <c r="P13" s="7" t="e">
        <f t="shared" si="7"/>
        <v>#REF!</v>
      </c>
      <c r="Q13" s="9" t="e">
        <f t="shared" si="8"/>
        <v>#REF!</v>
      </c>
      <c r="R13" s="8" t="e">
        <f t="shared" si="9"/>
        <v>#REF!</v>
      </c>
    </row>
    <row r="14" spans="1:19" s="1" customFormat="1" ht="10.199999999999999" customHeight="1" x14ac:dyDescent="0.2">
      <c r="A14" s="1" t="s">
        <v>275</v>
      </c>
      <c r="B14" s="9" t="e">
        <f>((#REF!+#REF!)/#REF!)*#REF!</f>
        <v>#REF!</v>
      </c>
      <c r="C14" s="1" t="s">
        <v>267</v>
      </c>
      <c r="F14" s="7">
        <v>0.8</v>
      </c>
      <c r="G14" s="8" t="e">
        <f t="shared" si="0"/>
        <v>#REF!</v>
      </c>
      <c r="H14" s="15" t="e">
        <f t="shared" si="1"/>
        <v>#REF!</v>
      </c>
      <c r="I14" s="15" t="e">
        <f t="shared" si="2"/>
        <v>#REF!</v>
      </c>
      <c r="J14" s="8" t="e">
        <f>#REF!*EXP(-#REF!*F14)</f>
        <v>#REF!</v>
      </c>
      <c r="K14" s="7" t="e">
        <f t="shared" si="3"/>
        <v>#REF!</v>
      </c>
      <c r="L14" s="8" t="e">
        <f>#REF!*EXP(-#REF!*F14)</f>
        <v>#REF!</v>
      </c>
      <c r="M14" s="9" t="e">
        <f t="shared" si="4"/>
        <v>#REF!</v>
      </c>
      <c r="N14" s="7" t="e">
        <f t="shared" si="5"/>
        <v>#REF!</v>
      </c>
      <c r="O14" s="9" t="e">
        <f t="shared" si="6"/>
        <v>#REF!</v>
      </c>
      <c r="P14" s="7" t="e">
        <f t="shared" si="7"/>
        <v>#REF!</v>
      </c>
      <c r="Q14" s="9" t="e">
        <f t="shared" si="8"/>
        <v>#REF!</v>
      </c>
      <c r="R14" s="8" t="e">
        <f t="shared" si="9"/>
        <v>#REF!</v>
      </c>
    </row>
    <row r="15" spans="1:19" s="1" customFormat="1" ht="12.6" customHeight="1" x14ac:dyDescent="0.2">
      <c r="A15" s="1" t="s">
        <v>276</v>
      </c>
      <c r="B15" s="10" t="e">
        <f>D11*#REF!</f>
        <v>#REF!</v>
      </c>
      <c r="C15" s="1" t="s">
        <v>269</v>
      </c>
      <c r="F15" s="7">
        <v>0.9</v>
      </c>
      <c r="G15" s="8" t="e">
        <f t="shared" si="0"/>
        <v>#REF!</v>
      </c>
      <c r="H15" s="15" t="e">
        <f t="shared" si="1"/>
        <v>#REF!</v>
      </c>
      <c r="I15" s="15" t="e">
        <f t="shared" si="2"/>
        <v>#REF!</v>
      </c>
      <c r="J15" s="8" t="e">
        <f>#REF!*EXP(-#REF!*F15)</f>
        <v>#REF!</v>
      </c>
      <c r="K15" s="7" t="e">
        <f t="shared" si="3"/>
        <v>#REF!</v>
      </c>
      <c r="L15" s="8" t="e">
        <f>#REF!*EXP(-#REF!*F15)</f>
        <v>#REF!</v>
      </c>
      <c r="M15" s="9" t="e">
        <f t="shared" si="4"/>
        <v>#REF!</v>
      </c>
      <c r="N15" s="7" t="e">
        <f t="shared" si="5"/>
        <v>#REF!</v>
      </c>
      <c r="O15" s="9" t="e">
        <f t="shared" si="6"/>
        <v>#REF!</v>
      </c>
      <c r="P15" s="7" t="e">
        <f t="shared" si="7"/>
        <v>#REF!</v>
      </c>
      <c r="Q15" s="9" t="e">
        <f t="shared" si="8"/>
        <v>#REF!</v>
      </c>
      <c r="R15" s="8" t="e">
        <f t="shared" si="9"/>
        <v>#REF!</v>
      </c>
    </row>
    <row r="16" spans="1:19" s="1" customFormat="1" ht="12.6" customHeight="1" x14ac:dyDescent="0.2">
      <c r="A16" s="1" t="s">
        <v>277</v>
      </c>
      <c r="B16" s="11" t="e">
        <f>(D11+D12)*#REF!</f>
        <v>#REF!</v>
      </c>
      <c r="C16" s="1" t="s">
        <v>269</v>
      </c>
      <c r="F16" s="7">
        <v>1</v>
      </c>
      <c r="G16" s="8" t="e">
        <f t="shared" si="0"/>
        <v>#REF!</v>
      </c>
      <c r="H16" s="15" t="e">
        <f t="shared" si="1"/>
        <v>#REF!</v>
      </c>
      <c r="I16" s="15" t="e">
        <f t="shared" si="2"/>
        <v>#REF!</v>
      </c>
      <c r="J16" s="8" t="e">
        <f>#REF!*EXP(-#REF!*F16)</f>
        <v>#REF!</v>
      </c>
      <c r="K16" s="7" t="e">
        <f t="shared" si="3"/>
        <v>#REF!</v>
      </c>
      <c r="L16" s="8" t="e">
        <f>#REF!*EXP(-#REF!*F16)</f>
        <v>#REF!</v>
      </c>
      <c r="M16" s="9" t="e">
        <f t="shared" si="4"/>
        <v>#REF!</v>
      </c>
      <c r="N16" s="7" t="e">
        <f t="shared" si="5"/>
        <v>#REF!</v>
      </c>
      <c r="O16" s="9" t="e">
        <f t="shared" si="6"/>
        <v>#REF!</v>
      </c>
      <c r="P16" s="7" t="e">
        <f t="shared" si="7"/>
        <v>#REF!</v>
      </c>
      <c r="Q16" s="9" t="e">
        <f t="shared" si="8"/>
        <v>#REF!</v>
      </c>
      <c r="R16" s="8" t="e">
        <f t="shared" si="9"/>
        <v>#REF!</v>
      </c>
    </row>
    <row r="17" spans="1:18" s="1" customFormat="1" ht="10.199999999999999" customHeight="1" x14ac:dyDescent="0.2">
      <c r="B17" s="12"/>
      <c r="D17" s="6"/>
      <c r="F17" s="7">
        <v>1.1000000000000001</v>
      </c>
      <c r="G17" s="8" t="e">
        <f t="shared" si="0"/>
        <v>#REF!</v>
      </c>
      <c r="H17" s="15" t="e">
        <f t="shared" si="1"/>
        <v>#REF!</v>
      </c>
      <c r="I17" s="15" t="e">
        <f t="shared" si="2"/>
        <v>#REF!</v>
      </c>
      <c r="J17" s="8" t="e">
        <f>#REF!*EXP(-#REF!*F17)</f>
        <v>#REF!</v>
      </c>
      <c r="K17" s="7" t="e">
        <f t="shared" si="3"/>
        <v>#REF!</v>
      </c>
      <c r="L17" s="8" t="e">
        <f>#REF!*EXP(-#REF!*F17)</f>
        <v>#REF!</v>
      </c>
      <c r="M17" s="9" t="e">
        <f t="shared" si="4"/>
        <v>#REF!</v>
      </c>
      <c r="N17" s="7" t="e">
        <f t="shared" si="5"/>
        <v>#REF!</v>
      </c>
      <c r="O17" s="9" t="e">
        <f t="shared" si="6"/>
        <v>#REF!</v>
      </c>
      <c r="P17" s="7" t="e">
        <f t="shared" si="7"/>
        <v>#REF!</v>
      </c>
      <c r="Q17" s="9" t="e">
        <f t="shared" si="8"/>
        <v>#REF!</v>
      </c>
      <c r="R17" s="8" t="e">
        <f t="shared" si="9"/>
        <v>#REF!</v>
      </c>
    </row>
    <row r="18" spans="1:18" s="1" customFormat="1" ht="10.199999999999999" customHeight="1" x14ac:dyDescent="0.2">
      <c r="B18" s="13"/>
      <c r="D18" s="6"/>
      <c r="F18" s="7">
        <v>1.2</v>
      </c>
      <c r="G18" s="8" t="e">
        <f t="shared" si="0"/>
        <v>#REF!</v>
      </c>
      <c r="H18" s="15" t="e">
        <f t="shared" si="1"/>
        <v>#REF!</v>
      </c>
      <c r="I18" s="15" t="e">
        <f t="shared" si="2"/>
        <v>#REF!</v>
      </c>
      <c r="J18" s="8" t="e">
        <f>#REF!*EXP(-#REF!*F18)</f>
        <v>#REF!</v>
      </c>
      <c r="K18" s="7" t="e">
        <f t="shared" si="3"/>
        <v>#REF!</v>
      </c>
      <c r="L18" s="8" t="e">
        <f>#REF!*EXP(-#REF!*F18)</f>
        <v>#REF!</v>
      </c>
      <c r="M18" s="9" t="e">
        <f t="shared" si="4"/>
        <v>#REF!</v>
      </c>
      <c r="N18" s="7" t="e">
        <f t="shared" si="5"/>
        <v>#REF!</v>
      </c>
      <c r="O18" s="9" t="e">
        <f t="shared" si="6"/>
        <v>#REF!</v>
      </c>
      <c r="P18" s="7" t="e">
        <f t="shared" si="7"/>
        <v>#REF!</v>
      </c>
      <c r="Q18" s="9" t="e">
        <f t="shared" si="8"/>
        <v>#REF!</v>
      </c>
      <c r="R18" s="8" t="e">
        <f t="shared" si="9"/>
        <v>#REF!</v>
      </c>
    </row>
    <row r="19" spans="1:18" s="1" customFormat="1" ht="10.199999999999999" customHeight="1" x14ac:dyDescent="0.2">
      <c r="A19" s="1">
        <v>1.44</v>
      </c>
      <c r="B19" s="11">
        <v>7.2576000000000001</v>
      </c>
      <c r="F19" s="7">
        <v>1.3</v>
      </c>
      <c r="G19" s="8" t="e">
        <f t="shared" si="0"/>
        <v>#REF!</v>
      </c>
      <c r="H19" s="15" t="e">
        <f t="shared" si="1"/>
        <v>#REF!</v>
      </c>
      <c r="I19" s="15" t="e">
        <f t="shared" si="2"/>
        <v>#REF!</v>
      </c>
      <c r="J19" s="8" t="e">
        <f>#REF!*EXP(-#REF!*F19)</f>
        <v>#REF!</v>
      </c>
      <c r="K19" s="7" t="e">
        <f t="shared" si="3"/>
        <v>#REF!</v>
      </c>
      <c r="L19" s="8" t="e">
        <f>#REF!*EXP(-#REF!*F19)</f>
        <v>#REF!</v>
      </c>
      <c r="M19" s="9" t="e">
        <f t="shared" si="4"/>
        <v>#REF!</v>
      </c>
      <c r="N19" s="7" t="e">
        <f t="shared" si="5"/>
        <v>#REF!</v>
      </c>
      <c r="O19" s="9" t="e">
        <f t="shared" si="6"/>
        <v>#REF!</v>
      </c>
      <c r="P19" s="7" t="e">
        <f t="shared" si="7"/>
        <v>#REF!</v>
      </c>
      <c r="Q19" s="9" t="e">
        <f t="shared" si="8"/>
        <v>#REF!</v>
      </c>
      <c r="R19" s="8" t="e">
        <f t="shared" si="9"/>
        <v>#REF!</v>
      </c>
    </row>
    <row r="20" spans="1:18" s="1" customFormat="1" ht="10.199999999999999" customHeight="1" x14ac:dyDescent="0.2">
      <c r="A20" s="1">
        <v>2.6640000000000001</v>
      </c>
      <c r="B20" s="11">
        <v>8.9510400000000008</v>
      </c>
      <c r="F20" s="7">
        <v>1.4</v>
      </c>
      <c r="G20" s="8" t="e">
        <f t="shared" si="0"/>
        <v>#REF!</v>
      </c>
      <c r="H20" s="15" t="e">
        <f t="shared" si="1"/>
        <v>#REF!</v>
      </c>
      <c r="I20" s="15" t="e">
        <f t="shared" si="2"/>
        <v>#REF!</v>
      </c>
      <c r="J20" s="8" t="e">
        <f>#REF!*EXP(-#REF!*F20)</f>
        <v>#REF!</v>
      </c>
      <c r="K20" s="7" t="e">
        <f t="shared" si="3"/>
        <v>#REF!</v>
      </c>
      <c r="L20" s="8" t="e">
        <f>#REF!*EXP(-#REF!*F20)</f>
        <v>#REF!</v>
      </c>
      <c r="M20" s="9" t="e">
        <f t="shared" si="4"/>
        <v>#REF!</v>
      </c>
      <c r="N20" s="7" t="e">
        <f t="shared" si="5"/>
        <v>#REF!</v>
      </c>
      <c r="O20" s="9" t="e">
        <f t="shared" si="6"/>
        <v>#REF!</v>
      </c>
      <c r="P20" s="7" t="e">
        <f t="shared" si="7"/>
        <v>#REF!</v>
      </c>
      <c r="Q20" s="9" t="e">
        <f t="shared" si="8"/>
        <v>#REF!</v>
      </c>
      <c r="R20" s="8" t="e">
        <f t="shared" si="9"/>
        <v>#REF!</v>
      </c>
    </row>
    <row r="21" spans="1:18" s="1" customFormat="1" ht="10.199999999999999" customHeight="1" x14ac:dyDescent="0.2">
      <c r="A21" s="1">
        <v>3.52</v>
      </c>
      <c r="B21" s="11">
        <v>8.7436799999999977</v>
      </c>
      <c r="F21" s="7">
        <v>1.5</v>
      </c>
      <c r="G21" s="8" t="e">
        <f t="shared" si="0"/>
        <v>#REF!</v>
      </c>
      <c r="H21" s="15" t="e">
        <f t="shared" si="1"/>
        <v>#REF!</v>
      </c>
      <c r="I21" s="15" t="e">
        <f t="shared" si="2"/>
        <v>#REF!</v>
      </c>
      <c r="J21" s="8" t="e">
        <f>#REF!*EXP(-#REF!*F21)</f>
        <v>#REF!</v>
      </c>
      <c r="K21" s="7" t="e">
        <f t="shared" si="3"/>
        <v>#REF!</v>
      </c>
      <c r="L21" s="8" t="e">
        <f>#REF!*EXP(-#REF!*F21)</f>
        <v>#REF!</v>
      </c>
      <c r="M21" s="9" t="e">
        <f t="shared" si="4"/>
        <v>#REF!</v>
      </c>
      <c r="N21" s="7" t="e">
        <f t="shared" si="5"/>
        <v>#REF!</v>
      </c>
      <c r="O21" s="9" t="e">
        <f t="shared" si="6"/>
        <v>#REF!</v>
      </c>
      <c r="P21" s="7" t="e">
        <f t="shared" si="7"/>
        <v>#REF!</v>
      </c>
      <c r="Q21" s="9" t="e">
        <f t="shared" si="8"/>
        <v>#REF!</v>
      </c>
      <c r="R21" s="8" t="e">
        <f t="shared" si="9"/>
        <v>#REF!</v>
      </c>
    </row>
    <row r="22" spans="1:18" s="1" customFormat="1" ht="10.199999999999999" customHeight="1" x14ac:dyDescent="0.2">
      <c r="A22" s="1">
        <v>2.88</v>
      </c>
      <c r="B22" s="11">
        <v>8.9337599999999995</v>
      </c>
      <c r="F22" s="7">
        <v>1.6</v>
      </c>
      <c r="G22" s="8" t="e">
        <f t="shared" si="0"/>
        <v>#REF!</v>
      </c>
      <c r="H22" s="15" t="e">
        <f t="shared" si="1"/>
        <v>#REF!</v>
      </c>
      <c r="I22" s="15" t="e">
        <f t="shared" si="2"/>
        <v>#REF!</v>
      </c>
      <c r="J22" s="8" t="e">
        <f>#REF!*EXP(-#REF!*F22)</f>
        <v>#REF!</v>
      </c>
      <c r="K22" s="7" t="e">
        <f t="shared" si="3"/>
        <v>#REF!</v>
      </c>
      <c r="L22" s="8" t="e">
        <f>#REF!*EXP(-#REF!*F22)</f>
        <v>#REF!</v>
      </c>
      <c r="M22" s="9" t="e">
        <f t="shared" si="4"/>
        <v>#REF!</v>
      </c>
      <c r="N22" s="7" t="e">
        <f t="shared" si="5"/>
        <v>#REF!</v>
      </c>
      <c r="O22" s="9" t="e">
        <f t="shared" si="6"/>
        <v>#REF!</v>
      </c>
      <c r="P22" s="7" t="e">
        <f t="shared" si="7"/>
        <v>#REF!</v>
      </c>
      <c r="Q22" s="9" t="e">
        <f t="shared" si="8"/>
        <v>#REF!</v>
      </c>
      <c r="R22" s="8" t="e">
        <f t="shared" si="9"/>
        <v>#REF!</v>
      </c>
    </row>
    <row r="23" spans="1:18" s="1" customFormat="1" ht="10.199999999999999" customHeight="1" x14ac:dyDescent="0.2">
      <c r="A23" s="1">
        <v>4.0839999999999996</v>
      </c>
      <c r="B23" s="12">
        <v>8.3313600000000001</v>
      </c>
      <c r="D23" s="6"/>
      <c r="F23" s="7">
        <v>1.7</v>
      </c>
      <c r="G23" s="8" t="e">
        <f t="shared" si="0"/>
        <v>#REF!</v>
      </c>
      <c r="H23" s="15" t="e">
        <f t="shared" si="1"/>
        <v>#REF!</v>
      </c>
      <c r="I23" s="15" t="e">
        <f t="shared" si="2"/>
        <v>#REF!</v>
      </c>
      <c r="J23" s="8" t="e">
        <f>#REF!*EXP(-#REF!*F23)</f>
        <v>#REF!</v>
      </c>
      <c r="K23" s="7" t="e">
        <f t="shared" si="3"/>
        <v>#REF!</v>
      </c>
      <c r="L23" s="8" t="e">
        <f>#REF!*EXP(-#REF!*F23)</f>
        <v>#REF!</v>
      </c>
      <c r="M23" s="9" t="e">
        <f t="shared" si="4"/>
        <v>#REF!</v>
      </c>
      <c r="N23" s="7" t="e">
        <f t="shared" si="5"/>
        <v>#REF!</v>
      </c>
      <c r="O23" s="9" t="e">
        <f t="shared" si="6"/>
        <v>#REF!</v>
      </c>
      <c r="P23" s="7" t="e">
        <f t="shared" si="7"/>
        <v>#REF!</v>
      </c>
      <c r="Q23" s="9" t="e">
        <f t="shared" si="8"/>
        <v>#REF!</v>
      </c>
      <c r="R23" s="8" t="e">
        <f t="shared" si="9"/>
        <v>#REF!</v>
      </c>
    </row>
    <row r="24" spans="1:18" s="1" customFormat="1" ht="10.199999999999999" customHeight="1" x14ac:dyDescent="0.2">
      <c r="A24" s="1">
        <v>3.7160000000000002</v>
      </c>
      <c r="B24" s="13">
        <v>8.0711520000000014</v>
      </c>
      <c r="D24" s="6"/>
      <c r="F24" s="7">
        <v>1.8</v>
      </c>
      <c r="G24" s="8" t="e">
        <f t="shared" si="0"/>
        <v>#REF!</v>
      </c>
      <c r="H24" s="15" t="e">
        <f t="shared" si="1"/>
        <v>#REF!</v>
      </c>
      <c r="I24" s="15" t="e">
        <f t="shared" si="2"/>
        <v>#REF!</v>
      </c>
      <c r="J24" s="8" t="e">
        <f>#REF!*EXP(-#REF!*F24)</f>
        <v>#REF!</v>
      </c>
      <c r="K24" s="7" t="e">
        <f t="shared" si="3"/>
        <v>#REF!</v>
      </c>
      <c r="L24" s="8" t="e">
        <f>#REF!*EXP(-#REF!*F24)</f>
        <v>#REF!</v>
      </c>
      <c r="M24" s="9" t="e">
        <f t="shared" si="4"/>
        <v>#REF!</v>
      </c>
      <c r="N24" s="7" t="e">
        <f t="shared" si="5"/>
        <v>#REF!</v>
      </c>
      <c r="O24" s="9" t="e">
        <f t="shared" si="6"/>
        <v>#REF!</v>
      </c>
      <c r="P24" s="7" t="e">
        <f t="shared" si="7"/>
        <v>#REF!</v>
      </c>
      <c r="Q24" s="9" t="e">
        <f t="shared" si="8"/>
        <v>#REF!</v>
      </c>
      <c r="R24" s="8" t="e">
        <f t="shared" si="9"/>
        <v>#REF!</v>
      </c>
    </row>
    <row r="25" spans="1:18" s="1" customFormat="1" ht="10.199999999999999" customHeight="1" x14ac:dyDescent="0.2">
      <c r="A25" s="1">
        <v>7.6</v>
      </c>
      <c r="B25" s="11">
        <v>3.7847999999999988</v>
      </c>
      <c r="F25" s="7">
        <v>1.9</v>
      </c>
      <c r="G25" s="8" t="e">
        <f t="shared" si="0"/>
        <v>#REF!</v>
      </c>
      <c r="H25" s="15" t="e">
        <f t="shared" si="1"/>
        <v>#REF!</v>
      </c>
      <c r="I25" s="15" t="e">
        <f t="shared" si="2"/>
        <v>#REF!</v>
      </c>
      <c r="J25" s="8" t="e">
        <f>#REF!*EXP(-#REF!*F25)</f>
        <v>#REF!</v>
      </c>
      <c r="K25" s="7" t="e">
        <f t="shared" si="3"/>
        <v>#REF!</v>
      </c>
      <c r="L25" s="8" t="e">
        <f>#REF!*EXP(-#REF!*F25)</f>
        <v>#REF!</v>
      </c>
      <c r="M25" s="9" t="e">
        <f t="shared" si="4"/>
        <v>#REF!</v>
      </c>
      <c r="N25" s="7" t="e">
        <f t="shared" si="5"/>
        <v>#REF!</v>
      </c>
      <c r="O25" s="9" t="e">
        <f t="shared" si="6"/>
        <v>#REF!</v>
      </c>
      <c r="P25" s="7" t="e">
        <f t="shared" si="7"/>
        <v>#REF!</v>
      </c>
      <c r="Q25" s="9" t="e">
        <f t="shared" si="8"/>
        <v>#REF!</v>
      </c>
      <c r="R25" s="8" t="e">
        <f t="shared" si="9"/>
        <v>#REF!</v>
      </c>
    </row>
    <row r="26" spans="1:18" s="1" customFormat="1" ht="10.199999999999999" customHeight="1" x14ac:dyDescent="0.2">
      <c r="A26" s="1">
        <v>4.07</v>
      </c>
      <c r="B26" s="14">
        <v>9.645900000000001</v>
      </c>
      <c r="F26" s="7">
        <v>2</v>
      </c>
      <c r="G26" s="8" t="e">
        <f t="shared" si="0"/>
        <v>#REF!</v>
      </c>
      <c r="H26" s="15" t="e">
        <f t="shared" si="1"/>
        <v>#REF!</v>
      </c>
      <c r="I26" s="15" t="e">
        <f t="shared" si="2"/>
        <v>#REF!</v>
      </c>
      <c r="J26" s="8" t="e">
        <f>#REF!*EXP(-#REF!*F26)</f>
        <v>#REF!</v>
      </c>
      <c r="K26" s="7" t="e">
        <f t="shared" si="3"/>
        <v>#REF!</v>
      </c>
      <c r="L26" s="8" t="e">
        <f>#REF!*EXP(-#REF!*F26)</f>
        <v>#REF!</v>
      </c>
      <c r="M26" s="9" t="e">
        <f t="shared" si="4"/>
        <v>#REF!</v>
      </c>
      <c r="N26" s="7" t="e">
        <f t="shared" si="5"/>
        <v>#REF!</v>
      </c>
      <c r="O26" s="9" t="e">
        <f t="shared" si="6"/>
        <v>#REF!</v>
      </c>
      <c r="P26" s="7" t="e">
        <f t="shared" si="7"/>
        <v>#REF!</v>
      </c>
      <c r="Q26" s="9" t="e">
        <f t="shared" si="8"/>
        <v>#REF!</v>
      </c>
      <c r="R26" s="8" t="e">
        <f t="shared" si="9"/>
        <v>#REF!</v>
      </c>
    </row>
    <row r="27" spans="1:18" s="1" customFormat="1" ht="10.199999999999999" customHeight="1" x14ac:dyDescent="0.2">
      <c r="A27" s="1">
        <v>3.93</v>
      </c>
      <c r="B27" s="11">
        <v>8.2530000000000001</v>
      </c>
      <c r="F27" s="7">
        <v>2.1</v>
      </c>
      <c r="G27" s="8" t="e">
        <f t="shared" si="0"/>
        <v>#REF!</v>
      </c>
      <c r="H27" s="15" t="e">
        <f t="shared" si="1"/>
        <v>#REF!</v>
      </c>
      <c r="I27" s="15" t="e">
        <f t="shared" si="2"/>
        <v>#REF!</v>
      </c>
      <c r="J27" s="8" t="e">
        <f>#REF!*EXP(-#REF!*F27)</f>
        <v>#REF!</v>
      </c>
      <c r="K27" s="7" t="e">
        <f t="shared" si="3"/>
        <v>#REF!</v>
      </c>
      <c r="L27" s="8" t="e">
        <f>#REF!*EXP(-#REF!*F27)</f>
        <v>#REF!</v>
      </c>
      <c r="M27" s="9" t="e">
        <f t="shared" si="4"/>
        <v>#REF!</v>
      </c>
      <c r="N27" s="7" t="e">
        <f t="shared" si="5"/>
        <v>#REF!</v>
      </c>
      <c r="O27" s="9" t="e">
        <f t="shared" si="6"/>
        <v>#REF!</v>
      </c>
      <c r="P27" s="7" t="e">
        <f t="shared" si="7"/>
        <v>#REF!</v>
      </c>
      <c r="Q27" s="9" t="e">
        <f t="shared" si="8"/>
        <v>#REF!</v>
      </c>
      <c r="R27" s="8" t="e">
        <f t="shared" si="9"/>
        <v>#REF!</v>
      </c>
    </row>
    <row r="28" spans="1:18" s="1" customFormat="1" ht="10.199999999999999" customHeight="1" x14ac:dyDescent="0.2">
      <c r="A28" s="1">
        <v>5.34</v>
      </c>
      <c r="B28" s="11">
        <v>6.06</v>
      </c>
      <c r="F28" s="7">
        <v>2.2000000000000002</v>
      </c>
      <c r="G28" s="8" t="e">
        <f t="shared" si="0"/>
        <v>#REF!</v>
      </c>
      <c r="H28" s="15" t="e">
        <f t="shared" si="1"/>
        <v>#REF!</v>
      </c>
      <c r="I28" s="15" t="e">
        <f t="shared" si="2"/>
        <v>#REF!</v>
      </c>
      <c r="J28" s="8" t="e">
        <f>#REF!*EXP(-#REF!*F28)</f>
        <v>#REF!</v>
      </c>
      <c r="K28" s="7" t="e">
        <f t="shared" si="3"/>
        <v>#REF!</v>
      </c>
      <c r="L28" s="8" t="e">
        <f>#REF!*EXP(-#REF!*F28)</f>
        <v>#REF!</v>
      </c>
      <c r="M28" s="9" t="e">
        <f t="shared" si="4"/>
        <v>#REF!</v>
      </c>
      <c r="N28" s="7" t="e">
        <f t="shared" si="5"/>
        <v>#REF!</v>
      </c>
      <c r="O28" s="9" t="e">
        <f t="shared" si="6"/>
        <v>#REF!</v>
      </c>
      <c r="P28" s="7" t="e">
        <f t="shared" si="7"/>
        <v>#REF!</v>
      </c>
      <c r="Q28" s="9" t="e">
        <f t="shared" si="8"/>
        <v>#REF!</v>
      </c>
      <c r="R28" s="8" t="e">
        <f t="shared" si="9"/>
        <v>#REF!</v>
      </c>
    </row>
    <row r="29" spans="1:18" s="1" customFormat="1" ht="10.199999999999999" customHeight="1" x14ac:dyDescent="0.2">
      <c r="A29" s="1">
        <v>7.22</v>
      </c>
      <c r="B29" s="1">
        <v>3.34</v>
      </c>
      <c r="F29" s="7">
        <v>2.2999999999999998</v>
      </c>
      <c r="G29" s="8" t="e">
        <f t="shared" si="0"/>
        <v>#REF!</v>
      </c>
      <c r="H29" s="15" t="e">
        <f t="shared" si="1"/>
        <v>#REF!</v>
      </c>
      <c r="I29" s="15" t="e">
        <f t="shared" si="2"/>
        <v>#REF!</v>
      </c>
      <c r="J29" s="8" t="e">
        <f>#REF!*EXP(-#REF!*F29)</f>
        <v>#REF!</v>
      </c>
      <c r="K29" s="7" t="e">
        <f t="shared" si="3"/>
        <v>#REF!</v>
      </c>
      <c r="L29" s="8" t="e">
        <f>#REF!*EXP(-#REF!*F29)</f>
        <v>#REF!</v>
      </c>
      <c r="M29" s="9" t="e">
        <f t="shared" si="4"/>
        <v>#REF!</v>
      </c>
      <c r="N29" s="7" t="e">
        <f t="shared" si="5"/>
        <v>#REF!</v>
      </c>
      <c r="O29" s="9" t="e">
        <f t="shared" si="6"/>
        <v>#REF!</v>
      </c>
      <c r="P29" s="7" t="e">
        <f t="shared" si="7"/>
        <v>#REF!</v>
      </c>
      <c r="Q29" s="9" t="e">
        <f t="shared" si="8"/>
        <v>#REF!</v>
      </c>
      <c r="R29" s="8" t="e">
        <f t="shared" si="9"/>
        <v>#REF!</v>
      </c>
    </row>
    <row r="30" spans="1:18" s="1" customFormat="1" ht="10.199999999999999" customHeight="1" x14ac:dyDescent="0.2">
      <c r="A30" s="1">
        <v>9.36</v>
      </c>
      <c r="B30" s="1">
        <v>2.2999999999999998</v>
      </c>
      <c r="F30" s="7">
        <v>2.4</v>
      </c>
      <c r="G30" s="8" t="e">
        <f t="shared" si="0"/>
        <v>#REF!</v>
      </c>
      <c r="H30" s="15" t="e">
        <f t="shared" si="1"/>
        <v>#REF!</v>
      </c>
      <c r="I30" s="15" t="e">
        <f t="shared" si="2"/>
        <v>#REF!</v>
      </c>
      <c r="J30" s="8" t="e">
        <f>#REF!*EXP(-#REF!*F30)</f>
        <v>#REF!</v>
      </c>
      <c r="K30" s="7" t="e">
        <f t="shared" si="3"/>
        <v>#REF!</v>
      </c>
      <c r="L30" s="8" t="e">
        <f>#REF!*EXP(-#REF!*F30)</f>
        <v>#REF!</v>
      </c>
      <c r="M30" s="9" t="e">
        <f t="shared" si="4"/>
        <v>#REF!</v>
      </c>
      <c r="N30" s="7" t="e">
        <f t="shared" si="5"/>
        <v>#REF!</v>
      </c>
      <c r="O30" s="9" t="e">
        <f t="shared" si="6"/>
        <v>#REF!</v>
      </c>
      <c r="P30" s="7" t="e">
        <f t="shared" si="7"/>
        <v>#REF!</v>
      </c>
      <c r="Q30" s="9" t="e">
        <f t="shared" si="8"/>
        <v>#REF!</v>
      </c>
      <c r="R30" s="8" t="e">
        <f t="shared" si="9"/>
        <v>#REF!</v>
      </c>
    </row>
    <row r="31" spans="1:18" s="1" customFormat="1" ht="10.199999999999999" customHeight="1" x14ac:dyDescent="0.2">
      <c r="F31" s="7">
        <v>2.5</v>
      </c>
      <c r="G31" s="8" t="e">
        <f t="shared" si="0"/>
        <v>#REF!</v>
      </c>
      <c r="H31" s="15" t="e">
        <f t="shared" si="1"/>
        <v>#REF!</v>
      </c>
      <c r="I31" s="15" t="e">
        <f t="shared" si="2"/>
        <v>#REF!</v>
      </c>
      <c r="J31" s="8" t="e">
        <f>#REF!*EXP(-#REF!*F31)</f>
        <v>#REF!</v>
      </c>
      <c r="K31" s="7" t="e">
        <f t="shared" si="3"/>
        <v>#REF!</v>
      </c>
      <c r="L31" s="8" t="e">
        <f>#REF!*EXP(-#REF!*F31)</f>
        <v>#REF!</v>
      </c>
      <c r="M31" s="9" t="e">
        <f t="shared" si="4"/>
        <v>#REF!</v>
      </c>
      <c r="N31" s="7" t="e">
        <f t="shared" si="5"/>
        <v>#REF!</v>
      </c>
      <c r="O31" s="9" t="e">
        <f t="shared" si="6"/>
        <v>#REF!</v>
      </c>
      <c r="P31" s="7" t="e">
        <f t="shared" si="7"/>
        <v>#REF!</v>
      </c>
      <c r="Q31" s="9" t="e">
        <f t="shared" si="8"/>
        <v>#REF!</v>
      </c>
      <c r="R31" s="8" t="e">
        <f t="shared" si="9"/>
        <v>#REF!</v>
      </c>
    </row>
    <row r="32" spans="1:18" s="1" customFormat="1" ht="10.199999999999999" customHeight="1" x14ac:dyDescent="0.2">
      <c r="F32" s="7">
        <v>2.6</v>
      </c>
      <c r="G32" s="8" t="e">
        <f t="shared" si="0"/>
        <v>#REF!</v>
      </c>
      <c r="H32" s="15" t="e">
        <f t="shared" si="1"/>
        <v>#REF!</v>
      </c>
      <c r="I32" s="15" t="e">
        <f t="shared" si="2"/>
        <v>#REF!</v>
      </c>
      <c r="J32" s="8" t="e">
        <f>#REF!*EXP(-#REF!*F32)</f>
        <v>#REF!</v>
      </c>
      <c r="K32" s="7" t="e">
        <f t="shared" si="3"/>
        <v>#REF!</v>
      </c>
      <c r="L32" s="8" t="e">
        <f>#REF!*EXP(-#REF!*F32)</f>
        <v>#REF!</v>
      </c>
      <c r="M32" s="9" t="e">
        <f t="shared" si="4"/>
        <v>#REF!</v>
      </c>
      <c r="N32" s="7" t="e">
        <f t="shared" si="5"/>
        <v>#REF!</v>
      </c>
      <c r="O32" s="9" t="e">
        <f t="shared" si="6"/>
        <v>#REF!</v>
      </c>
      <c r="P32" s="7" t="e">
        <f t="shared" si="7"/>
        <v>#REF!</v>
      </c>
      <c r="Q32" s="9" t="e">
        <f t="shared" si="8"/>
        <v>#REF!</v>
      </c>
      <c r="R32" s="8" t="e">
        <f t="shared" si="9"/>
        <v>#REF!</v>
      </c>
    </row>
    <row r="33" spans="6:18" s="1" customFormat="1" ht="10.199999999999999" customHeight="1" x14ac:dyDescent="0.2">
      <c r="F33" s="7">
        <v>2.7</v>
      </c>
      <c r="G33" s="8" t="e">
        <f t="shared" si="0"/>
        <v>#REF!</v>
      </c>
      <c r="H33" s="15" t="e">
        <f t="shared" si="1"/>
        <v>#REF!</v>
      </c>
      <c r="I33" s="15" t="e">
        <f t="shared" si="2"/>
        <v>#REF!</v>
      </c>
      <c r="J33" s="8" t="e">
        <f>#REF!*EXP(-#REF!*F33)</f>
        <v>#REF!</v>
      </c>
      <c r="K33" s="7" t="e">
        <f t="shared" si="3"/>
        <v>#REF!</v>
      </c>
      <c r="L33" s="8" t="e">
        <f>#REF!*EXP(-#REF!*F33)</f>
        <v>#REF!</v>
      </c>
      <c r="M33" s="9" t="e">
        <f t="shared" si="4"/>
        <v>#REF!</v>
      </c>
      <c r="N33" s="7" t="e">
        <f t="shared" si="5"/>
        <v>#REF!</v>
      </c>
      <c r="O33" s="9" t="e">
        <f t="shared" si="6"/>
        <v>#REF!</v>
      </c>
      <c r="P33" s="7" t="e">
        <f t="shared" si="7"/>
        <v>#REF!</v>
      </c>
      <c r="Q33" s="9" t="e">
        <f t="shared" si="8"/>
        <v>#REF!</v>
      </c>
      <c r="R33" s="8" t="e">
        <f t="shared" si="9"/>
        <v>#REF!</v>
      </c>
    </row>
    <row r="34" spans="6:18" s="1" customFormat="1" ht="10.199999999999999" customHeight="1" x14ac:dyDescent="0.2">
      <c r="F34" s="7">
        <v>2.8</v>
      </c>
      <c r="G34" s="8" t="e">
        <f t="shared" si="0"/>
        <v>#REF!</v>
      </c>
      <c r="H34" s="15" t="e">
        <f t="shared" si="1"/>
        <v>#REF!</v>
      </c>
      <c r="I34" s="15" t="e">
        <f t="shared" si="2"/>
        <v>#REF!</v>
      </c>
      <c r="J34" s="8" t="e">
        <f>#REF!*EXP(-#REF!*F34)</f>
        <v>#REF!</v>
      </c>
      <c r="K34" s="7" t="e">
        <f t="shared" si="3"/>
        <v>#REF!</v>
      </c>
      <c r="L34" s="8" t="e">
        <f>#REF!*EXP(-#REF!*F34)</f>
        <v>#REF!</v>
      </c>
      <c r="M34" s="9" t="e">
        <f t="shared" si="4"/>
        <v>#REF!</v>
      </c>
      <c r="N34" s="7" t="e">
        <f t="shared" si="5"/>
        <v>#REF!</v>
      </c>
      <c r="O34" s="9" t="e">
        <f t="shared" si="6"/>
        <v>#REF!</v>
      </c>
      <c r="P34" s="7" t="e">
        <f t="shared" si="7"/>
        <v>#REF!</v>
      </c>
      <c r="Q34" s="9" t="e">
        <f t="shared" si="8"/>
        <v>#REF!</v>
      </c>
      <c r="R34" s="8" t="e">
        <f t="shared" si="9"/>
        <v>#REF!</v>
      </c>
    </row>
    <row r="35" spans="6:18" s="1" customFormat="1" ht="10.199999999999999" customHeight="1" x14ac:dyDescent="0.2">
      <c r="F35" s="7">
        <v>2.9</v>
      </c>
      <c r="G35" s="8" t="e">
        <f t="shared" si="0"/>
        <v>#REF!</v>
      </c>
      <c r="H35" s="15" t="e">
        <f t="shared" si="1"/>
        <v>#REF!</v>
      </c>
      <c r="I35" s="15" t="e">
        <f t="shared" si="2"/>
        <v>#REF!</v>
      </c>
      <c r="J35" s="8" t="e">
        <f>#REF!*EXP(-#REF!*F35)</f>
        <v>#REF!</v>
      </c>
      <c r="K35" s="7" t="e">
        <f t="shared" si="3"/>
        <v>#REF!</v>
      </c>
      <c r="L35" s="8" t="e">
        <f>#REF!*EXP(-#REF!*F35)</f>
        <v>#REF!</v>
      </c>
      <c r="M35" s="9" t="e">
        <f t="shared" si="4"/>
        <v>#REF!</v>
      </c>
      <c r="N35" s="7" t="e">
        <f t="shared" si="5"/>
        <v>#REF!</v>
      </c>
      <c r="O35" s="9" t="e">
        <f t="shared" si="6"/>
        <v>#REF!</v>
      </c>
      <c r="P35" s="7" t="e">
        <f t="shared" si="7"/>
        <v>#REF!</v>
      </c>
      <c r="Q35" s="9" t="e">
        <f t="shared" si="8"/>
        <v>#REF!</v>
      </c>
      <c r="R35" s="8" t="e">
        <f t="shared" si="9"/>
        <v>#REF!</v>
      </c>
    </row>
    <row r="36" spans="6:18" s="1" customFormat="1" ht="10.199999999999999" customHeight="1" x14ac:dyDescent="0.2">
      <c r="F36" s="7">
        <v>3</v>
      </c>
      <c r="G36" s="8" t="e">
        <f t="shared" si="0"/>
        <v>#REF!</v>
      </c>
      <c r="H36" s="15" t="e">
        <f t="shared" si="1"/>
        <v>#REF!</v>
      </c>
      <c r="I36" s="15" t="e">
        <f t="shared" si="2"/>
        <v>#REF!</v>
      </c>
      <c r="J36" s="8" t="e">
        <f>#REF!*EXP(-#REF!*F36)</f>
        <v>#REF!</v>
      </c>
      <c r="K36" s="7" t="e">
        <f t="shared" si="3"/>
        <v>#REF!</v>
      </c>
      <c r="L36" s="8" t="e">
        <f>#REF!*EXP(-#REF!*F36)</f>
        <v>#REF!</v>
      </c>
      <c r="M36" s="9" t="e">
        <f t="shared" si="4"/>
        <v>#REF!</v>
      </c>
      <c r="N36" s="7" t="e">
        <f t="shared" si="5"/>
        <v>#REF!</v>
      </c>
      <c r="O36" s="9" t="e">
        <f t="shared" si="6"/>
        <v>#REF!</v>
      </c>
      <c r="P36" s="7" t="e">
        <f t="shared" si="7"/>
        <v>#REF!</v>
      </c>
      <c r="Q36" s="9" t="e">
        <f t="shared" si="8"/>
        <v>#REF!</v>
      </c>
      <c r="R36" s="8" t="e">
        <f t="shared" si="9"/>
        <v>#REF!</v>
      </c>
    </row>
    <row r="37" spans="6:18" s="1" customFormat="1" ht="10.199999999999999" customHeight="1" x14ac:dyDescent="0.2">
      <c r="F37" s="7">
        <v>3.1</v>
      </c>
      <c r="G37" s="8" t="e">
        <f t="shared" si="0"/>
        <v>#REF!</v>
      </c>
      <c r="H37" s="15" t="e">
        <f t="shared" si="1"/>
        <v>#REF!</v>
      </c>
      <c r="I37" s="15" t="e">
        <f t="shared" si="2"/>
        <v>#REF!</v>
      </c>
      <c r="J37" s="8" t="e">
        <f>#REF!*EXP(-#REF!*F37)</f>
        <v>#REF!</v>
      </c>
      <c r="K37" s="7" t="e">
        <f t="shared" si="3"/>
        <v>#REF!</v>
      </c>
      <c r="L37" s="8" t="e">
        <f>#REF!*EXP(-#REF!*F37)</f>
        <v>#REF!</v>
      </c>
      <c r="M37" s="9" t="e">
        <f t="shared" si="4"/>
        <v>#REF!</v>
      </c>
      <c r="N37" s="7" t="e">
        <f t="shared" si="5"/>
        <v>#REF!</v>
      </c>
      <c r="O37" s="9" t="e">
        <f t="shared" si="6"/>
        <v>#REF!</v>
      </c>
      <c r="P37" s="7" t="e">
        <f t="shared" si="7"/>
        <v>#REF!</v>
      </c>
      <c r="Q37" s="9" t="e">
        <f t="shared" si="8"/>
        <v>#REF!</v>
      </c>
      <c r="R37" s="8" t="e">
        <f t="shared" si="9"/>
        <v>#REF!</v>
      </c>
    </row>
    <row r="38" spans="6:18" s="1" customFormat="1" ht="10.199999999999999" customHeight="1" x14ac:dyDescent="0.2">
      <c r="F38" s="7">
        <v>3.2</v>
      </c>
      <c r="G38" s="8" t="e">
        <f t="shared" si="0"/>
        <v>#REF!</v>
      </c>
      <c r="H38" s="15" t="e">
        <f t="shared" si="1"/>
        <v>#REF!</v>
      </c>
      <c r="I38" s="15" t="e">
        <f t="shared" si="2"/>
        <v>#REF!</v>
      </c>
      <c r="J38" s="8" t="e">
        <f>#REF!*EXP(-#REF!*F38)</f>
        <v>#REF!</v>
      </c>
      <c r="K38" s="7" t="e">
        <f t="shared" si="3"/>
        <v>#REF!</v>
      </c>
      <c r="L38" s="8" t="e">
        <f>#REF!*EXP(-#REF!*F38)</f>
        <v>#REF!</v>
      </c>
      <c r="M38" s="9" t="e">
        <f t="shared" si="4"/>
        <v>#REF!</v>
      </c>
      <c r="N38" s="7" t="e">
        <f t="shared" si="5"/>
        <v>#REF!</v>
      </c>
      <c r="O38" s="9" t="e">
        <f t="shared" si="6"/>
        <v>#REF!</v>
      </c>
      <c r="P38" s="7" t="e">
        <f t="shared" si="7"/>
        <v>#REF!</v>
      </c>
      <c r="Q38" s="9" t="e">
        <f t="shared" si="8"/>
        <v>#REF!</v>
      </c>
      <c r="R38" s="8" t="e">
        <f t="shared" si="9"/>
        <v>#REF!</v>
      </c>
    </row>
    <row r="39" spans="6:18" s="1" customFormat="1" ht="10.199999999999999" customHeight="1" x14ac:dyDescent="0.2">
      <c r="F39" s="7">
        <v>3.3</v>
      </c>
      <c r="G39" s="8" t="e">
        <f t="shared" si="0"/>
        <v>#REF!</v>
      </c>
      <c r="H39" s="15" t="e">
        <f t="shared" si="1"/>
        <v>#REF!</v>
      </c>
      <c r="I39" s="15" t="e">
        <f t="shared" si="2"/>
        <v>#REF!</v>
      </c>
      <c r="J39" s="8" t="e">
        <f>#REF!*EXP(-#REF!*F39)</f>
        <v>#REF!</v>
      </c>
      <c r="K39" s="7" t="e">
        <f t="shared" si="3"/>
        <v>#REF!</v>
      </c>
      <c r="L39" s="8" t="e">
        <f>#REF!*EXP(-#REF!*F39)</f>
        <v>#REF!</v>
      </c>
      <c r="M39" s="9" t="e">
        <f t="shared" si="4"/>
        <v>#REF!</v>
      </c>
      <c r="N39" s="7" t="e">
        <f t="shared" si="5"/>
        <v>#REF!</v>
      </c>
      <c r="O39" s="9" t="e">
        <f t="shared" si="6"/>
        <v>#REF!</v>
      </c>
      <c r="P39" s="7" t="e">
        <f t="shared" si="7"/>
        <v>#REF!</v>
      </c>
      <c r="Q39" s="9" t="e">
        <f t="shared" si="8"/>
        <v>#REF!</v>
      </c>
      <c r="R39" s="8" t="e">
        <f t="shared" si="9"/>
        <v>#REF!</v>
      </c>
    </row>
    <row r="40" spans="6:18" s="1" customFormat="1" ht="10.199999999999999" customHeight="1" x14ac:dyDescent="0.2">
      <c r="F40" s="7">
        <v>3.4</v>
      </c>
      <c r="G40" s="8" t="e">
        <f t="shared" si="0"/>
        <v>#REF!</v>
      </c>
      <c r="H40" s="15" t="e">
        <f t="shared" si="1"/>
        <v>#REF!</v>
      </c>
      <c r="I40" s="15" t="e">
        <f t="shared" si="2"/>
        <v>#REF!</v>
      </c>
      <c r="J40" s="8" t="e">
        <f>#REF!*EXP(-#REF!*F40)</f>
        <v>#REF!</v>
      </c>
      <c r="K40" s="7" t="e">
        <f t="shared" si="3"/>
        <v>#REF!</v>
      </c>
      <c r="L40" s="8" t="e">
        <f>#REF!*EXP(-#REF!*F40)</f>
        <v>#REF!</v>
      </c>
      <c r="M40" s="9" t="e">
        <f t="shared" si="4"/>
        <v>#REF!</v>
      </c>
      <c r="N40" s="7" t="e">
        <f t="shared" si="5"/>
        <v>#REF!</v>
      </c>
      <c r="O40" s="9" t="e">
        <f t="shared" si="6"/>
        <v>#REF!</v>
      </c>
      <c r="P40" s="7" t="e">
        <f t="shared" si="7"/>
        <v>#REF!</v>
      </c>
      <c r="Q40" s="9" t="e">
        <f t="shared" si="8"/>
        <v>#REF!</v>
      </c>
      <c r="R40" s="8" t="e">
        <f t="shared" si="9"/>
        <v>#REF!</v>
      </c>
    </row>
    <row r="41" spans="6:18" s="1" customFormat="1" ht="10.199999999999999" customHeight="1" x14ac:dyDescent="0.2">
      <c r="F41" s="7">
        <v>3.5</v>
      </c>
      <c r="G41" s="8" t="e">
        <f t="shared" si="0"/>
        <v>#REF!</v>
      </c>
      <c r="H41" s="15" t="e">
        <f t="shared" si="1"/>
        <v>#REF!</v>
      </c>
      <c r="I41" s="15" t="e">
        <f t="shared" si="2"/>
        <v>#REF!</v>
      </c>
      <c r="J41" s="8" t="e">
        <f>#REF!*EXP(-#REF!*F41)</f>
        <v>#REF!</v>
      </c>
      <c r="K41" s="7" t="e">
        <f t="shared" si="3"/>
        <v>#REF!</v>
      </c>
      <c r="L41" s="8" t="e">
        <f>#REF!*EXP(-#REF!*F41)</f>
        <v>#REF!</v>
      </c>
      <c r="M41" s="9" t="e">
        <f t="shared" si="4"/>
        <v>#REF!</v>
      </c>
      <c r="N41" s="7" t="e">
        <f t="shared" si="5"/>
        <v>#REF!</v>
      </c>
      <c r="O41" s="9" t="e">
        <f t="shared" si="6"/>
        <v>#REF!</v>
      </c>
      <c r="P41" s="7" t="e">
        <f t="shared" si="7"/>
        <v>#REF!</v>
      </c>
      <c r="Q41" s="9" t="e">
        <f t="shared" si="8"/>
        <v>#REF!</v>
      </c>
      <c r="R41" s="8" t="e">
        <f t="shared" si="9"/>
        <v>#REF!</v>
      </c>
    </row>
    <row r="42" spans="6:18" s="1" customFormat="1" ht="10.199999999999999" customHeight="1" x14ac:dyDescent="0.2">
      <c r="F42" s="7">
        <v>3.6</v>
      </c>
      <c r="G42" s="8" t="e">
        <f t="shared" si="0"/>
        <v>#REF!</v>
      </c>
      <c r="H42" s="15" t="e">
        <f t="shared" si="1"/>
        <v>#REF!</v>
      </c>
      <c r="I42" s="15" t="e">
        <f t="shared" si="2"/>
        <v>#REF!</v>
      </c>
      <c r="J42" s="8" t="e">
        <f>#REF!*EXP(-#REF!*F42)</f>
        <v>#REF!</v>
      </c>
      <c r="K42" s="7" t="e">
        <f t="shared" si="3"/>
        <v>#REF!</v>
      </c>
      <c r="L42" s="8" t="e">
        <f>#REF!*EXP(-#REF!*F42)</f>
        <v>#REF!</v>
      </c>
      <c r="M42" s="9" t="e">
        <f t="shared" si="4"/>
        <v>#REF!</v>
      </c>
      <c r="N42" s="7" t="e">
        <f t="shared" si="5"/>
        <v>#REF!</v>
      </c>
      <c r="O42" s="9" t="e">
        <f t="shared" si="6"/>
        <v>#REF!</v>
      </c>
      <c r="P42" s="7" t="e">
        <f t="shared" si="7"/>
        <v>#REF!</v>
      </c>
      <c r="Q42" s="9" t="e">
        <f t="shared" si="8"/>
        <v>#REF!</v>
      </c>
      <c r="R42" s="8" t="e">
        <f t="shared" si="9"/>
        <v>#REF!</v>
      </c>
    </row>
    <row r="43" spans="6:18" s="1" customFormat="1" ht="10.199999999999999" customHeight="1" x14ac:dyDescent="0.2">
      <c r="F43" s="7">
        <v>3.7</v>
      </c>
      <c r="G43" s="8" t="e">
        <f t="shared" si="0"/>
        <v>#REF!</v>
      </c>
      <c r="H43" s="15" t="e">
        <f t="shared" si="1"/>
        <v>#REF!</v>
      </c>
      <c r="I43" s="15" t="e">
        <f t="shared" si="2"/>
        <v>#REF!</v>
      </c>
      <c r="J43" s="8" t="e">
        <f>#REF!*EXP(-#REF!*F43)</f>
        <v>#REF!</v>
      </c>
      <c r="K43" s="7" t="e">
        <f t="shared" si="3"/>
        <v>#REF!</v>
      </c>
      <c r="L43" s="8" t="e">
        <f>#REF!*EXP(-#REF!*F43)</f>
        <v>#REF!</v>
      </c>
      <c r="M43" s="9" t="e">
        <f t="shared" si="4"/>
        <v>#REF!</v>
      </c>
      <c r="N43" s="7" t="e">
        <f t="shared" si="5"/>
        <v>#REF!</v>
      </c>
      <c r="O43" s="9" t="e">
        <f t="shared" si="6"/>
        <v>#REF!</v>
      </c>
      <c r="P43" s="7" t="e">
        <f t="shared" si="7"/>
        <v>#REF!</v>
      </c>
      <c r="Q43" s="9" t="e">
        <f t="shared" si="8"/>
        <v>#REF!</v>
      </c>
      <c r="R43" s="8" t="e">
        <f t="shared" si="9"/>
        <v>#REF!</v>
      </c>
    </row>
    <row r="44" spans="6:18" s="1" customFormat="1" ht="10.199999999999999" customHeight="1" x14ac:dyDescent="0.2">
      <c r="F44" s="7">
        <v>3.8</v>
      </c>
      <c r="G44" s="8" t="e">
        <f t="shared" si="0"/>
        <v>#REF!</v>
      </c>
      <c r="H44" s="15" t="e">
        <f t="shared" si="1"/>
        <v>#REF!</v>
      </c>
      <c r="I44" s="15" t="e">
        <f t="shared" si="2"/>
        <v>#REF!</v>
      </c>
      <c r="J44" s="8" t="e">
        <f>#REF!*EXP(-#REF!*F44)</f>
        <v>#REF!</v>
      </c>
      <c r="K44" s="7" t="e">
        <f t="shared" si="3"/>
        <v>#REF!</v>
      </c>
      <c r="L44" s="8" t="e">
        <f>#REF!*EXP(-#REF!*F44)</f>
        <v>#REF!</v>
      </c>
      <c r="M44" s="9" t="e">
        <f t="shared" si="4"/>
        <v>#REF!</v>
      </c>
      <c r="N44" s="7" t="e">
        <f t="shared" si="5"/>
        <v>#REF!</v>
      </c>
      <c r="O44" s="9" t="e">
        <f t="shared" si="6"/>
        <v>#REF!</v>
      </c>
      <c r="P44" s="7" t="e">
        <f t="shared" si="7"/>
        <v>#REF!</v>
      </c>
      <c r="Q44" s="9" t="e">
        <f t="shared" si="8"/>
        <v>#REF!</v>
      </c>
      <c r="R44" s="8" t="e">
        <f t="shared" si="9"/>
        <v>#REF!</v>
      </c>
    </row>
    <row r="45" spans="6:18" s="1" customFormat="1" ht="10.199999999999999" customHeight="1" x14ac:dyDescent="0.2">
      <c r="F45" s="7">
        <v>3.9</v>
      </c>
      <c r="G45" s="8" t="e">
        <f t="shared" si="0"/>
        <v>#REF!</v>
      </c>
      <c r="H45" s="15" t="e">
        <f t="shared" si="1"/>
        <v>#REF!</v>
      </c>
      <c r="I45" s="15" t="e">
        <f t="shared" si="2"/>
        <v>#REF!</v>
      </c>
      <c r="J45" s="8" t="e">
        <f>#REF!*EXP(-#REF!*F45)</f>
        <v>#REF!</v>
      </c>
      <c r="K45" s="7" t="e">
        <f t="shared" si="3"/>
        <v>#REF!</v>
      </c>
      <c r="L45" s="8" t="e">
        <f>#REF!*EXP(-#REF!*F45)</f>
        <v>#REF!</v>
      </c>
      <c r="M45" s="9" t="e">
        <f t="shared" si="4"/>
        <v>#REF!</v>
      </c>
      <c r="N45" s="7" t="e">
        <f t="shared" si="5"/>
        <v>#REF!</v>
      </c>
      <c r="O45" s="9" t="e">
        <f t="shared" si="6"/>
        <v>#REF!</v>
      </c>
      <c r="P45" s="7" t="e">
        <f t="shared" si="7"/>
        <v>#REF!</v>
      </c>
      <c r="Q45" s="9" t="e">
        <f t="shared" si="8"/>
        <v>#REF!</v>
      </c>
      <c r="R45" s="8" t="e">
        <f t="shared" si="9"/>
        <v>#REF!</v>
      </c>
    </row>
    <row r="46" spans="6:18" s="1" customFormat="1" ht="10.199999999999999" customHeight="1" x14ac:dyDescent="0.2">
      <c r="F46" s="7">
        <v>4</v>
      </c>
      <c r="G46" s="8" t="e">
        <f t="shared" si="0"/>
        <v>#REF!</v>
      </c>
      <c r="H46" s="15" t="e">
        <f t="shared" si="1"/>
        <v>#REF!</v>
      </c>
      <c r="I46" s="15" t="e">
        <f t="shared" si="2"/>
        <v>#REF!</v>
      </c>
      <c r="J46" s="8" t="e">
        <f>#REF!*EXP(-#REF!*F46)</f>
        <v>#REF!</v>
      </c>
      <c r="K46" s="7" t="e">
        <f t="shared" si="3"/>
        <v>#REF!</v>
      </c>
      <c r="L46" s="8" t="e">
        <f>#REF!*EXP(-#REF!*F46)</f>
        <v>#REF!</v>
      </c>
      <c r="M46" s="9" t="e">
        <f t="shared" si="4"/>
        <v>#REF!</v>
      </c>
      <c r="N46" s="7" t="e">
        <f t="shared" si="5"/>
        <v>#REF!</v>
      </c>
      <c r="O46" s="9" t="e">
        <f t="shared" si="6"/>
        <v>#REF!</v>
      </c>
      <c r="P46" s="7" t="e">
        <f t="shared" si="7"/>
        <v>#REF!</v>
      </c>
      <c r="Q46" s="9" t="e">
        <f t="shared" si="8"/>
        <v>#REF!</v>
      </c>
      <c r="R46" s="8" t="e">
        <f t="shared" si="9"/>
        <v>#REF!</v>
      </c>
    </row>
    <row r="47" spans="6:18" s="1" customFormat="1" ht="10.199999999999999" customHeight="1" x14ac:dyDescent="0.2">
      <c r="F47" s="7">
        <v>4.0999999999999996</v>
      </c>
      <c r="G47" s="8" t="e">
        <f t="shared" si="0"/>
        <v>#REF!</v>
      </c>
      <c r="H47" s="15" t="e">
        <f t="shared" si="1"/>
        <v>#REF!</v>
      </c>
      <c r="I47" s="15" t="e">
        <f t="shared" si="2"/>
        <v>#REF!</v>
      </c>
      <c r="J47" s="8" t="e">
        <f>#REF!*EXP(-#REF!*F47)</f>
        <v>#REF!</v>
      </c>
      <c r="K47" s="7" t="e">
        <f t="shared" si="3"/>
        <v>#REF!</v>
      </c>
      <c r="L47" s="8" t="e">
        <f>#REF!*EXP(-#REF!*F47)</f>
        <v>#REF!</v>
      </c>
      <c r="M47" s="9" t="e">
        <f t="shared" si="4"/>
        <v>#REF!</v>
      </c>
      <c r="N47" s="7" t="e">
        <f t="shared" si="5"/>
        <v>#REF!</v>
      </c>
      <c r="O47" s="9" t="e">
        <f t="shared" si="6"/>
        <v>#REF!</v>
      </c>
      <c r="P47" s="7" t="e">
        <f t="shared" si="7"/>
        <v>#REF!</v>
      </c>
      <c r="Q47" s="9" t="e">
        <f t="shared" si="8"/>
        <v>#REF!</v>
      </c>
      <c r="R47" s="8" t="e">
        <f t="shared" si="9"/>
        <v>#REF!</v>
      </c>
    </row>
    <row r="48" spans="6:18" s="1" customFormat="1" ht="10.199999999999999" customHeight="1" x14ac:dyDescent="0.2">
      <c r="F48" s="7">
        <v>4.2</v>
      </c>
      <c r="G48" s="8" t="e">
        <f t="shared" si="0"/>
        <v>#REF!</v>
      </c>
      <c r="H48" s="15" t="e">
        <f t="shared" si="1"/>
        <v>#REF!</v>
      </c>
      <c r="I48" s="15" t="e">
        <f t="shared" si="2"/>
        <v>#REF!</v>
      </c>
      <c r="J48" s="8" t="e">
        <f>#REF!*EXP(-#REF!*F48)</f>
        <v>#REF!</v>
      </c>
      <c r="K48" s="7" t="e">
        <f t="shared" si="3"/>
        <v>#REF!</v>
      </c>
      <c r="L48" s="8" t="e">
        <f>#REF!*EXP(-#REF!*F48)</f>
        <v>#REF!</v>
      </c>
      <c r="M48" s="9" t="e">
        <f t="shared" si="4"/>
        <v>#REF!</v>
      </c>
      <c r="N48" s="7" t="e">
        <f t="shared" si="5"/>
        <v>#REF!</v>
      </c>
      <c r="O48" s="9" t="e">
        <f t="shared" si="6"/>
        <v>#REF!</v>
      </c>
      <c r="P48" s="7" t="e">
        <f t="shared" si="7"/>
        <v>#REF!</v>
      </c>
      <c r="Q48" s="9" t="e">
        <f t="shared" si="8"/>
        <v>#REF!</v>
      </c>
      <c r="R48" s="8" t="e">
        <f t="shared" si="9"/>
        <v>#REF!</v>
      </c>
    </row>
    <row r="49" spans="6:18" s="1" customFormat="1" ht="10.199999999999999" customHeight="1" x14ac:dyDescent="0.2">
      <c r="F49" s="7">
        <v>4.3</v>
      </c>
      <c r="G49" s="8" t="e">
        <f t="shared" si="0"/>
        <v>#REF!</v>
      </c>
      <c r="H49" s="15" t="e">
        <f t="shared" si="1"/>
        <v>#REF!</v>
      </c>
      <c r="I49" s="15" t="e">
        <f t="shared" si="2"/>
        <v>#REF!</v>
      </c>
      <c r="J49" s="8" t="e">
        <f>#REF!*EXP(-#REF!*F49)</f>
        <v>#REF!</v>
      </c>
      <c r="K49" s="7" t="e">
        <f t="shared" si="3"/>
        <v>#REF!</v>
      </c>
      <c r="L49" s="8" t="e">
        <f>#REF!*EXP(-#REF!*F49)</f>
        <v>#REF!</v>
      </c>
      <c r="M49" s="9" t="e">
        <f t="shared" si="4"/>
        <v>#REF!</v>
      </c>
      <c r="N49" s="7" t="e">
        <f t="shared" si="5"/>
        <v>#REF!</v>
      </c>
      <c r="O49" s="9" t="e">
        <f t="shared" si="6"/>
        <v>#REF!</v>
      </c>
      <c r="P49" s="7" t="e">
        <f t="shared" si="7"/>
        <v>#REF!</v>
      </c>
      <c r="Q49" s="9" t="e">
        <f t="shared" si="8"/>
        <v>#REF!</v>
      </c>
      <c r="R49" s="8" t="e">
        <f t="shared" si="9"/>
        <v>#REF!</v>
      </c>
    </row>
    <row r="50" spans="6:18" s="1" customFormat="1" ht="10.199999999999999" customHeight="1" x14ac:dyDescent="0.2">
      <c r="F50" s="7">
        <v>4.4000000000000004</v>
      </c>
      <c r="G50" s="8" t="e">
        <f t="shared" si="0"/>
        <v>#REF!</v>
      </c>
      <c r="H50" s="15" t="e">
        <f t="shared" si="1"/>
        <v>#REF!</v>
      </c>
      <c r="I50" s="15" t="e">
        <f t="shared" si="2"/>
        <v>#REF!</v>
      </c>
      <c r="J50" s="8" t="e">
        <f>#REF!*EXP(-#REF!*F50)</f>
        <v>#REF!</v>
      </c>
      <c r="K50" s="7" t="e">
        <f t="shared" si="3"/>
        <v>#REF!</v>
      </c>
      <c r="L50" s="8" t="e">
        <f>#REF!*EXP(-#REF!*F50)</f>
        <v>#REF!</v>
      </c>
      <c r="M50" s="9" t="e">
        <f t="shared" si="4"/>
        <v>#REF!</v>
      </c>
      <c r="N50" s="7" t="e">
        <f t="shared" si="5"/>
        <v>#REF!</v>
      </c>
      <c r="O50" s="9" t="e">
        <f t="shared" si="6"/>
        <v>#REF!</v>
      </c>
      <c r="P50" s="7" t="e">
        <f t="shared" si="7"/>
        <v>#REF!</v>
      </c>
      <c r="Q50" s="9" t="e">
        <f t="shared" si="8"/>
        <v>#REF!</v>
      </c>
      <c r="R50" s="8" t="e">
        <f t="shared" si="9"/>
        <v>#REF!</v>
      </c>
    </row>
    <row r="51" spans="6:18" s="1" customFormat="1" ht="10.199999999999999" customHeight="1" x14ac:dyDescent="0.2">
      <c r="F51" s="7">
        <v>4.5</v>
      </c>
      <c r="G51" s="8" t="e">
        <f t="shared" si="0"/>
        <v>#REF!</v>
      </c>
      <c r="H51" s="15" t="e">
        <f t="shared" si="1"/>
        <v>#REF!</v>
      </c>
      <c r="I51" s="15" t="e">
        <f t="shared" si="2"/>
        <v>#REF!</v>
      </c>
      <c r="J51" s="8" t="e">
        <f>#REF!*EXP(-#REF!*F51)</f>
        <v>#REF!</v>
      </c>
      <c r="K51" s="7" t="e">
        <f t="shared" si="3"/>
        <v>#REF!</v>
      </c>
      <c r="L51" s="8" t="e">
        <f>#REF!*EXP(-#REF!*F51)</f>
        <v>#REF!</v>
      </c>
      <c r="M51" s="9" t="e">
        <f t="shared" si="4"/>
        <v>#REF!</v>
      </c>
      <c r="N51" s="7" t="e">
        <f t="shared" si="5"/>
        <v>#REF!</v>
      </c>
      <c r="O51" s="9" t="e">
        <f t="shared" si="6"/>
        <v>#REF!</v>
      </c>
      <c r="P51" s="7" t="e">
        <f t="shared" si="7"/>
        <v>#REF!</v>
      </c>
      <c r="Q51" s="9" t="e">
        <f t="shared" si="8"/>
        <v>#REF!</v>
      </c>
      <c r="R51" s="8" t="e">
        <f t="shared" si="9"/>
        <v>#REF!</v>
      </c>
    </row>
    <row r="52" spans="6:18" s="1" customFormat="1" ht="10.199999999999999" customHeight="1" x14ac:dyDescent="0.2">
      <c r="F52" s="7">
        <v>4.5999999999999996</v>
      </c>
      <c r="G52" s="8" t="e">
        <f t="shared" si="0"/>
        <v>#REF!</v>
      </c>
      <c r="H52" s="15" t="e">
        <f t="shared" si="1"/>
        <v>#REF!</v>
      </c>
      <c r="I52" s="15" t="e">
        <f t="shared" si="2"/>
        <v>#REF!</v>
      </c>
      <c r="J52" s="8" t="e">
        <f>#REF!*EXP(-#REF!*F52)</f>
        <v>#REF!</v>
      </c>
      <c r="K52" s="7" t="e">
        <f t="shared" si="3"/>
        <v>#REF!</v>
      </c>
      <c r="L52" s="8" t="e">
        <f>#REF!*EXP(-#REF!*F52)</f>
        <v>#REF!</v>
      </c>
      <c r="M52" s="9" t="e">
        <f t="shared" si="4"/>
        <v>#REF!</v>
      </c>
      <c r="N52" s="7" t="e">
        <f t="shared" si="5"/>
        <v>#REF!</v>
      </c>
      <c r="O52" s="9" t="e">
        <f t="shared" si="6"/>
        <v>#REF!</v>
      </c>
      <c r="P52" s="7" t="e">
        <f t="shared" si="7"/>
        <v>#REF!</v>
      </c>
      <c r="Q52" s="9" t="e">
        <f t="shared" si="8"/>
        <v>#REF!</v>
      </c>
      <c r="R52" s="8" t="e">
        <f t="shared" si="9"/>
        <v>#REF!</v>
      </c>
    </row>
    <row r="53" spans="6:18" s="1" customFormat="1" ht="10.199999999999999" customHeight="1" x14ac:dyDescent="0.2">
      <c r="F53" s="7">
        <v>4.7</v>
      </c>
      <c r="G53" s="8" t="e">
        <f t="shared" si="0"/>
        <v>#REF!</v>
      </c>
      <c r="H53" s="15" t="e">
        <f t="shared" si="1"/>
        <v>#REF!</v>
      </c>
      <c r="I53" s="15" t="e">
        <f t="shared" si="2"/>
        <v>#REF!</v>
      </c>
      <c r="J53" s="8" t="e">
        <f>#REF!*EXP(-#REF!*F53)</f>
        <v>#REF!</v>
      </c>
      <c r="K53" s="7" t="e">
        <f t="shared" si="3"/>
        <v>#REF!</v>
      </c>
      <c r="L53" s="8" t="e">
        <f>#REF!*EXP(-#REF!*F53)</f>
        <v>#REF!</v>
      </c>
      <c r="M53" s="9" t="e">
        <f t="shared" si="4"/>
        <v>#REF!</v>
      </c>
      <c r="N53" s="7" t="e">
        <f t="shared" si="5"/>
        <v>#REF!</v>
      </c>
      <c r="O53" s="9" t="e">
        <f t="shared" si="6"/>
        <v>#REF!</v>
      </c>
      <c r="P53" s="7" t="e">
        <f t="shared" si="7"/>
        <v>#REF!</v>
      </c>
      <c r="Q53" s="9" t="e">
        <f t="shared" si="8"/>
        <v>#REF!</v>
      </c>
      <c r="R53" s="8" t="e">
        <f t="shared" si="9"/>
        <v>#REF!</v>
      </c>
    </row>
    <row r="54" spans="6:18" s="1" customFormat="1" ht="10.199999999999999" customHeight="1" x14ac:dyDescent="0.2">
      <c r="F54" s="7">
        <v>4.8</v>
      </c>
      <c r="G54" s="8" t="e">
        <f t="shared" si="0"/>
        <v>#REF!</v>
      </c>
      <c r="H54" s="15" t="e">
        <f t="shared" si="1"/>
        <v>#REF!</v>
      </c>
      <c r="I54" s="15" t="e">
        <f t="shared" si="2"/>
        <v>#REF!</v>
      </c>
      <c r="J54" s="8" t="e">
        <f>#REF!*EXP(-#REF!*F54)</f>
        <v>#REF!</v>
      </c>
      <c r="K54" s="7" t="e">
        <f t="shared" si="3"/>
        <v>#REF!</v>
      </c>
      <c r="L54" s="8" t="e">
        <f>#REF!*EXP(-#REF!*F54)</f>
        <v>#REF!</v>
      </c>
      <c r="M54" s="9" t="e">
        <f t="shared" si="4"/>
        <v>#REF!</v>
      </c>
      <c r="N54" s="7" t="e">
        <f t="shared" si="5"/>
        <v>#REF!</v>
      </c>
      <c r="O54" s="9" t="e">
        <f t="shared" si="6"/>
        <v>#REF!</v>
      </c>
      <c r="P54" s="7" t="e">
        <f t="shared" si="7"/>
        <v>#REF!</v>
      </c>
      <c r="Q54" s="9" t="e">
        <f t="shared" si="8"/>
        <v>#REF!</v>
      </c>
      <c r="R54" s="8" t="e">
        <f t="shared" si="9"/>
        <v>#REF!</v>
      </c>
    </row>
    <row r="55" spans="6:18" s="1" customFormat="1" ht="10.199999999999999" customHeight="1" x14ac:dyDescent="0.2">
      <c r="F55" s="7">
        <v>4.9000000000000004</v>
      </c>
      <c r="G55" s="8" t="e">
        <f t="shared" si="0"/>
        <v>#REF!</v>
      </c>
      <c r="H55" s="15" t="e">
        <f t="shared" si="1"/>
        <v>#REF!</v>
      </c>
      <c r="I55" s="15" t="e">
        <f t="shared" si="2"/>
        <v>#REF!</v>
      </c>
      <c r="J55" s="8" t="e">
        <f>#REF!*EXP(-#REF!*F55)</f>
        <v>#REF!</v>
      </c>
      <c r="K55" s="7" t="e">
        <f t="shared" si="3"/>
        <v>#REF!</v>
      </c>
      <c r="L55" s="8" t="e">
        <f>#REF!*EXP(-#REF!*F55)</f>
        <v>#REF!</v>
      </c>
      <c r="M55" s="9" t="e">
        <f t="shared" si="4"/>
        <v>#REF!</v>
      </c>
      <c r="N55" s="7" t="e">
        <f t="shared" si="5"/>
        <v>#REF!</v>
      </c>
      <c r="O55" s="9" t="e">
        <f t="shared" si="6"/>
        <v>#REF!</v>
      </c>
      <c r="P55" s="7" t="e">
        <f t="shared" si="7"/>
        <v>#REF!</v>
      </c>
      <c r="Q55" s="9" t="e">
        <f t="shared" si="8"/>
        <v>#REF!</v>
      </c>
      <c r="R55" s="8" t="e">
        <f t="shared" si="9"/>
        <v>#REF!</v>
      </c>
    </row>
    <row r="56" spans="6:18" s="1" customFormat="1" ht="10.199999999999999" customHeight="1" x14ac:dyDescent="0.2">
      <c r="F56" s="7">
        <v>5</v>
      </c>
      <c r="G56" s="8" t="e">
        <f t="shared" si="0"/>
        <v>#REF!</v>
      </c>
      <c r="H56" s="15" t="e">
        <f t="shared" si="1"/>
        <v>#REF!</v>
      </c>
      <c r="I56" s="15" t="e">
        <f t="shared" si="2"/>
        <v>#REF!</v>
      </c>
      <c r="J56" s="8" t="e">
        <f>#REF!*EXP(-#REF!*F56)</f>
        <v>#REF!</v>
      </c>
      <c r="K56" s="7" t="e">
        <f t="shared" si="3"/>
        <v>#REF!</v>
      </c>
      <c r="L56" s="8" t="e">
        <f>#REF!*EXP(-#REF!*F56)</f>
        <v>#REF!</v>
      </c>
      <c r="M56" s="9" t="e">
        <f t="shared" si="4"/>
        <v>#REF!</v>
      </c>
      <c r="N56" s="7" t="e">
        <f t="shared" si="5"/>
        <v>#REF!</v>
      </c>
      <c r="O56" s="9" t="e">
        <f t="shared" si="6"/>
        <v>#REF!</v>
      </c>
      <c r="P56" s="7" t="e">
        <f t="shared" si="7"/>
        <v>#REF!</v>
      </c>
      <c r="Q56" s="9" t="e">
        <f t="shared" si="8"/>
        <v>#REF!</v>
      </c>
      <c r="R56" s="8" t="e">
        <f t="shared" si="9"/>
        <v>#REF!</v>
      </c>
    </row>
    <row r="57" spans="6:18" s="1" customFormat="1" ht="10.199999999999999" customHeight="1" x14ac:dyDescent="0.2">
      <c r="F57" s="7">
        <v>5.0999999999999996</v>
      </c>
      <c r="G57" s="8" t="e">
        <f t="shared" si="0"/>
        <v>#REF!</v>
      </c>
      <c r="H57" s="15" t="e">
        <f t="shared" si="1"/>
        <v>#REF!</v>
      </c>
      <c r="I57" s="15" t="e">
        <f t="shared" si="2"/>
        <v>#REF!</v>
      </c>
      <c r="J57" s="8" t="e">
        <f>#REF!*EXP(-#REF!*F57)</f>
        <v>#REF!</v>
      </c>
      <c r="K57" s="7" t="e">
        <f t="shared" si="3"/>
        <v>#REF!</v>
      </c>
      <c r="L57" s="8" t="e">
        <f>#REF!*EXP(-#REF!*F57)</f>
        <v>#REF!</v>
      </c>
      <c r="M57" s="9" t="e">
        <f t="shared" si="4"/>
        <v>#REF!</v>
      </c>
      <c r="N57" s="7" t="e">
        <f t="shared" si="5"/>
        <v>#REF!</v>
      </c>
      <c r="O57" s="9" t="e">
        <f t="shared" si="6"/>
        <v>#REF!</v>
      </c>
      <c r="P57" s="7" t="e">
        <f t="shared" si="7"/>
        <v>#REF!</v>
      </c>
      <c r="Q57" s="9" t="e">
        <f t="shared" si="8"/>
        <v>#REF!</v>
      </c>
      <c r="R57" s="8" t="e">
        <f t="shared" si="9"/>
        <v>#REF!</v>
      </c>
    </row>
    <row r="58" spans="6:18" s="1" customFormat="1" ht="10.199999999999999" customHeight="1" x14ac:dyDescent="0.2">
      <c r="F58" s="7">
        <v>5.2</v>
      </c>
      <c r="G58" s="8" t="e">
        <f t="shared" si="0"/>
        <v>#REF!</v>
      </c>
      <c r="H58" s="15" t="e">
        <f t="shared" si="1"/>
        <v>#REF!</v>
      </c>
      <c r="I58" s="15" t="e">
        <f t="shared" si="2"/>
        <v>#REF!</v>
      </c>
      <c r="J58" s="8" t="e">
        <f>#REF!*EXP(-#REF!*F58)</f>
        <v>#REF!</v>
      </c>
      <c r="K58" s="7" t="e">
        <f t="shared" si="3"/>
        <v>#REF!</v>
      </c>
      <c r="L58" s="8" t="e">
        <f>#REF!*EXP(-#REF!*F58)</f>
        <v>#REF!</v>
      </c>
      <c r="M58" s="9" t="e">
        <f t="shared" si="4"/>
        <v>#REF!</v>
      </c>
      <c r="N58" s="7" t="e">
        <f t="shared" si="5"/>
        <v>#REF!</v>
      </c>
      <c r="O58" s="9" t="e">
        <f t="shared" si="6"/>
        <v>#REF!</v>
      </c>
      <c r="P58" s="7" t="e">
        <f t="shared" si="7"/>
        <v>#REF!</v>
      </c>
      <c r="Q58" s="9" t="e">
        <f t="shared" si="8"/>
        <v>#REF!</v>
      </c>
      <c r="R58" s="8" t="e">
        <f t="shared" si="9"/>
        <v>#REF!</v>
      </c>
    </row>
    <row r="59" spans="6:18" s="1" customFormat="1" ht="10.199999999999999" customHeight="1" x14ac:dyDescent="0.2">
      <c r="F59" s="7">
        <v>5.3</v>
      </c>
      <c r="G59" s="8" t="e">
        <f t="shared" si="0"/>
        <v>#REF!</v>
      </c>
      <c r="H59" s="15" t="e">
        <f t="shared" si="1"/>
        <v>#REF!</v>
      </c>
      <c r="I59" s="15" t="e">
        <f t="shared" si="2"/>
        <v>#REF!</v>
      </c>
      <c r="J59" s="8" t="e">
        <f>#REF!*EXP(-#REF!*F59)</f>
        <v>#REF!</v>
      </c>
      <c r="K59" s="7" t="e">
        <f t="shared" si="3"/>
        <v>#REF!</v>
      </c>
      <c r="L59" s="8" t="e">
        <f>#REF!*EXP(-#REF!*F59)</f>
        <v>#REF!</v>
      </c>
      <c r="M59" s="9" t="e">
        <f t="shared" si="4"/>
        <v>#REF!</v>
      </c>
      <c r="N59" s="7" t="e">
        <f t="shared" si="5"/>
        <v>#REF!</v>
      </c>
      <c r="O59" s="9" t="e">
        <f t="shared" si="6"/>
        <v>#REF!</v>
      </c>
      <c r="P59" s="7" t="e">
        <f t="shared" si="7"/>
        <v>#REF!</v>
      </c>
      <c r="Q59" s="9" t="e">
        <f t="shared" si="8"/>
        <v>#REF!</v>
      </c>
      <c r="R59" s="8" t="e">
        <f t="shared" si="9"/>
        <v>#REF!</v>
      </c>
    </row>
    <row r="60" spans="6:18" s="1" customFormat="1" ht="10.199999999999999" customHeight="1" x14ac:dyDescent="0.2">
      <c r="F60" s="7">
        <v>5.4</v>
      </c>
      <c r="G60" s="8" t="e">
        <f t="shared" si="0"/>
        <v>#REF!</v>
      </c>
      <c r="H60" s="15" t="e">
        <f t="shared" si="1"/>
        <v>#REF!</v>
      </c>
      <c r="I60" s="15" t="e">
        <f t="shared" si="2"/>
        <v>#REF!</v>
      </c>
      <c r="J60" s="8" t="e">
        <f>#REF!*EXP(-#REF!*F60)</f>
        <v>#REF!</v>
      </c>
      <c r="K60" s="7" t="e">
        <f t="shared" si="3"/>
        <v>#REF!</v>
      </c>
      <c r="L60" s="8" t="e">
        <f>#REF!*EXP(-#REF!*F60)</f>
        <v>#REF!</v>
      </c>
      <c r="M60" s="9" t="e">
        <f t="shared" si="4"/>
        <v>#REF!</v>
      </c>
      <c r="N60" s="7" t="e">
        <f t="shared" si="5"/>
        <v>#REF!</v>
      </c>
      <c r="O60" s="9" t="e">
        <f t="shared" si="6"/>
        <v>#REF!</v>
      </c>
      <c r="P60" s="7" t="e">
        <f t="shared" si="7"/>
        <v>#REF!</v>
      </c>
      <c r="Q60" s="9" t="e">
        <f t="shared" si="8"/>
        <v>#REF!</v>
      </c>
      <c r="R60" s="8" t="e">
        <f t="shared" si="9"/>
        <v>#REF!</v>
      </c>
    </row>
    <row r="61" spans="6:18" s="1" customFormat="1" ht="10.199999999999999" customHeight="1" x14ac:dyDescent="0.2">
      <c r="F61" s="7">
        <v>5.5</v>
      </c>
      <c r="G61" s="8" t="e">
        <f t="shared" si="0"/>
        <v>#REF!</v>
      </c>
      <c r="H61" s="15" t="e">
        <f t="shared" si="1"/>
        <v>#REF!</v>
      </c>
      <c r="I61" s="15" t="e">
        <f t="shared" si="2"/>
        <v>#REF!</v>
      </c>
      <c r="J61" s="8" t="e">
        <f>#REF!*EXP(-#REF!*F61)</f>
        <v>#REF!</v>
      </c>
      <c r="K61" s="7" t="e">
        <f t="shared" si="3"/>
        <v>#REF!</v>
      </c>
      <c r="L61" s="8" t="e">
        <f>#REF!*EXP(-#REF!*F61)</f>
        <v>#REF!</v>
      </c>
      <c r="M61" s="9" t="e">
        <f t="shared" si="4"/>
        <v>#REF!</v>
      </c>
      <c r="N61" s="7" t="e">
        <f t="shared" si="5"/>
        <v>#REF!</v>
      </c>
      <c r="O61" s="9" t="e">
        <f t="shared" si="6"/>
        <v>#REF!</v>
      </c>
      <c r="P61" s="7" t="e">
        <f t="shared" si="7"/>
        <v>#REF!</v>
      </c>
      <c r="Q61" s="9" t="e">
        <f t="shared" si="8"/>
        <v>#REF!</v>
      </c>
      <c r="R61" s="8" t="e">
        <f t="shared" si="9"/>
        <v>#REF!</v>
      </c>
    </row>
    <row r="62" spans="6:18" s="1" customFormat="1" ht="10.199999999999999" customHeight="1" x14ac:dyDescent="0.2">
      <c r="F62" s="7">
        <v>5.6</v>
      </c>
      <c r="G62" s="8" t="e">
        <f t="shared" si="0"/>
        <v>#REF!</v>
      </c>
      <c r="H62" s="15" t="e">
        <f t="shared" si="1"/>
        <v>#REF!</v>
      </c>
      <c r="I62" s="15" t="e">
        <f t="shared" si="2"/>
        <v>#REF!</v>
      </c>
      <c r="J62" s="8" t="e">
        <f>#REF!*EXP(-#REF!*F62)</f>
        <v>#REF!</v>
      </c>
      <c r="K62" s="7" t="e">
        <f t="shared" si="3"/>
        <v>#REF!</v>
      </c>
      <c r="L62" s="8" t="e">
        <f>#REF!*EXP(-#REF!*F62)</f>
        <v>#REF!</v>
      </c>
      <c r="M62" s="9" t="e">
        <f t="shared" si="4"/>
        <v>#REF!</v>
      </c>
      <c r="N62" s="7" t="e">
        <f t="shared" si="5"/>
        <v>#REF!</v>
      </c>
      <c r="O62" s="9" t="e">
        <f t="shared" si="6"/>
        <v>#REF!</v>
      </c>
      <c r="P62" s="7" t="e">
        <f t="shared" si="7"/>
        <v>#REF!</v>
      </c>
      <c r="Q62" s="9" t="e">
        <f t="shared" si="8"/>
        <v>#REF!</v>
      </c>
      <c r="R62" s="8" t="e">
        <f t="shared" si="9"/>
        <v>#REF!</v>
      </c>
    </row>
    <row r="63" spans="6:18" s="1" customFormat="1" ht="10.199999999999999" customHeight="1" x14ac:dyDescent="0.2">
      <c r="F63" s="7">
        <v>5.7</v>
      </c>
      <c r="G63" s="8" t="e">
        <f t="shared" si="0"/>
        <v>#REF!</v>
      </c>
      <c r="H63" s="15" t="e">
        <f t="shared" si="1"/>
        <v>#REF!</v>
      </c>
      <c r="I63" s="15" t="e">
        <f t="shared" si="2"/>
        <v>#REF!</v>
      </c>
      <c r="J63" s="8" t="e">
        <f>#REF!*EXP(-#REF!*F63)</f>
        <v>#REF!</v>
      </c>
      <c r="K63" s="7" t="e">
        <f t="shared" si="3"/>
        <v>#REF!</v>
      </c>
      <c r="L63" s="8" t="e">
        <f>#REF!*EXP(-#REF!*F63)</f>
        <v>#REF!</v>
      </c>
      <c r="M63" s="9" t="e">
        <f t="shared" si="4"/>
        <v>#REF!</v>
      </c>
      <c r="N63" s="7" t="e">
        <f t="shared" si="5"/>
        <v>#REF!</v>
      </c>
      <c r="O63" s="9" t="e">
        <f t="shared" si="6"/>
        <v>#REF!</v>
      </c>
      <c r="P63" s="7" t="e">
        <f t="shared" si="7"/>
        <v>#REF!</v>
      </c>
      <c r="Q63" s="9" t="e">
        <f t="shared" si="8"/>
        <v>#REF!</v>
      </c>
      <c r="R63" s="8" t="e">
        <f t="shared" si="9"/>
        <v>#REF!</v>
      </c>
    </row>
    <row r="64" spans="6:18" s="1" customFormat="1" ht="10.199999999999999" customHeight="1" x14ac:dyDescent="0.2">
      <c r="F64" s="7">
        <v>5.8</v>
      </c>
      <c r="G64" s="8" t="e">
        <f t="shared" si="0"/>
        <v>#REF!</v>
      </c>
      <c r="H64" s="15" t="e">
        <f t="shared" si="1"/>
        <v>#REF!</v>
      </c>
      <c r="I64" s="15" t="e">
        <f t="shared" si="2"/>
        <v>#REF!</v>
      </c>
      <c r="J64" s="8" t="e">
        <f>#REF!*EXP(-#REF!*F64)</f>
        <v>#REF!</v>
      </c>
      <c r="K64" s="7" t="e">
        <f t="shared" si="3"/>
        <v>#REF!</v>
      </c>
      <c r="L64" s="8" t="e">
        <f>#REF!*EXP(-#REF!*F64)</f>
        <v>#REF!</v>
      </c>
      <c r="M64" s="9" t="e">
        <f t="shared" si="4"/>
        <v>#REF!</v>
      </c>
      <c r="N64" s="7" t="e">
        <f t="shared" si="5"/>
        <v>#REF!</v>
      </c>
      <c r="O64" s="9" t="e">
        <f t="shared" si="6"/>
        <v>#REF!</v>
      </c>
      <c r="P64" s="7" t="e">
        <f t="shared" si="7"/>
        <v>#REF!</v>
      </c>
      <c r="Q64" s="9" t="e">
        <f t="shared" si="8"/>
        <v>#REF!</v>
      </c>
      <c r="R64" s="8" t="e">
        <f t="shared" si="9"/>
        <v>#REF!</v>
      </c>
    </row>
    <row r="65" spans="6:18" s="1" customFormat="1" ht="10.199999999999999" customHeight="1" x14ac:dyDescent="0.2">
      <c r="F65" s="7">
        <v>5.9</v>
      </c>
      <c r="G65" s="8" t="e">
        <f t="shared" si="0"/>
        <v>#REF!</v>
      </c>
      <c r="H65" s="15" t="e">
        <f t="shared" si="1"/>
        <v>#REF!</v>
      </c>
      <c r="I65" s="15" t="e">
        <f t="shared" si="2"/>
        <v>#REF!</v>
      </c>
      <c r="J65" s="8" t="e">
        <f>#REF!*EXP(-#REF!*F65)</f>
        <v>#REF!</v>
      </c>
      <c r="K65" s="7" t="e">
        <f t="shared" si="3"/>
        <v>#REF!</v>
      </c>
      <c r="L65" s="8" t="e">
        <f>#REF!*EXP(-#REF!*F65)</f>
        <v>#REF!</v>
      </c>
      <c r="M65" s="9" t="e">
        <f t="shared" si="4"/>
        <v>#REF!</v>
      </c>
      <c r="N65" s="7" t="e">
        <f t="shared" si="5"/>
        <v>#REF!</v>
      </c>
      <c r="O65" s="9" t="e">
        <f t="shared" si="6"/>
        <v>#REF!</v>
      </c>
      <c r="P65" s="7" t="e">
        <f t="shared" si="7"/>
        <v>#REF!</v>
      </c>
      <c r="Q65" s="9" t="e">
        <f t="shared" si="8"/>
        <v>#REF!</v>
      </c>
      <c r="R65" s="8" t="e">
        <f t="shared" si="9"/>
        <v>#REF!</v>
      </c>
    </row>
    <row r="66" spans="6:18" s="1" customFormat="1" ht="10.199999999999999" customHeight="1" x14ac:dyDescent="0.2">
      <c r="F66" s="7">
        <v>6</v>
      </c>
      <c r="G66" s="8" t="e">
        <f t="shared" si="0"/>
        <v>#REF!</v>
      </c>
      <c r="H66" s="15" t="e">
        <f t="shared" si="1"/>
        <v>#REF!</v>
      </c>
      <c r="I66" s="15" t="e">
        <f t="shared" si="2"/>
        <v>#REF!</v>
      </c>
      <c r="J66" s="8" t="e">
        <f>#REF!*EXP(-#REF!*F66)</f>
        <v>#REF!</v>
      </c>
      <c r="K66" s="7" t="e">
        <f t="shared" si="3"/>
        <v>#REF!</v>
      </c>
      <c r="L66" s="8" t="e">
        <f>#REF!*EXP(-#REF!*F66)</f>
        <v>#REF!</v>
      </c>
      <c r="M66" s="9" t="e">
        <f t="shared" si="4"/>
        <v>#REF!</v>
      </c>
      <c r="N66" s="7" t="e">
        <f t="shared" si="5"/>
        <v>#REF!</v>
      </c>
      <c r="O66" s="9" t="e">
        <f t="shared" si="6"/>
        <v>#REF!</v>
      </c>
      <c r="P66" s="7" t="e">
        <f t="shared" si="7"/>
        <v>#REF!</v>
      </c>
      <c r="Q66" s="9" t="e">
        <f t="shared" si="8"/>
        <v>#REF!</v>
      </c>
      <c r="R66" s="8" t="e">
        <f t="shared" si="9"/>
        <v>#REF!</v>
      </c>
    </row>
    <row r="67" spans="6:18" s="1" customFormat="1" ht="10.199999999999999" customHeight="1" x14ac:dyDescent="0.2">
      <c r="F67" s="7">
        <v>6.1</v>
      </c>
      <c r="G67" s="8" t="e">
        <f t="shared" si="0"/>
        <v>#REF!</v>
      </c>
      <c r="H67" s="15" t="e">
        <f t="shared" si="1"/>
        <v>#REF!</v>
      </c>
      <c r="I67" s="15" t="e">
        <f t="shared" si="2"/>
        <v>#REF!</v>
      </c>
      <c r="J67" s="8" t="e">
        <f>#REF!*EXP(-#REF!*F67)</f>
        <v>#REF!</v>
      </c>
      <c r="K67" s="7" t="e">
        <f t="shared" si="3"/>
        <v>#REF!</v>
      </c>
      <c r="L67" s="8" t="e">
        <f>#REF!*EXP(-#REF!*F67)</f>
        <v>#REF!</v>
      </c>
      <c r="M67" s="9" t="e">
        <f t="shared" si="4"/>
        <v>#REF!</v>
      </c>
      <c r="N67" s="7" t="e">
        <f t="shared" si="5"/>
        <v>#REF!</v>
      </c>
      <c r="O67" s="9" t="e">
        <f t="shared" si="6"/>
        <v>#REF!</v>
      </c>
      <c r="P67" s="7" t="e">
        <f t="shared" si="7"/>
        <v>#REF!</v>
      </c>
      <c r="Q67" s="9" t="e">
        <f t="shared" si="8"/>
        <v>#REF!</v>
      </c>
      <c r="R67" s="8" t="e">
        <f t="shared" si="9"/>
        <v>#REF!</v>
      </c>
    </row>
    <row r="68" spans="6:18" s="1" customFormat="1" ht="10.199999999999999" customHeight="1" x14ac:dyDescent="0.2">
      <c r="F68" s="7">
        <v>6.2</v>
      </c>
      <c r="G68" s="8" t="e">
        <f t="shared" si="0"/>
        <v>#REF!</v>
      </c>
      <c r="H68" s="15" t="e">
        <f t="shared" si="1"/>
        <v>#REF!</v>
      </c>
      <c r="I68" s="15" t="e">
        <f t="shared" si="2"/>
        <v>#REF!</v>
      </c>
      <c r="J68" s="8" t="e">
        <f>#REF!*EXP(-#REF!*F68)</f>
        <v>#REF!</v>
      </c>
      <c r="K68" s="7" t="e">
        <f t="shared" si="3"/>
        <v>#REF!</v>
      </c>
      <c r="L68" s="8" t="e">
        <f>#REF!*EXP(-#REF!*F68)</f>
        <v>#REF!</v>
      </c>
      <c r="M68" s="9" t="e">
        <f t="shared" si="4"/>
        <v>#REF!</v>
      </c>
      <c r="N68" s="7" t="e">
        <f t="shared" si="5"/>
        <v>#REF!</v>
      </c>
      <c r="O68" s="9" t="e">
        <f t="shared" si="6"/>
        <v>#REF!</v>
      </c>
      <c r="P68" s="7" t="e">
        <f t="shared" si="7"/>
        <v>#REF!</v>
      </c>
      <c r="Q68" s="9" t="e">
        <f t="shared" si="8"/>
        <v>#REF!</v>
      </c>
      <c r="R68" s="8" t="e">
        <f t="shared" si="9"/>
        <v>#REF!</v>
      </c>
    </row>
    <row r="69" spans="6:18" s="1" customFormat="1" ht="10.199999999999999" customHeight="1" x14ac:dyDescent="0.2">
      <c r="F69" s="7">
        <v>6.3</v>
      </c>
      <c r="G69" s="8" t="e">
        <f t="shared" si="0"/>
        <v>#REF!</v>
      </c>
      <c r="H69" s="15" t="e">
        <f t="shared" si="1"/>
        <v>#REF!</v>
      </c>
      <c r="I69" s="15" t="e">
        <f t="shared" si="2"/>
        <v>#REF!</v>
      </c>
      <c r="J69" s="8" t="e">
        <f>#REF!*EXP(-#REF!*F69)</f>
        <v>#REF!</v>
      </c>
      <c r="K69" s="7" t="e">
        <f t="shared" si="3"/>
        <v>#REF!</v>
      </c>
      <c r="L69" s="8" t="e">
        <f>#REF!*EXP(-#REF!*F69)</f>
        <v>#REF!</v>
      </c>
      <c r="M69" s="9" t="e">
        <f t="shared" si="4"/>
        <v>#REF!</v>
      </c>
      <c r="N69" s="7" t="e">
        <f t="shared" si="5"/>
        <v>#REF!</v>
      </c>
      <c r="O69" s="9" t="e">
        <f t="shared" si="6"/>
        <v>#REF!</v>
      </c>
      <c r="P69" s="7" t="e">
        <f t="shared" si="7"/>
        <v>#REF!</v>
      </c>
      <c r="Q69" s="9" t="e">
        <f t="shared" si="8"/>
        <v>#REF!</v>
      </c>
      <c r="R69" s="8" t="e">
        <f t="shared" si="9"/>
        <v>#REF!</v>
      </c>
    </row>
    <row r="70" spans="6:18" s="1" customFormat="1" ht="10.199999999999999" customHeight="1" x14ac:dyDescent="0.2">
      <c r="F70" s="7">
        <v>6.4</v>
      </c>
      <c r="G70" s="8" t="e">
        <f t="shared" ref="G70:G133" si="10">Vo*EXP(-n*F70)</f>
        <v>#REF!</v>
      </c>
      <c r="H70" s="15" t="e">
        <f t="shared" ref="H70:H133" si="11">F70*Vo*EXP(-n*F70)</f>
        <v>#REF!</v>
      </c>
      <c r="I70" s="15" t="e">
        <f t="shared" ref="I70:I133" si="12">(-Vo*n*F70^2+F70+Vo)*EXP(-n*F70)</f>
        <v>#REF!</v>
      </c>
      <c r="J70" s="8" t="e">
        <f>#REF!*EXP(-#REF!*F70)</f>
        <v>#REF!</v>
      </c>
      <c r="K70" s="7" t="e">
        <f t="shared" ref="K70:K133" si="13">F70*J70</f>
        <v>#REF!</v>
      </c>
      <c r="L70" s="8" t="e">
        <f>#REF!*EXP(-#REF!*F70)</f>
        <v>#REF!</v>
      </c>
      <c r="M70" s="9" t="e">
        <f t="shared" ref="M70:M133" si="14">F70*L70</f>
        <v>#REF!</v>
      </c>
      <c r="N70" s="7" t="e">
        <f t="shared" ref="N70:N133" si="15">F70*$D$5</f>
        <v>#REF!</v>
      </c>
      <c r="O70" s="9" t="e">
        <f t="shared" ref="O70:O133" si="16">$B$10-F70*$D$6</f>
        <v>#REF!</v>
      </c>
      <c r="P70" s="7" t="e">
        <f t="shared" ref="P70:P133" si="17">F70*$D$11</f>
        <v>#REF!</v>
      </c>
      <c r="Q70" s="9" t="e">
        <f t="shared" ref="Q70:Q133" si="18">$B$16-$D$12*F70</f>
        <v>#REF!</v>
      </c>
      <c r="R70" s="8" t="e">
        <f t="shared" ref="R70:R133" si="19">ROUND((H70-O70),10)</f>
        <v>#REF!</v>
      </c>
    </row>
    <row r="71" spans="6:18" s="1" customFormat="1" ht="10.199999999999999" customHeight="1" x14ac:dyDescent="0.2">
      <c r="F71" s="7">
        <v>6.5</v>
      </c>
      <c r="G71" s="8" t="e">
        <f t="shared" si="10"/>
        <v>#REF!</v>
      </c>
      <c r="H71" s="15" t="e">
        <f t="shared" si="11"/>
        <v>#REF!</v>
      </c>
      <c r="I71" s="15" t="e">
        <f t="shared" si="12"/>
        <v>#REF!</v>
      </c>
      <c r="J71" s="8" t="e">
        <f>#REF!*EXP(-#REF!*F71)</f>
        <v>#REF!</v>
      </c>
      <c r="K71" s="7" t="e">
        <f t="shared" si="13"/>
        <v>#REF!</v>
      </c>
      <c r="L71" s="8" t="e">
        <f>#REF!*EXP(-#REF!*F71)</f>
        <v>#REF!</v>
      </c>
      <c r="M71" s="9" t="e">
        <f t="shared" si="14"/>
        <v>#REF!</v>
      </c>
      <c r="N71" s="7" t="e">
        <f t="shared" si="15"/>
        <v>#REF!</v>
      </c>
      <c r="O71" s="9" t="e">
        <f t="shared" si="16"/>
        <v>#REF!</v>
      </c>
      <c r="P71" s="7" t="e">
        <f t="shared" si="17"/>
        <v>#REF!</v>
      </c>
      <c r="Q71" s="9" t="e">
        <f t="shared" si="18"/>
        <v>#REF!</v>
      </c>
      <c r="R71" s="8" t="e">
        <f t="shared" si="19"/>
        <v>#REF!</v>
      </c>
    </row>
    <row r="72" spans="6:18" s="1" customFormat="1" ht="10.199999999999999" customHeight="1" x14ac:dyDescent="0.2">
      <c r="F72" s="7">
        <v>6.6</v>
      </c>
      <c r="G72" s="8" t="e">
        <f t="shared" si="10"/>
        <v>#REF!</v>
      </c>
      <c r="H72" s="15" t="e">
        <f t="shared" si="11"/>
        <v>#REF!</v>
      </c>
      <c r="I72" s="15" t="e">
        <f t="shared" si="12"/>
        <v>#REF!</v>
      </c>
      <c r="J72" s="8" t="e">
        <f>#REF!*EXP(-#REF!*F72)</f>
        <v>#REF!</v>
      </c>
      <c r="K72" s="7" t="e">
        <f t="shared" si="13"/>
        <v>#REF!</v>
      </c>
      <c r="L72" s="8" t="e">
        <f>#REF!*EXP(-#REF!*F72)</f>
        <v>#REF!</v>
      </c>
      <c r="M72" s="9" t="e">
        <f t="shared" si="14"/>
        <v>#REF!</v>
      </c>
      <c r="N72" s="7" t="e">
        <f t="shared" si="15"/>
        <v>#REF!</v>
      </c>
      <c r="O72" s="9" t="e">
        <f t="shared" si="16"/>
        <v>#REF!</v>
      </c>
      <c r="P72" s="7" t="e">
        <f t="shared" si="17"/>
        <v>#REF!</v>
      </c>
      <c r="Q72" s="9" t="e">
        <f t="shared" si="18"/>
        <v>#REF!</v>
      </c>
      <c r="R72" s="8" t="e">
        <f t="shared" si="19"/>
        <v>#REF!</v>
      </c>
    </row>
    <row r="73" spans="6:18" s="1" customFormat="1" ht="10.199999999999999" customHeight="1" x14ac:dyDescent="0.2">
      <c r="F73" s="7">
        <v>6.7</v>
      </c>
      <c r="G73" s="8" t="e">
        <f t="shared" si="10"/>
        <v>#REF!</v>
      </c>
      <c r="H73" s="15" t="e">
        <f t="shared" si="11"/>
        <v>#REF!</v>
      </c>
      <c r="I73" s="15" t="e">
        <f t="shared" si="12"/>
        <v>#REF!</v>
      </c>
      <c r="J73" s="8" t="e">
        <f>#REF!*EXP(-#REF!*F73)</f>
        <v>#REF!</v>
      </c>
      <c r="K73" s="7" t="e">
        <f t="shared" si="13"/>
        <v>#REF!</v>
      </c>
      <c r="L73" s="8" t="e">
        <f>#REF!*EXP(-#REF!*F73)</f>
        <v>#REF!</v>
      </c>
      <c r="M73" s="9" t="e">
        <f t="shared" si="14"/>
        <v>#REF!</v>
      </c>
      <c r="N73" s="7" t="e">
        <f t="shared" si="15"/>
        <v>#REF!</v>
      </c>
      <c r="O73" s="9" t="e">
        <f t="shared" si="16"/>
        <v>#REF!</v>
      </c>
      <c r="P73" s="7" t="e">
        <f t="shared" si="17"/>
        <v>#REF!</v>
      </c>
      <c r="Q73" s="9" t="e">
        <f t="shared" si="18"/>
        <v>#REF!</v>
      </c>
      <c r="R73" s="8" t="e">
        <f t="shared" si="19"/>
        <v>#REF!</v>
      </c>
    </row>
    <row r="74" spans="6:18" s="1" customFormat="1" ht="10.199999999999999" customHeight="1" x14ac:dyDescent="0.2">
      <c r="F74" s="7">
        <v>6.8</v>
      </c>
      <c r="G74" s="8" t="e">
        <f t="shared" si="10"/>
        <v>#REF!</v>
      </c>
      <c r="H74" s="15" t="e">
        <f t="shared" si="11"/>
        <v>#REF!</v>
      </c>
      <c r="I74" s="15" t="e">
        <f t="shared" si="12"/>
        <v>#REF!</v>
      </c>
      <c r="J74" s="8" t="e">
        <f>#REF!*EXP(-#REF!*F74)</f>
        <v>#REF!</v>
      </c>
      <c r="K74" s="7" t="e">
        <f t="shared" si="13"/>
        <v>#REF!</v>
      </c>
      <c r="L74" s="8" t="e">
        <f>#REF!*EXP(-#REF!*F74)</f>
        <v>#REF!</v>
      </c>
      <c r="M74" s="9" t="e">
        <f t="shared" si="14"/>
        <v>#REF!</v>
      </c>
      <c r="N74" s="7" t="e">
        <f t="shared" si="15"/>
        <v>#REF!</v>
      </c>
      <c r="O74" s="9" t="e">
        <f t="shared" si="16"/>
        <v>#REF!</v>
      </c>
      <c r="P74" s="7" t="e">
        <f t="shared" si="17"/>
        <v>#REF!</v>
      </c>
      <c r="Q74" s="9" t="e">
        <f t="shared" si="18"/>
        <v>#REF!</v>
      </c>
      <c r="R74" s="8" t="e">
        <f t="shared" si="19"/>
        <v>#REF!</v>
      </c>
    </row>
    <row r="75" spans="6:18" s="1" customFormat="1" ht="10.199999999999999" customHeight="1" x14ac:dyDescent="0.2">
      <c r="F75" s="7">
        <v>6.9</v>
      </c>
      <c r="G75" s="8" t="e">
        <f t="shared" si="10"/>
        <v>#REF!</v>
      </c>
      <c r="H75" s="15" t="e">
        <f t="shared" si="11"/>
        <v>#REF!</v>
      </c>
      <c r="I75" s="15" t="e">
        <f t="shared" si="12"/>
        <v>#REF!</v>
      </c>
      <c r="J75" s="8" t="e">
        <f>#REF!*EXP(-#REF!*F75)</f>
        <v>#REF!</v>
      </c>
      <c r="K75" s="7" t="e">
        <f t="shared" si="13"/>
        <v>#REF!</v>
      </c>
      <c r="L75" s="8" t="e">
        <f>#REF!*EXP(-#REF!*F75)</f>
        <v>#REF!</v>
      </c>
      <c r="M75" s="9" t="e">
        <f t="shared" si="14"/>
        <v>#REF!</v>
      </c>
      <c r="N75" s="7" t="e">
        <f t="shared" si="15"/>
        <v>#REF!</v>
      </c>
      <c r="O75" s="9" t="e">
        <f t="shared" si="16"/>
        <v>#REF!</v>
      </c>
      <c r="P75" s="7" t="e">
        <f t="shared" si="17"/>
        <v>#REF!</v>
      </c>
      <c r="Q75" s="9" t="e">
        <f t="shared" si="18"/>
        <v>#REF!</v>
      </c>
      <c r="R75" s="8" t="e">
        <f t="shared" si="19"/>
        <v>#REF!</v>
      </c>
    </row>
    <row r="76" spans="6:18" s="1" customFormat="1" ht="10.199999999999999" customHeight="1" x14ac:dyDescent="0.2">
      <c r="F76" s="7">
        <v>7</v>
      </c>
      <c r="G76" s="8" t="e">
        <f t="shared" si="10"/>
        <v>#REF!</v>
      </c>
      <c r="H76" s="15" t="e">
        <f t="shared" si="11"/>
        <v>#REF!</v>
      </c>
      <c r="I76" s="15" t="e">
        <f t="shared" si="12"/>
        <v>#REF!</v>
      </c>
      <c r="J76" s="8" t="e">
        <f>#REF!*EXP(-#REF!*F76)</f>
        <v>#REF!</v>
      </c>
      <c r="K76" s="7" t="e">
        <f t="shared" si="13"/>
        <v>#REF!</v>
      </c>
      <c r="L76" s="8" t="e">
        <f>#REF!*EXP(-#REF!*F76)</f>
        <v>#REF!</v>
      </c>
      <c r="M76" s="9" t="e">
        <f t="shared" si="14"/>
        <v>#REF!</v>
      </c>
      <c r="N76" s="7" t="e">
        <f t="shared" si="15"/>
        <v>#REF!</v>
      </c>
      <c r="O76" s="9" t="e">
        <f t="shared" si="16"/>
        <v>#REF!</v>
      </c>
      <c r="P76" s="7" t="e">
        <f t="shared" si="17"/>
        <v>#REF!</v>
      </c>
      <c r="Q76" s="9" t="e">
        <f t="shared" si="18"/>
        <v>#REF!</v>
      </c>
      <c r="R76" s="8" t="e">
        <f t="shared" si="19"/>
        <v>#REF!</v>
      </c>
    </row>
    <row r="77" spans="6:18" s="1" customFormat="1" ht="10.199999999999999" customHeight="1" x14ac:dyDescent="0.2">
      <c r="F77" s="7">
        <v>7.1</v>
      </c>
      <c r="G77" s="8" t="e">
        <f t="shared" si="10"/>
        <v>#REF!</v>
      </c>
      <c r="H77" s="15" t="e">
        <f t="shared" si="11"/>
        <v>#REF!</v>
      </c>
      <c r="I77" s="15" t="e">
        <f t="shared" si="12"/>
        <v>#REF!</v>
      </c>
      <c r="J77" s="8" t="e">
        <f>#REF!*EXP(-#REF!*F77)</f>
        <v>#REF!</v>
      </c>
      <c r="K77" s="7" t="e">
        <f t="shared" si="13"/>
        <v>#REF!</v>
      </c>
      <c r="L77" s="8" t="e">
        <f>#REF!*EXP(-#REF!*F77)</f>
        <v>#REF!</v>
      </c>
      <c r="M77" s="9" t="e">
        <f t="shared" si="14"/>
        <v>#REF!</v>
      </c>
      <c r="N77" s="7" t="e">
        <f t="shared" si="15"/>
        <v>#REF!</v>
      </c>
      <c r="O77" s="9" t="e">
        <f t="shared" si="16"/>
        <v>#REF!</v>
      </c>
      <c r="P77" s="7" t="e">
        <f t="shared" si="17"/>
        <v>#REF!</v>
      </c>
      <c r="Q77" s="9" t="e">
        <f t="shared" si="18"/>
        <v>#REF!</v>
      </c>
      <c r="R77" s="8" t="e">
        <f t="shared" si="19"/>
        <v>#REF!</v>
      </c>
    </row>
    <row r="78" spans="6:18" s="1" customFormat="1" ht="10.199999999999999" customHeight="1" x14ac:dyDescent="0.2">
      <c r="F78" s="7">
        <v>7.2</v>
      </c>
      <c r="G78" s="8" t="e">
        <f t="shared" si="10"/>
        <v>#REF!</v>
      </c>
      <c r="H78" s="15" t="e">
        <f t="shared" si="11"/>
        <v>#REF!</v>
      </c>
      <c r="I78" s="15" t="e">
        <f t="shared" si="12"/>
        <v>#REF!</v>
      </c>
      <c r="J78" s="8" t="e">
        <f>#REF!*EXP(-#REF!*F78)</f>
        <v>#REF!</v>
      </c>
      <c r="K78" s="7" t="e">
        <f t="shared" si="13"/>
        <v>#REF!</v>
      </c>
      <c r="L78" s="8" t="e">
        <f>#REF!*EXP(-#REF!*F78)</f>
        <v>#REF!</v>
      </c>
      <c r="M78" s="9" t="e">
        <f t="shared" si="14"/>
        <v>#REF!</v>
      </c>
      <c r="N78" s="7" t="e">
        <f t="shared" si="15"/>
        <v>#REF!</v>
      </c>
      <c r="O78" s="9" t="e">
        <f t="shared" si="16"/>
        <v>#REF!</v>
      </c>
      <c r="P78" s="7" t="e">
        <f t="shared" si="17"/>
        <v>#REF!</v>
      </c>
      <c r="Q78" s="9" t="e">
        <f t="shared" si="18"/>
        <v>#REF!</v>
      </c>
      <c r="R78" s="8" t="e">
        <f t="shared" si="19"/>
        <v>#REF!</v>
      </c>
    </row>
    <row r="79" spans="6:18" s="1" customFormat="1" ht="10.199999999999999" customHeight="1" x14ac:dyDescent="0.2">
      <c r="F79" s="7">
        <v>7.3</v>
      </c>
      <c r="G79" s="8" t="e">
        <f t="shared" si="10"/>
        <v>#REF!</v>
      </c>
      <c r="H79" s="15" t="e">
        <f t="shared" si="11"/>
        <v>#REF!</v>
      </c>
      <c r="I79" s="15" t="e">
        <f t="shared" si="12"/>
        <v>#REF!</v>
      </c>
      <c r="J79" s="8" t="e">
        <f>#REF!*EXP(-#REF!*F79)</f>
        <v>#REF!</v>
      </c>
      <c r="K79" s="7" t="e">
        <f t="shared" si="13"/>
        <v>#REF!</v>
      </c>
      <c r="L79" s="8" t="e">
        <f>#REF!*EXP(-#REF!*F79)</f>
        <v>#REF!</v>
      </c>
      <c r="M79" s="9" t="e">
        <f t="shared" si="14"/>
        <v>#REF!</v>
      </c>
      <c r="N79" s="7" t="e">
        <f t="shared" si="15"/>
        <v>#REF!</v>
      </c>
      <c r="O79" s="9" t="e">
        <f t="shared" si="16"/>
        <v>#REF!</v>
      </c>
      <c r="P79" s="7" t="e">
        <f t="shared" si="17"/>
        <v>#REF!</v>
      </c>
      <c r="Q79" s="9" t="e">
        <f t="shared" si="18"/>
        <v>#REF!</v>
      </c>
      <c r="R79" s="8" t="e">
        <f t="shared" si="19"/>
        <v>#REF!</v>
      </c>
    </row>
    <row r="80" spans="6:18" s="1" customFormat="1" ht="10.199999999999999" customHeight="1" x14ac:dyDescent="0.2">
      <c r="F80" s="7">
        <v>7.4</v>
      </c>
      <c r="G80" s="8" t="e">
        <f t="shared" si="10"/>
        <v>#REF!</v>
      </c>
      <c r="H80" s="15" t="e">
        <f t="shared" si="11"/>
        <v>#REF!</v>
      </c>
      <c r="I80" s="15" t="e">
        <f t="shared" si="12"/>
        <v>#REF!</v>
      </c>
      <c r="J80" s="8" t="e">
        <f>#REF!*EXP(-#REF!*F80)</f>
        <v>#REF!</v>
      </c>
      <c r="K80" s="7" t="e">
        <f t="shared" si="13"/>
        <v>#REF!</v>
      </c>
      <c r="L80" s="8" t="e">
        <f>#REF!*EXP(-#REF!*F80)</f>
        <v>#REF!</v>
      </c>
      <c r="M80" s="9" t="e">
        <f t="shared" si="14"/>
        <v>#REF!</v>
      </c>
      <c r="N80" s="7" t="e">
        <f t="shared" si="15"/>
        <v>#REF!</v>
      </c>
      <c r="O80" s="9" t="e">
        <f t="shared" si="16"/>
        <v>#REF!</v>
      </c>
      <c r="P80" s="7" t="e">
        <f t="shared" si="17"/>
        <v>#REF!</v>
      </c>
      <c r="Q80" s="9" t="e">
        <f t="shared" si="18"/>
        <v>#REF!</v>
      </c>
      <c r="R80" s="8" t="e">
        <f t="shared" si="19"/>
        <v>#REF!</v>
      </c>
    </row>
    <row r="81" spans="6:18" s="1" customFormat="1" ht="10.199999999999999" customHeight="1" x14ac:dyDescent="0.2">
      <c r="F81" s="7">
        <v>7.5</v>
      </c>
      <c r="G81" s="8" t="e">
        <f t="shared" si="10"/>
        <v>#REF!</v>
      </c>
      <c r="H81" s="15" t="e">
        <f t="shared" si="11"/>
        <v>#REF!</v>
      </c>
      <c r="I81" s="15" t="e">
        <f t="shared" si="12"/>
        <v>#REF!</v>
      </c>
      <c r="J81" s="8" t="e">
        <f>#REF!*EXP(-#REF!*F81)</f>
        <v>#REF!</v>
      </c>
      <c r="K81" s="7" t="e">
        <f t="shared" si="13"/>
        <v>#REF!</v>
      </c>
      <c r="L81" s="8" t="e">
        <f>#REF!*EXP(-#REF!*F81)</f>
        <v>#REF!</v>
      </c>
      <c r="M81" s="9" t="e">
        <f t="shared" si="14"/>
        <v>#REF!</v>
      </c>
      <c r="N81" s="7" t="e">
        <f t="shared" si="15"/>
        <v>#REF!</v>
      </c>
      <c r="O81" s="9" t="e">
        <f t="shared" si="16"/>
        <v>#REF!</v>
      </c>
      <c r="P81" s="7" t="e">
        <f t="shared" si="17"/>
        <v>#REF!</v>
      </c>
      <c r="Q81" s="9" t="e">
        <f t="shared" si="18"/>
        <v>#REF!</v>
      </c>
      <c r="R81" s="8" t="e">
        <f t="shared" si="19"/>
        <v>#REF!</v>
      </c>
    </row>
    <row r="82" spans="6:18" s="1" customFormat="1" ht="10.199999999999999" customHeight="1" x14ac:dyDescent="0.2">
      <c r="F82" s="7">
        <v>7.6</v>
      </c>
      <c r="G82" s="8" t="e">
        <f t="shared" si="10"/>
        <v>#REF!</v>
      </c>
      <c r="H82" s="15" t="e">
        <f t="shared" si="11"/>
        <v>#REF!</v>
      </c>
      <c r="I82" s="15" t="e">
        <f t="shared" si="12"/>
        <v>#REF!</v>
      </c>
      <c r="J82" s="8" t="e">
        <f>#REF!*EXP(-#REF!*F82)</f>
        <v>#REF!</v>
      </c>
      <c r="K82" s="7" t="e">
        <f t="shared" si="13"/>
        <v>#REF!</v>
      </c>
      <c r="L82" s="8" t="e">
        <f>#REF!*EXP(-#REF!*F82)</f>
        <v>#REF!</v>
      </c>
      <c r="M82" s="9" t="e">
        <f t="shared" si="14"/>
        <v>#REF!</v>
      </c>
      <c r="N82" s="7" t="e">
        <f t="shared" si="15"/>
        <v>#REF!</v>
      </c>
      <c r="O82" s="9" t="e">
        <f t="shared" si="16"/>
        <v>#REF!</v>
      </c>
      <c r="P82" s="7" t="e">
        <f t="shared" si="17"/>
        <v>#REF!</v>
      </c>
      <c r="Q82" s="9" t="e">
        <f t="shared" si="18"/>
        <v>#REF!</v>
      </c>
      <c r="R82" s="8" t="e">
        <f t="shared" si="19"/>
        <v>#REF!</v>
      </c>
    </row>
    <row r="83" spans="6:18" s="1" customFormat="1" ht="10.199999999999999" customHeight="1" x14ac:dyDescent="0.2">
      <c r="F83" s="7">
        <v>7.7</v>
      </c>
      <c r="G83" s="8" t="e">
        <f t="shared" si="10"/>
        <v>#REF!</v>
      </c>
      <c r="H83" s="15" t="e">
        <f t="shared" si="11"/>
        <v>#REF!</v>
      </c>
      <c r="I83" s="15" t="e">
        <f t="shared" si="12"/>
        <v>#REF!</v>
      </c>
      <c r="J83" s="8" t="e">
        <f>#REF!*EXP(-#REF!*F83)</f>
        <v>#REF!</v>
      </c>
      <c r="K83" s="7" t="e">
        <f t="shared" si="13"/>
        <v>#REF!</v>
      </c>
      <c r="L83" s="8" t="e">
        <f>#REF!*EXP(-#REF!*F83)</f>
        <v>#REF!</v>
      </c>
      <c r="M83" s="9" t="e">
        <f t="shared" si="14"/>
        <v>#REF!</v>
      </c>
      <c r="N83" s="7" t="e">
        <f t="shared" si="15"/>
        <v>#REF!</v>
      </c>
      <c r="O83" s="9" t="e">
        <f t="shared" si="16"/>
        <v>#REF!</v>
      </c>
      <c r="P83" s="7" t="e">
        <f t="shared" si="17"/>
        <v>#REF!</v>
      </c>
      <c r="Q83" s="9" t="e">
        <f t="shared" si="18"/>
        <v>#REF!</v>
      </c>
      <c r="R83" s="8" t="e">
        <f t="shared" si="19"/>
        <v>#REF!</v>
      </c>
    </row>
    <row r="84" spans="6:18" s="1" customFormat="1" ht="10.199999999999999" customHeight="1" x14ac:dyDescent="0.2">
      <c r="F84" s="7">
        <v>7.8</v>
      </c>
      <c r="G84" s="8" t="e">
        <f t="shared" si="10"/>
        <v>#REF!</v>
      </c>
      <c r="H84" s="15" t="e">
        <f t="shared" si="11"/>
        <v>#REF!</v>
      </c>
      <c r="I84" s="15" t="e">
        <f t="shared" si="12"/>
        <v>#REF!</v>
      </c>
      <c r="J84" s="8" t="e">
        <f>#REF!*EXP(-#REF!*F84)</f>
        <v>#REF!</v>
      </c>
      <c r="K84" s="7" t="e">
        <f t="shared" si="13"/>
        <v>#REF!</v>
      </c>
      <c r="L84" s="8" t="e">
        <f>#REF!*EXP(-#REF!*F84)</f>
        <v>#REF!</v>
      </c>
      <c r="M84" s="9" t="e">
        <f t="shared" si="14"/>
        <v>#REF!</v>
      </c>
      <c r="N84" s="7" t="e">
        <f t="shared" si="15"/>
        <v>#REF!</v>
      </c>
      <c r="O84" s="9" t="e">
        <f t="shared" si="16"/>
        <v>#REF!</v>
      </c>
      <c r="P84" s="7" t="e">
        <f t="shared" si="17"/>
        <v>#REF!</v>
      </c>
      <c r="Q84" s="9" t="e">
        <f t="shared" si="18"/>
        <v>#REF!</v>
      </c>
      <c r="R84" s="8" t="e">
        <f t="shared" si="19"/>
        <v>#REF!</v>
      </c>
    </row>
    <row r="85" spans="6:18" s="1" customFormat="1" ht="10.199999999999999" customHeight="1" x14ac:dyDescent="0.2">
      <c r="F85" s="7">
        <v>7.9</v>
      </c>
      <c r="G85" s="8" t="e">
        <f t="shared" si="10"/>
        <v>#REF!</v>
      </c>
      <c r="H85" s="15" t="e">
        <f t="shared" si="11"/>
        <v>#REF!</v>
      </c>
      <c r="I85" s="15" t="e">
        <f t="shared" si="12"/>
        <v>#REF!</v>
      </c>
      <c r="J85" s="8" t="e">
        <f>#REF!*EXP(-#REF!*F85)</f>
        <v>#REF!</v>
      </c>
      <c r="K85" s="7" t="e">
        <f t="shared" si="13"/>
        <v>#REF!</v>
      </c>
      <c r="L85" s="8" t="e">
        <f>#REF!*EXP(-#REF!*F85)</f>
        <v>#REF!</v>
      </c>
      <c r="M85" s="9" t="e">
        <f t="shared" si="14"/>
        <v>#REF!</v>
      </c>
      <c r="N85" s="7" t="e">
        <f t="shared" si="15"/>
        <v>#REF!</v>
      </c>
      <c r="O85" s="9" t="e">
        <f t="shared" si="16"/>
        <v>#REF!</v>
      </c>
      <c r="P85" s="7" t="e">
        <f t="shared" si="17"/>
        <v>#REF!</v>
      </c>
      <c r="Q85" s="9" t="e">
        <f t="shared" si="18"/>
        <v>#REF!</v>
      </c>
      <c r="R85" s="8" t="e">
        <f t="shared" si="19"/>
        <v>#REF!</v>
      </c>
    </row>
    <row r="86" spans="6:18" s="1" customFormat="1" ht="10.199999999999999" customHeight="1" x14ac:dyDescent="0.2">
      <c r="F86" s="7">
        <v>8</v>
      </c>
      <c r="G86" s="8" t="e">
        <f t="shared" si="10"/>
        <v>#REF!</v>
      </c>
      <c r="H86" s="15" t="e">
        <f t="shared" si="11"/>
        <v>#REF!</v>
      </c>
      <c r="I86" s="15" t="e">
        <f t="shared" si="12"/>
        <v>#REF!</v>
      </c>
      <c r="J86" s="8" t="e">
        <f>#REF!*EXP(-#REF!*F86)</f>
        <v>#REF!</v>
      </c>
      <c r="K86" s="7" t="e">
        <f t="shared" si="13"/>
        <v>#REF!</v>
      </c>
      <c r="L86" s="8" t="e">
        <f>#REF!*EXP(-#REF!*F86)</f>
        <v>#REF!</v>
      </c>
      <c r="M86" s="9" t="e">
        <f t="shared" si="14"/>
        <v>#REF!</v>
      </c>
      <c r="N86" s="7" t="e">
        <f t="shared" si="15"/>
        <v>#REF!</v>
      </c>
      <c r="O86" s="9" t="e">
        <f t="shared" si="16"/>
        <v>#REF!</v>
      </c>
      <c r="P86" s="7" t="e">
        <f t="shared" si="17"/>
        <v>#REF!</v>
      </c>
      <c r="Q86" s="9" t="e">
        <f t="shared" si="18"/>
        <v>#REF!</v>
      </c>
      <c r="R86" s="8" t="e">
        <f t="shared" si="19"/>
        <v>#REF!</v>
      </c>
    </row>
    <row r="87" spans="6:18" s="1" customFormat="1" ht="10.199999999999999" customHeight="1" x14ac:dyDescent="0.2">
      <c r="F87" s="7">
        <v>8.1</v>
      </c>
      <c r="G87" s="8" t="e">
        <f t="shared" si="10"/>
        <v>#REF!</v>
      </c>
      <c r="H87" s="15" t="e">
        <f t="shared" si="11"/>
        <v>#REF!</v>
      </c>
      <c r="I87" s="15" t="e">
        <f t="shared" si="12"/>
        <v>#REF!</v>
      </c>
      <c r="J87" s="8" t="e">
        <f>#REF!*EXP(-#REF!*F87)</f>
        <v>#REF!</v>
      </c>
      <c r="K87" s="7" t="e">
        <f t="shared" si="13"/>
        <v>#REF!</v>
      </c>
      <c r="L87" s="8" t="e">
        <f>#REF!*EXP(-#REF!*F87)</f>
        <v>#REF!</v>
      </c>
      <c r="M87" s="9" t="e">
        <f t="shared" si="14"/>
        <v>#REF!</v>
      </c>
      <c r="N87" s="7" t="e">
        <f t="shared" si="15"/>
        <v>#REF!</v>
      </c>
      <c r="O87" s="9" t="e">
        <f t="shared" si="16"/>
        <v>#REF!</v>
      </c>
      <c r="P87" s="7" t="e">
        <f t="shared" si="17"/>
        <v>#REF!</v>
      </c>
      <c r="Q87" s="9" t="e">
        <f t="shared" si="18"/>
        <v>#REF!</v>
      </c>
      <c r="R87" s="8" t="e">
        <f t="shared" si="19"/>
        <v>#REF!</v>
      </c>
    </row>
    <row r="88" spans="6:18" s="1" customFormat="1" ht="10.199999999999999" customHeight="1" x14ac:dyDescent="0.2">
      <c r="F88" s="7">
        <v>8.1999999999999993</v>
      </c>
      <c r="G88" s="8" t="e">
        <f t="shared" si="10"/>
        <v>#REF!</v>
      </c>
      <c r="H88" s="15" t="e">
        <f t="shared" si="11"/>
        <v>#REF!</v>
      </c>
      <c r="I88" s="15" t="e">
        <f t="shared" si="12"/>
        <v>#REF!</v>
      </c>
      <c r="J88" s="8" t="e">
        <f>#REF!*EXP(-#REF!*F88)</f>
        <v>#REF!</v>
      </c>
      <c r="K88" s="7" t="e">
        <f t="shared" si="13"/>
        <v>#REF!</v>
      </c>
      <c r="L88" s="8" t="e">
        <f>#REF!*EXP(-#REF!*F88)</f>
        <v>#REF!</v>
      </c>
      <c r="M88" s="9" t="e">
        <f t="shared" si="14"/>
        <v>#REF!</v>
      </c>
      <c r="N88" s="7" t="e">
        <f t="shared" si="15"/>
        <v>#REF!</v>
      </c>
      <c r="O88" s="9" t="e">
        <f t="shared" si="16"/>
        <v>#REF!</v>
      </c>
      <c r="P88" s="7" t="e">
        <f t="shared" si="17"/>
        <v>#REF!</v>
      </c>
      <c r="Q88" s="9" t="e">
        <f t="shared" si="18"/>
        <v>#REF!</v>
      </c>
      <c r="R88" s="8" t="e">
        <f t="shared" si="19"/>
        <v>#REF!</v>
      </c>
    </row>
    <row r="89" spans="6:18" s="1" customFormat="1" ht="10.199999999999999" customHeight="1" x14ac:dyDescent="0.2">
      <c r="F89" s="7">
        <v>8.3000000000000007</v>
      </c>
      <c r="G89" s="8" t="e">
        <f t="shared" si="10"/>
        <v>#REF!</v>
      </c>
      <c r="H89" s="15" t="e">
        <f t="shared" si="11"/>
        <v>#REF!</v>
      </c>
      <c r="I89" s="15" t="e">
        <f t="shared" si="12"/>
        <v>#REF!</v>
      </c>
      <c r="J89" s="8" t="e">
        <f>#REF!*EXP(-#REF!*F89)</f>
        <v>#REF!</v>
      </c>
      <c r="K89" s="7" t="e">
        <f t="shared" si="13"/>
        <v>#REF!</v>
      </c>
      <c r="L89" s="8" t="e">
        <f>#REF!*EXP(-#REF!*F89)</f>
        <v>#REF!</v>
      </c>
      <c r="M89" s="9" t="e">
        <f t="shared" si="14"/>
        <v>#REF!</v>
      </c>
      <c r="N89" s="7" t="e">
        <f t="shared" si="15"/>
        <v>#REF!</v>
      </c>
      <c r="O89" s="9" t="e">
        <f t="shared" si="16"/>
        <v>#REF!</v>
      </c>
      <c r="P89" s="7" t="e">
        <f t="shared" si="17"/>
        <v>#REF!</v>
      </c>
      <c r="Q89" s="9" t="e">
        <f t="shared" si="18"/>
        <v>#REF!</v>
      </c>
      <c r="R89" s="8" t="e">
        <f t="shared" si="19"/>
        <v>#REF!</v>
      </c>
    </row>
    <row r="90" spans="6:18" s="1" customFormat="1" ht="10.199999999999999" customHeight="1" x14ac:dyDescent="0.2">
      <c r="F90" s="7">
        <v>8.4</v>
      </c>
      <c r="G90" s="8" t="e">
        <f t="shared" si="10"/>
        <v>#REF!</v>
      </c>
      <c r="H90" s="15" t="e">
        <f t="shared" si="11"/>
        <v>#REF!</v>
      </c>
      <c r="I90" s="15" t="e">
        <f t="shared" si="12"/>
        <v>#REF!</v>
      </c>
      <c r="J90" s="8" t="e">
        <f>#REF!*EXP(-#REF!*F90)</f>
        <v>#REF!</v>
      </c>
      <c r="K90" s="7" t="e">
        <f t="shared" si="13"/>
        <v>#REF!</v>
      </c>
      <c r="L90" s="8" t="e">
        <f>#REF!*EXP(-#REF!*F90)</f>
        <v>#REF!</v>
      </c>
      <c r="M90" s="9" t="e">
        <f t="shared" si="14"/>
        <v>#REF!</v>
      </c>
      <c r="N90" s="7" t="e">
        <f t="shared" si="15"/>
        <v>#REF!</v>
      </c>
      <c r="O90" s="9" t="e">
        <f t="shared" si="16"/>
        <v>#REF!</v>
      </c>
      <c r="P90" s="7" t="e">
        <f t="shared" si="17"/>
        <v>#REF!</v>
      </c>
      <c r="Q90" s="9" t="e">
        <f t="shared" si="18"/>
        <v>#REF!</v>
      </c>
      <c r="R90" s="8" t="e">
        <f t="shared" si="19"/>
        <v>#REF!</v>
      </c>
    </row>
    <row r="91" spans="6:18" s="1" customFormat="1" ht="10.199999999999999" customHeight="1" x14ac:dyDescent="0.2">
      <c r="F91" s="7">
        <v>8.5</v>
      </c>
      <c r="G91" s="8" t="e">
        <f t="shared" si="10"/>
        <v>#REF!</v>
      </c>
      <c r="H91" s="15" t="e">
        <f t="shared" si="11"/>
        <v>#REF!</v>
      </c>
      <c r="I91" s="15" t="e">
        <f t="shared" si="12"/>
        <v>#REF!</v>
      </c>
      <c r="J91" s="8" t="e">
        <f>#REF!*EXP(-#REF!*F91)</f>
        <v>#REF!</v>
      </c>
      <c r="K91" s="7" t="e">
        <f t="shared" si="13"/>
        <v>#REF!</v>
      </c>
      <c r="L91" s="8" t="e">
        <f>#REF!*EXP(-#REF!*F91)</f>
        <v>#REF!</v>
      </c>
      <c r="M91" s="9" t="e">
        <f t="shared" si="14"/>
        <v>#REF!</v>
      </c>
      <c r="N91" s="7" t="e">
        <f t="shared" si="15"/>
        <v>#REF!</v>
      </c>
      <c r="O91" s="9" t="e">
        <f t="shared" si="16"/>
        <v>#REF!</v>
      </c>
      <c r="P91" s="7" t="e">
        <f t="shared" si="17"/>
        <v>#REF!</v>
      </c>
      <c r="Q91" s="9" t="e">
        <f t="shared" si="18"/>
        <v>#REF!</v>
      </c>
      <c r="R91" s="8" t="e">
        <f t="shared" si="19"/>
        <v>#REF!</v>
      </c>
    </row>
    <row r="92" spans="6:18" s="1" customFormat="1" ht="10.199999999999999" customHeight="1" x14ac:dyDescent="0.2">
      <c r="F92" s="7">
        <v>8.6</v>
      </c>
      <c r="G92" s="8" t="e">
        <f t="shared" si="10"/>
        <v>#REF!</v>
      </c>
      <c r="H92" s="15" t="e">
        <f t="shared" si="11"/>
        <v>#REF!</v>
      </c>
      <c r="I92" s="15" t="e">
        <f t="shared" si="12"/>
        <v>#REF!</v>
      </c>
      <c r="J92" s="8" t="e">
        <f>#REF!*EXP(-#REF!*F92)</f>
        <v>#REF!</v>
      </c>
      <c r="K92" s="7" t="e">
        <f t="shared" si="13"/>
        <v>#REF!</v>
      </c>
      <c r="L92" s="8" t="e">
        <f>#REF!*EXP(-#REF!*F92)</f>
        <v>#REF!</v>
      </c>
      <c r="M92" s="9" t="e">
        <f t="shared" si="14"/>
        <v>#REF!</v>
      </c>
      <c r="N92" s="7" t="e">
        <f t="shared" si="15"/>
        <v>#REF!</v>
      </c>
      <c r="O92" s="9" t="e">
        <f t="shared" si="16"/>
        <v>#REF!</v>
      </c>
      <c r="P92" s="7" t="e">
        <f t="shared" si="17"/>
        <v>#REF!</v>
      </c>
      <c r="Q92" s="9" t="e">
        <f t="shared" si="18"/>
        <v>#REF!</v>
      </c>
      <c r="R92" s="8" t="e">
        <f t="shared" si="19"/>
        <v>#REF!</v>
      </c>
    </row>
    <row r="93" spans="6:18" s="1" customFormat="1" ht="10.199999999999999" customHeight="1" x14ac:dyDescent="0.2">
      <c r="F93" s="7">
        <v>8.6999999999999993</v>
      </c>
      <c r="G93" s="8" t="e">
        <f t="shared" si="10"/>
        <v>#REF!</v>
      </c>
      <c r="H93" s="15" t="e">
        <f t="shared" si="11"/>
        <v>#REF!</v>
      </c>
      <c r="I93" s="15" t="e">
        <f t="shared" si="12"/>
        <v>#REF!</v>
      </c>
      <c r="J93" s="8" t="e">
        <f>#REF!*EXP(-#REF!*F93)</f>
        <v>#REF!</v>
      </c>
      <c r="K93" s="7" t="e">
        <f t="shared" si="13"/>
        <v>#REF!</v>
      </c>
      <c r="L93" s="8" t="e">
        <f>#REF!*EXP(-#REF!*F93)</f>
        <v>#REF!</v>
      </c>
      <c r="M93" s="9" t="e">
        <f t="shared" si="14"/>
        <v>#REF!</v>
      </c>
      <c r="N93" s="7" t="e">
        <f t="shared" si="15"/>
        <v>#REF!</v>
      </c>
      <c r="O93" s="9" t="e">
        <f t="shared" si="16"/>
        <v>#REF!</v>
      </c>
      <c r="P93" s="7" t="e">
        <f t="shared" si="17"/>
        <v>#REF!</v>
      </c>
      <c r="Q93" s="9" t="e">
        <f t="shared" si="18"/>
        <v>#REF!</v>
      </c>
      <c r="R93" s="8" t="e">
        <f t="shared" si="19"/>
        <v>#REF!</v>
      </c>
    </row>
    <row r="94" spans="6:18" s="1" customFormat="1" ht="10.199999999999999" customHeight="1" x14ac:dyDescent="0.2">
      <c r="F94" s="7">
        <v>8.8000000000000007</v>
      </c>
      <c r="G94" s="8" t="e">
        <f t="shared" si="10"/>
        <v>#REF!</v>
      </c>
      <c r="H94" s="15" t="e">
        <f t="shared" si="11"/>
        <v>#REF!</v>
      </c>
      <c r="I94" s="15" t="e">
        <f t="shared" si="12"/>
        <v>#REF!</v>
      </c>
      <c r="J94" s="8" t="e">
        <f>#REF!*EXP(-#REF!*F94)</f>
        <v>#REF!</v>
      </c>
      <c r="K94" s="7" t="e">
        <f t="shared" si="13"/>
        <v>#REF!</v>
      </c>
      <c r="L94" s="8" t="e">
        <f>#REF!*EXP(-#REF!*F94)</f>
        <v>#REF!</v>
      </c>
      <c r="M94" s="9" t="e">
        <f t="shared" si="14"/>
        <v>#REF!</v>
      </c>
      <c r="N94" s="7" t="e">
        <f t="shared" si="15"/>
        <v>#REF!</v>
      </c>
      <c r="O94" s="9" t="e">
        <f t="shared" si="16"/>
        <v>#REF!</v>
      </c>
      <c r="P94" s="7" t="e">
        <f t="shared" si="17"/>
        <v>#REF!</v>
      </c>
      <c r="Q94" s="9" t="e">
        <f t="shared" si="18"/>
        <v>#REF!</v>
      </c>
      <c r="R94" s="8" t="e">
        <f t="shared" si="19"/>
        <v>#REF!</v>
      </c>
    </row>
    <row r="95" spans="6:18" s="1" customFormat="1" ht="10.199999999999999" customHeight="1" x14ac:dyDescent="0.2">
      <c r="F95" s="7">
        <v>8.9</v>
      </c>
      <c r="G95" s="8" t="e">
        <f t="shared" si="10"/>
        <v>#REF!</v>
      </c>
      <c r="H95" s="15" t="e">
        <f t="shared" si="11"/>
        <v>#REF!</v>
      </c>
      <c r="I95" s="15" t="e">
        <f t="shared" si="12"/>
        <v>#REF!</v>
      </c>
      <c r="J95" s="8" t="e">
        <f>#REF!*EXP(-#REF!*F95)</f>
        <v>#REF!</v>
      </c>
      <c r="K95" s="7" t="e">
        <f t="shared" si="13"/>
        <v>#REF!</v>
      </c>
      <c r="L95" s="8" t="e">
        <f>#REF!*EXP(-#REF!*F95)</f>
        <v>#REF!</v>
      </c>
      <c r="M95" s="9" t="e">
        <f t="shared" si="14"/>
        <v>#REF!</v>
      </c>
      <c r="N95" s="7" t="e">
        <f t="shared" si="15"/>
        <v>#REF!</v>
      </c>
      <c r="O95" s="9" t="e">
        <f t="shared" si="16"/>
        <v>#REF!</v>
      </c>
      <c r="P95" s="7" t="e">
        <f t="shared" si="17"/>
        <v>#REF!</v>
      </c>
      <c r="Q95" s="9" t="e">
        <f t="shared" si="18"/>
        <v>#REF!</v>
      </c>
      <c r="R95" s="8" t="e">
        <f t="shared" si="19"/>
        <v>#REF!</v>
      </c>
    </row>
    <row r="96" spans="6:18" s="1" customFormat="1" ht="10.199999999999999" customHeight="1" x14ac:dyDescent="0.2">
      <c r="F96" s="7">
        <v>9</v>
      </c>
      <c r="G96" s="8" t="e">
        <f t="shared" si="10"/>
        <v>#REF!</v>
      </c>
      <c r="H96" s="15" t="e">
        <f t="shared" si="11"/>
        <v>#REF!</v>
      </c>
      <c r="I96" s="15" t="e">
        <f t="shared" si="12"/>
        <v>#REF!</v>
      </c>
      <c r="J96" s="8" t="e">
        <f>#REF!*EXP(-#REF!*F96)</f>
        <v>#REF!</v>
      </c>
      <c r="K96" s="7" t="e">
        <f t="shared" si="13"/>
        <v>#REF!</v>
      </c>
      <c r="L96" s="8" t="e">
        <f>#REF!*EXP(-#REF!*F96)</f>
        <v>#REF!</v>
      </c>
      <c r="M96" s="9" t="e">
        <f t="shared" si="14"/>
        <v>#REF!</v>
      </c>
      <c r="N96" s="7" t="e">
        <f t="shared" si="15"/>
        <v>#REF!</v>
      </c>
      <c r="O96" s="9" t="e">
        <f t="shared" si="16"/>
        <v>#REF!</v>
      </c>
      <c r="P96" s="7" t="e">
        <f t="shared" si="17"/>
        <v>#REF!</v>
      </c>
      <c r="Q96" s="9" t="e">
        <f t="shared" si="18"/>
        <v>#REF!</v>
      </c>
      <c r="R96" s="8" t="e">
        <f t="shared" si="19"/>
        <v>#REF!</v>
      </c>
    </row>
    <row r="97" spans="6:18" s="1" customFormat="1" ht="10.199999999999999" customHeight="1" x14ac:dyDescent="0.2">
      <c r="F97" s="7">
        <v>9.1</v>
      </c>
      <c r="G97" s="8" t="e">
        <f t="shared" si="10"/>
        <v>#REF!</v>
      </c>
      <c r="H97" s="15" t="e">
        <f t="shared" si="11"/>
        <v>#REF!</v>
      </c>
      <c r="I97" s="15" t="e">
        <f t="shared" si="12"/>
        <v>#REF!</v>
      </c>
      <c r="J97" s="8" t="e">
        <f>#REF!*EXP(-#REF!*F97)</f>
        <v>#REF!</v>
      </c>
      <c r="K97" s="7" t="e">
        <f t="shared" si="13"/>
        <v>#REF!</v>
      </c>
      <c r="L97" s="8" t="e">
        <f>#REF!*EXP(-#REF!*F97)</f>
        <v>#REF!</v>
      </c>
      <c r="M97" s="9" t="e">
        <f t="shared" si="14"/>
        <v>#REF!</v>
      </c>
      <c r="N97" s="7" t="e">
        <f t="shared" si="15"/>
        <v>#REF!</v>
      </c>
      <c r="O97" s="9" t="e">
        <f t="shared" si="16"/>
        <v>#REF!</v>
      </c>
      <c r="P97" s="7" t="e">
        <f t="shared" si="17"/>
        <v>#REF!</v>
      </c>
      <c r="Q97" s="9" t="e">
        <f t="shared" si="18"/>
        <v>#REF!</v>
      </c>
      <c r="R97" s="8" t="e">
        <f t="shared" si="19"/>
        <v>#REF!</v>
      </c>
    </row>
    <row r="98" spans="6:18" s="1" customFormat="1" ht="10.199999999999999" customHeight="1" x14ac:dyDescent="0.2">
      <c r="F98" s="7">
        <v>9.1999999999999993</v>
      </c>
      <c r="G98" s="8" t="e">
        <f t="shared" si="10"/>
        <v>#REF!</v>
      </c>
      <c r="H98" s="15" t="e">
        <f t="shared" si="11"/>
        <v>#REF!</v>
      </c>
      <c r="I98" s="15" t="e">
        <f t="shared" si="12"/>
        <v>#REF!</v>
      </c>
      <c r="J98" s="8" t="e">
        <f>#REF!*EXP(-#REF!*F98)</f>
        <v>#REF!</v>
      </c>
      <c r="K98" s="7" t="e">
        <f t="shared" si="13"/>
        <v>#REF!</v>
      </c>
      <c r="L98" s="8" t="e">
        <f>#REF!*EXP(-#REF!*F98)</f>
        <v>#REF!</v>
      </c>
      <c r="M98" s="9" t="e">
        <f t="shared" si="14"/>
        <v>#REF!</v>
      </c>
      <c r="N98" s="7" t="e">
        <f t="shared" si="15"/>
        <v>#REF!</v>
      </c>
      <c r="O98" s="9" t="e">
        <f t="shared" si="16"/>
        <v>#REF!</v>
      </c>
      <c r="P98" s="7" t="e">
        <f t="shared" si="17"/>
        <v>#REF!</v>
      </c>
      <c r="Q98" s="9" t="e">
        <f t="shared" si="18"/>
        <v>#REF!</v>
      </c>
      <c r="R98" s="8" t="e">
        <f t="shared" si="19"/>
        <v>#REF!</v>
      </c>
    </row>
    <row r="99" spans="6:18" s="1" customFormat="1" ht="10.199999999999999" customHeight="1" x14ac:dyDescent="0.2">
      <c r="F99" s="7">
        <v>9.3000000000000007</v>
      </c>
      <c r="G99" s="8" t="e">
        <f t="shared" si="10"/>
        <v>#REF!</v>
      </c>
      <c r="H99" s="15" t="e">
        <f t="shared" si="11"/>
        <v>#REF!</v>
      </c>
      <c r="I99" s="15" t="e">
        <f t="shared" si="12"/>
        <v>#REF!</v>
      </c>
      <c r="J99" s="8" t="e">
        <f>#REF!*EXP(-#REF!*F99)</f>
        <v>#REF!</v>
      </c>
      <c r="K99" s="7" t="e">
        <f t="shared" si="13"/>
        <v>#REF!</v>
      </c>
      <c r="L99" s="8" t="e">
        <f>#REF!*EXP(-#REF!*F99)</f>
        <v>#REF!</v>
      </c>
      <c r="M99" s="9" t="e">
        <f t="shared" si="14"/>
        <v>#REF!</v>
      </c>
      <c r="N99" s="7" t="e">
        <f t="shared" si="15"/>
        <v>#REF!</v>
      </c>
      <c r="O99" s="9" t="e">
        <f t="shared" si="16"/>
        <v>#REF!</v>
      </c>
      <c r="P99" s="7" t="e">
        <f t="shared" si="17"/>
        <v>#REF!</v>
      </c>
      <c r="Q99" s="9" t="e">
        <f t="shared" si="18"/>
        <v>#REF!</v>
      </c>
      <c r="R99" s="8" t="e">
        <f t="shared" si="19"/>
        <v>#REF!</v>
      </c>
    </row>
    <row r="100" spans="6:18" s="1" customFormat="1" ht="10.199999999999999" customHeight="1" x14ac:dyDescent="0.2">
      <c r="F100" s="7">
        <v>9.4</v>
      </c>
      <c r="G100" s="8" t="e">
        <f t="shared" si="10"/>
        <v>#REF!</v>
      </c>
      <c r="H100" s="15" t="e">
        <f t="shared" si="11"/>
        <v>#REF!</v>
      </c>
      <c r="I100" s="15" t="e">
        <f t="shared" si="12"/>
        <v>#REF!</v>
      </c>
      <c r="J100" s="8" t="e">
        <f>#REF!*EXP(-#REF!*F100)</f>
        <v>#REF!</v>
      </c>
      <c r="K100" s="7" t="e">
        <f t="shared" si="13"/>
        <v>#REF!</v>
      </c>
      <c r="L100" s="8" t="e">
        <f>#REF!*EXP(-#REF!*F100)</f>
        <v>#REF!</v>
      </c>
      <c r="M100" s="9" t="e">
        <f t="shared" si="14"/>
        <v>#REF!</v>
      </c>
      <c r="N100" s="7" t="e">
        <f t="shared" si="15"/>
        <v>#REF!</v>
      </c>
      <c r="O100" s="9" t="e">
        <f t="shared" si="16"/>
        <v>#REF!</v>
      </c>
      <c r="P100" s="7" t="e">
        <f t="shared" si="17"/>
        <v>#REF!</v>
      </c>
      <c r="Q100" s="9" t="e">
        <f t="shared" si="18"/>
        <v>#REF!</v>
      </c>
      <c r="R100" s="8" t="e">
        <f t="shared" si="19"/>
        <v>#REF!</v>
      </c>
    </row>
    <row r="101" spans="6:18" s="1" customFormat="1" ht="10.199999999999999" customHeight="1" x14ac:dyDescent="0.2">
      <c r="F101" s="7">
        <v>9.5</v>
      </c>
      <c r="G101" s="8" t="e">
        <f t="shared" si="10"/>
        <v>#REF!</v>
      </c>
      <c r="H101" s="15" t="e">
        <f t="shared" si="11"/>
        <v>#REF!</v>
      </c>
      <c r="I101" s="15" t="e">
        <f t="shared" si="12"/>
        <v>#REF!</v>
      </c>
      <c r="J101" s="8" t="e">
        <f>#REF!*EXP(-#REF!*F101)</f>
        <v>#REF!</v>
      </c>
      <c r="K101" s="7" t="e">
        <f t="shared" si="13"/>
        <v>#REF!</v>
      </c>
      <c r="L101" s="8" t="e">
        <f>#REF!*EXP(-#REF!*F101)</f>
        <v>#REF!</v>
      </c>
      <c r="M101" s="9" t="e">
        <f t="shared" si="14"/>
        <v>#REF!</v>
      </c>
      <c r="N101" s="7" t="e">
        <f t="shared" si="15"/>
        <v>#REF!</v>
      </c>
      <c r="O101" s="9" t="e">
        <f t="shared" si="16"/>
        <v>#REF!</v>
      </c>
      <c r="P101" s="7" t="e">
        <f t="shared" si="17"/>
        <v>#REF!</v>
      </c>
      <c r="Q101" s="9" t="e">
        <f t="shared" si="18"/>
        <v>#REF!</v>
      </c>
      <c r="R101" s="8" t="e">
        <f t="shared" si="19"/>
        <v>#REF!</v>
      </c>
    </row>
    <row r="102" spans="6:18" s="1" customFormat="1" ht="10.199999999999999" customHeight="1" x14ac:dyDescent="0.2">
      <c r="F102" s="7">
        <v>9.6</v>
      </c>
      <c r="G102" s="8" t="e">
        <f t="shared" si="10"/>
        <v>#REF!</v>
      </c>
      <c r="H102" s="15" t="e">
        <f t="shared" si="11"/>
        <v>#REF!</v>
      </c>
      <c r="I102" s="15" t="e">
        <f t="shared" si="12"/>
        <v>#REF!</v>
      </c>
      <c r="J102" s="8" t="e">
        <f>#REF!*EXP(-#REF!*F102)</f>
        <v>#REF!</v>
      </c>
      <c r="K102" s="7" t="e">
        <f t="shared" si="13"/>
        <v>#REF!</v>
      </c>
      <c r="L102" s="8" t="e">
        <f>#REF!*EXP(-#REF!*F102)</f>
        <v>#REF!</v>
      </c>
      <c r="M102" s="9" t="e">
        <f t="shared" si="14"/>
        <v>#REF!</v>
      </c>
      <c r="N102" s="7" t="e">
        <f t="shared" si="15"/>
        <v>#REF!</v>
      </c>
      <c r="O102" s="9" t="e">
        <f t="shared" si="16"/>
        <v>#REF!</v>
      </c>
      <c r="P102" s="7" t="e">
        <f t="shared" si="17"/>
        <v>#REF!</v>
      </c>
      <c r="Q102" s="9" t="e">
        <f t="shared" si="18"/>
        <v>#REF!</v>
      </c>
      <c r="R102" s="8" t="e">
        <f t="shared" si="19"/>
        <v>#REF!</v>
      </c>
    </row>
    <row r="103" spans="6:18" s="1" customFormat="1" ht="10.199999999999999" customHeight="1" x14ac:dyDescent="0.2">
      <c r="F103" s="7">
        <v>9.6999999999999993</v>
      </c>
      <c r="G103" s="8" t="e">
        <f t="shared" si="10"/>
        <v>#REF!</v>
      </c>
      <c r="H103" s="15" t="e">
        <f t="shared" si="11"/>
        <v>#REF!</v>
      </c>
      <c r="I103" s="15" t="e">
        <f t="shared" si="12"/>
        <v>#REF!</v>
      </c>
      <c r="J103" s="8" t="e">
        <f>#REF!*EXP(-#REF!*F103)</f>
        <v>#REF!</v>
      </c>
      <c r="K103" s="7" t="e">
        <f t="shared" si="13"/>
        <v>#REF!</v>
      </c>
      <c r="L103" s="8" t="e">
        <f>#REF!*EXP(-#REF!*F103)</f>
        <v>#REF!</v>
      </c>
      <c r="M103" s="9" t="e">
        <f t="shared" si="14"/>
        <v>#REF!</v>
      </c>
      <c r="N103" s="7" t="e">
        <f t="shared" si="15"/>
        <v>#REF!</v>
      </c>
      <c r="O103" s="9" t="e">
        <f t="shared" si="16"/>
        <v>#REF!</v>
      </c>
      <c r="P103" s="7" t="e">
        <f t="shared" si="17"/>
        <v>#REF!</v>
      </c>
      <c r="Q103" s="9" t="e">
        <f t="shared" si="18"/>
        <v>#REF!</v>
      </c>
      <c r="R103" s="8" t="e">
        <f t="shared" si="19"/>
        <v>#REF!</v>
      </c>
    </row>
    <row r="104" spans="6:18" s="1" customFormat="1" ht="10.199999999999999" customHeight="1" x14ac:dyDescent="0.2">
      <c r="F104" s="7">
        <v>9.8000000000000007</v>
      </c>
      <c r="G104" s="8" t="e">
        <f t="shared" si="10"/>
        <v>#REF!</v>
      </c>
      <c r="H104" s="15" t="e">
        <f t="shared" si="11"/>
        <v>#REF!</v>
      </c>
      <c r="I104" s="15" t="e">
        <f t="shared" si="12"/>
        <v>#REF!</v>
      </c>
      <c r="J104" s="8" t="e">
        <f>#REF!*EXP(-#REF!*F104)</f>
        <v>#REF!</v>
      </c>
      <c r="K104" s="7" t="e">
        <f t="shared" si="13"/>
        <v>#REF!</v>
      </c>
      <c r="L104" s="8" t="e">
        <f>#REF!*EXP(-#REF!*F104)</f>
        <v>#REF!</v>
      </c>
      <c r="M104" s="9" t="e">
        <f t="shared" si="14"/>
        <v>#REF!</v>
      </c>
      <c r="N104" s="7" t="e">
        <f t="shared" si="15"/>
        <v>#REF!</v>
      </c>
      <c r="O104" s="9" t="e">
        <f t="shared" si="16"/>
        <v>#REF!</v>
      </c>
      <c r="P104" s="7" t="e">
        <f t="shared" si="17"/>
        <v>#REF!</v>
      </c>
      <c r="Q104" s="9" t="e">
        <f t="shared" si="18"/>
        <v>#REF!</v>
      </c>
      <c r="R104" s="8" t="e">
        <f t="shared" si="19"/>
        <v>#REF!</v>
      </c>
    </row>
    <row r="105" spans="6:18" s="1" customFormat="1" ht="10.199999999999999" customHeight="1" x14ac:dyDescent="0.2">
      <c r="F105" s="7">
        <v>9.9</v>
      </c>
      <c r="G105" s="8" t="e">
        <f t="shared" si="10"/>
        <v>#REF!</v>
      </c>
      <c r="H105" s="15" t="e">
        <f t="shared" si="11"/>
        <v>#REF!</v>
      </c>
      <c r="I105" s="15" t="e">
        <f t="shared" si="12"/>
        <v>#REF!</v>
      </c>
      <c r="J105" s="8" t="e">
        <f>#REF!*EXP(-#REF!*F105)</f>
        <v>#REF!</v>
      </c>
      <c r="K105" s="7" t="e">
        <f t="shared" si="13"/>
        <v>#REF!</v>
      </c>
      <c r="L105" s="8" t="e">
        <f>#REF!*EXP(-#REF!*F105)</f>
        <v>#REF!</v>
      </c>
      <c r="M105" s="9" t="e">
        <f t="shared" si="14"/>
        <v>#REF!</v>
      </c>
      <c r="N105" s="7" t="e">
        <f t="shared" si="15"/>
        <v>#REF!</v>
      </c>
      <c r="O105" s="9" t="e">
        <f t="shared" si="16"/>
        <v>#REF!</v>
      </c>
      <c r="P105" s="7" t="e">
        <f t="shared" si="17"/>
        <v>#REF!</v>
      </c>
      <c r="Q105" s="9" t="e">
        <f t="shared" si="18"/>
        <v>#REF!</v>
      </c>
      <c r="R105" s="8" t="e">
        <f t="shared" si="19"/>
        <v>#REF!</v>
      </c>
    </row>
    <row r="106" spans="6:18" s="1" customFormat="1" ht="10.199999999999999" customHeight="1" x14ac:dyDescent="0.2">
      <c r="F106" s="7">
        <v>10</v>
      </c>
      <c r="G106" s="8" t="e">
        <f t="shared" si="10"/>
        <v>#REF!</v>
      </c>
      <c r="H106" s="15" t="e">
        <f t="shared" si="11"/>
        <v>#REF!</v>
      </c>
      <c r="I106" s="15" t="e">
        <f t="shared" si="12"/>
        <v>#REF!</v>
      </c>
      <c r="J106" s="8" t="e">
        <f>#REF!*EXP(-#REF!*F106)</f>
        <v>#REF!</v>
      </c>
      <c r="K106" s="7" t="e">
        <f t="shared" si="13"/>
        <v>#REF!</v>
      </c>
      <c r="L106" s="8" t="e">
        <f>#REF!*EXP(-#REF!*F106)</f>
        <v>#REF!</v>
      </c>
      <c r="M106" s="9" t="e">
        <f t="shared" si="14"/>
        <v>#REF!</v>
      </c>
      <c r="N106" s="7" t="e">
        <f t="shared" si="15"/>
        <v>#REF!</v>
      </c>
      <c r="O106" s="9" t="e">
        <f t="shared" si="16"/>
        <v>#REF!</v>
      </c>
      <c r="P106" s="7" t="e">
        <f t="shared" si="17"/>
        <v>#REF!</v>
      </c>
      <c r="Q106" s="9" t="e">
        <f t="shared" si="18"/>
        <v>#REF!</v>
      </c>
      <c r="R106" s="8" t="e">
        <f t="shared" si="19"/>
        <v>#REF!</v>
      </c>
    </row>
    <row r="107" spans="6:18" s="1" customFormat="1" ht="10.199999999999999" customHeight="1" x14ac:dyDescent="0.2">
      <c r="F107" s="7">
        <v>10.1</v>
      </c>
      <c r="G107" s="8" t="e">
        <f t="shared" si="10"/>
        <v>#REF!</v>
      </c>
      <c r="H107" s="15" t="e">
        <f t="shared" si="11"/>
        <v>#REF!</v>
      </c>
      <c r="I107" s="15" t="e">
        <f t="shared" si="12"/>
        <v>#REF!</v>
      </c>
      <c r="J107" s="8" t="e">
        <f>#REF!*EXP(-#REF!*F107)</f>
        <v>#REF!</v>
      </c>
      <c r="K107" s="7" t="e">
        <f t="shared" si="13"/>
        <v>#REF!</v>
      </c>
      <c r="L107" s="8" t="e">
        <f>#REF!*EXP(-#REF!*F107)</f>
        <v>#REF!</v>
      </c>
      <c r="M107" s="9" t="e">
        <f t="shared" si="14"/>
        <v>#REF!</v>
      </c>
      <c r="N107" s="7" t="e">
        <f t="shared" si="15"/>
        <v>#REF!</v>
      </c>
      <c r="O107" s="9" t="e">
        <f t="shared" si="16"/>
        <v>#REF!</v>
      </c>
      <c r="P107" s="7" t="e">
        <f t="shared" si="17"/>
        <v>#REF!</v>
      </c>
      <c r="Q107" s="9" t="e">
        <f t="shared" si="18"/>
        <v>#REF!</v>
      </c>
      <c r="R107" s="8" t="e">
        <f t="shared" si="19"/>
        <v>#REF!</v>
      </c>
    </row>
    <row r="108" spans="6:18" s="1" customFormat="1" ht="10.199999999999999" customHeight="1" x14ac:dyDescent="0.2">
      <c r="F108" s="7">
        <v>10.199999999999999</v>
      </c>
      <c r="G108" s="8" t="e">
        <f t="shared" si="10"/>
        <v>#REF!</v>
      </c>
      <c r="H108" s="15" t="e">
        <f t="shared" si="11"/>
        <v>#REF!</v>
      </c>
      <c r="I108" s="15" t="e">
        <f t="shared" si="12"/>
        <v>#REF!</v>
      </c>
      <c r="J108" s="8" t="e">
        <f>#REF!*EXP(-#REF!*F108)</f>
        <v>#REF!</v>
      </c>
      <c r="K108" s="7" t="e">
        <f t="shared" si="13"/>
        <v>#REF!</v>
      </c>
      <c r="L108" s="8" t="e">
        <f>#REF!*EXP(-#REF!*F108)</f>
        <v>#REF!</v>
      </c>
      <c r="M108" s="9" t="e">
        <f t="shared" si="14"/>
        <v>#REF!</v>
      </c>
      <c r="N108" s="7" t="e">
        <f t="shared" si="15"/>
        <v>#REF!</v>
      </c>
      <c r="O108" s="9" t="e">
        <f t="shared" si="16"/>
        <v>#REF!</v>
      </c>
      <c r="P108" s="7" t="e">
        <f t="shared" si="17"/>
        <v>#REF!</v>
      </c>
      <c r="Q108" s="9" t="e">
        <f t="shared" si="18"/>
        <v>#REF!</v>
      </c>
      <c r="R108" s="8" t="e">
        <f t="shared" si="19"/>
        <v>#REF!</v>
      </c>
    </row>
    <row r="109" spans="6:18" s="1" customFormat="1" ht="10.199999999999999" customHeight="1" x14ac:dyDescent="0.2">
      <c r="F109" s="7">
        <v>10.3</v>
      </c>
      <c r="G109" s="8" t="e">
        <f t="shared" si="10"/>
        <v>#REF!</v>
      </c>
      <c r="H109" s="15" t="e">
        <f t="shared" si="11"/>
        <v>#REF!</v>
      </c>
      <c r="I109" s="15" t="e">
        <f t="shared" si="12"/>
        <v>#REF!</v>
      </c>
      <c r="J109" s="8" t="e">
        <f>#REF!*EXP(-#REF!*F109)</f>
        <v>#REF!</v>
      </c>
      <c r="K109" s="7" t="e">
        <f t="shared" si="13"/>
        <v>#REF!</v>
      </c>
      <c r="L109" s="8" t="e">
        <f>#REF!*EXP(-#REF!*F109)</f>
        <v>#REF!</v>
      </c>
      <c r="M109" s="9" t="e">
        <f t="shared" si="14"/>
        <v>#REF!</v>
      </c>
      <c r="N109" s="7" t="e">
        <f t="shared" si="15"/>
        <v>#REF!</v>
      </c>
      <c r="O109" s="9" t="e">
        <f t="shared" si="16"/>
        <v>#REF!</v>
      </c>
      <c r="P109" s="7" t="e">
        <f t="shared" si="17"/>
        <v>#REF!</v>
      </c>
      <c r="Q109" s="9" t="e">
        <f t="shared" si="18"/>
        <v>#REF!</v>
      </c>
      <c r="R109" s="8" t="e">
        <f t="shared" si="19"/>
        <v>#REF!</v>
      </c>
    </row>
    <row r="110" spans="6:18" s="1" customFormat="1" ht="10.199999999999999" customHeight="1" x14ac:dyDescent="0.2">
      <c r="F110" s="7">
        <v>10.4</v>
      </c>
      <c r="G110" s="8" t="e">
        <f t="shared" si="10"/>
        <v>#REF!</v>
      </c>
      <c r="H110" s="15" t="e">
        <f t="shared" si="11"/>
        <v>#REF!</v>
      </c>
      <c r="I110" s="15" t="e">
        <f t="shared" si="12"/>
        <v>#REF!</v>
      </c>
      <c r="J110" s="8" t="e">
        <f>#REF!*EXP(-#REF!*F110)</f>
        <v>#REF!</v>
      </c>
      <c r="K110" s="7" t="e">
        <f t="shared" si="13"/>
        <v>#REF!</v>
      </c>
      <c r="L110" s="8" t="e">
        <f>#REF!*EXP(-#REF!*F110)</f>
        <v>#REF!</v>
      </c>
      <c r="M110" s="9" t="e">
        <f t="shared" si="14"/>
        <v>#REF!</v>
      </c>
      <c r="N110" s="7" t="e">
        <f t="shared" si="15"/>
        <v>#REF!</v>
      </c>
      <c r="O110" s="9" t="e">
        <f t="shared" si="16"/>
        <v>#REF!</v>
      </c>
      <c r="P110" s="7" t="e">
        <f t="shared" si="17"/>
        <v>#REF!</v>
      </c>
      <c r="Q110" s="9" t="e">
        <f t="shared" si="18"/>
        <v>#REF!</v>
      </c>
      <c r="R110" s="8" t="e">
        <f t="shared" si="19"/>
        <v>#REF!</v>
      </c>
    </row>
    <row r="111" spans="6:18" s="1" customFormat="1" ht="10.199999999999999" customHeight="1" x14ac:dyDescent="0.2">
      <c r="F111" s="7">
        <v>10.5</v>
      </c>
      <c r="G111" s="8" t="e">
        <f t="shared" si="10"/>
        <v>#REF!</v>
      </c>
      <c r="H111" s="15" t="e">
        <f t="shared" si="11"/>
        <v>#REF!</v>
      </c>
      <c r="I111" s="15" t="e">
        <f t="shared" si="12"/>
        <v>#REF!</v>
      </c>
      <c r="J111" s="8" t="e">
        <f>#REF!*EXP(-#REF!*F111)</f>
        <v>#REF!</v>
      </c>
      <c r="K111" s="7" t="e">
        <f t="shared" si="13"/>
        <v>#REF!</v>
      </c>
      <c r="L111" s="8" t="e">
        <f>#REF!*EXP(-#REF!*F111)</f>
        <v>#REF!</v>
      </c>
      <c r="M111" s="9" t="e">
        <f t="shared" si="14"/>
        <v>#REF!</v>
      </c>
      <c r="N111" s="7" t="e">
        <f t="shared" si="15"/>
        <v>#REF!</v>
      </c>
      <c r="O111" s="9" t="e">
        <f t="shared" si="16"/>
        <v>#REF!</v>
      </c>
      <c r="P111" s="7" t="e">
        <f t="shared" si="17"/>
        <v>#REF!</v>
      </c>
      <c r="Q111" s="9" t="e">
        <f t="shared" si="18"/>
        <v>#REF!</v>
      </c>
      <c r="R111" s="8" t="e">
        <f t="shared" si="19"/>
        <v>#REF!</v>
      </c>
    </row>
    <row r="112" spans="6:18" s="1" customFormat="1" ht="10.199999999999999" customHeight="1" x14ac:dyDescent="0.2">
      <c r="F112" s="7">
        <v>10.6</v>
      </c>
      <c r="G112" s="8" t="e">
        <f t="shared" si="10"/>
        <v>#REF!</v>
      </c>
      <c r="H112" s="15" t="e">
        <f t="shared" si="11"/>
        <v>#REF!</v>
      </c>
      <c r="I112" s="15" t="e">
        <f t="shared" si="12"/>
        <v>#REF!</v>
      </c>
      <c r="J112" s="8" t="e">
        <f>#REF!*EXP(-#REF!*F112)</f>
        <v>#REF!</v>
      </c>
      <c r="K112" s="7" t="e">
        <f t="shared" si="13"/>
        <v>#REF!</v>
      </c>
      <c r="L112" s="8" t="e">
        <f>#REF!*EXP(-#REF!*F112)</f>
        <v>#REF!</v>
      </c>
      <c r="M112" s="9" t="e">
        <f t="shared" si="14"/>
        <v>#REF!</v>
      </c>
      <c r="N112" s="7" t="e">
        <f t="shared" si="15"/>
        <v>#REF!</v>
      </c>
      <c r="O112" s="9" t="e">
        <f t="shared" si="16"/>
        <v>#REF!</v>
      </c>
      <c r="P112" s="7" t="e">
        <f t="shared" si="17"/>
        <v>#REF!</v>
      </c>
      <c r="Q112" s="9" t="e">
        <f t="shared" si="18"/>
        <v>#REF!</v>
      </c>
      <c r="R112" s="8" t="e">
        <f t="shared" si="19"/>
        <v>#REF!</v>
      </c>
    </row>
    <row r="113" spans="6:18" s="1" customFormat="1" ht="10.199999999999999" customHeight="1" x14ac:dyDescent="0.2">
      <c r="F113" s="7">
        <v>10.7</v>
      </c>
      <c r="G113" s="8" t="e">
        <f t="shared" si="10"/>
        <v>#REF!</v>
      </c>
      <c r="H113" s="15" t="e">
        <f t="shared" si="11"/>
        <v>#REF!</v>
      </c>
      <c r="I113" s="15" t="e">
        <f t="shared" si="12"/>
        <v>#REF!</v>
      </c>
      <c r="J113" s="8" t="e">
        <f>#REF!*EXP(-#REF!*F113)</f>
        <v>#REF!</v>
      </c>
      <c r="K113" s="7" t="e">
        <f t="shared" si="13"/>
        <v>#REF!</v>
      </c>
      <c r="L113" s="8" t="e">
        <f>#REF!*EXP(-#REF!*F113)</f>
        <v>#REF!</v>
      </c>
      <c r="M113" s="9" t="e">
        <f t="shared" si="14"/>
        <v>#REF!</v>
      </c>
      <c r="N113" s="7" t="e">
        <f t="shared" si="15"/>
        <v>#REF!</v>
      </c>
      <c r="O113" s="9" t="e">
        <f t="shared" si="16"/>
        <v>#REF!</v>
      </c>
      <c r="P113" s="7" t="e">
        <f t="shared" si="17"/>
        <v>#REF!</v>
      </c>
      <c r="Q113" s="9" t="e">
        <f t="shared" si="18"/>
        <v>#REF!</v>
      </c>
      <c r="R113" s="8" t="e">
        <f t="shared" si="19"/>
        <v>#REF!</v>
      </c>
    </row>
    <row r="114" spans="6:18" s="1" customFormat="1" ht="10.199999999999999" customHeight="1" x14ac:dyDescent="0.2">
      <c r="F114" s="7">
        <v>10.8</v>
      </c>
      <c r="G114" s="8" t="e">
        <f t="shared" si="10"/>
        <v>#REF!</v>
      </c>
      <c r="H114" s="15" t="e">
        <f t="shared" si="11"/>
        <v>#REF!</v>
      </c>
      <c r="I114" s="15" t="e">
        <f t="shared" si="12"/>
        <v>#REF!</v>
      </c>
      <c r="J114" s="8" t="e">
        <f>#REF!*EXP(-#REF!*F114)</f>
        <v>#REF!</v>
      </c>
      <c r="K114" s="7" t="e">
        <f t="shared" si="13"/>
        <v>#REF!</v>
      </c>
      <c r="L114" s="8" t="e">
        <f>#REF!*EXP(-#REF!*F114)</f>
        <v>#REF!</v>
      </c>
      <c r="M114" s="9" t="e">
        <f t="shared" si="14"/>
        <v>#REF!</v>
      </c>
      <c r="N114" s="7" t="e">
        <f t="shared" si="15"/>
        <v>#REF!</v>
      </c>
      <c r="O114" s="9" t="e">
        <f t="shared" si="16"/>
        <v>#REF!</v>
      </c>
      <c r="P114" s="7" t="e">
        <f t="shared" si="17"/>
        <v>#REF!</v>
      </c>
      <c r="Q114" s="9" t="e">
        <f t="shared" si="18"/>
        <v>#REF!</v>
      </c>
      <c r="R114" s="8" t="e">
        <f t="shared" si="19"/>
        <v>#REF!</v>
      </c>
    </row>
    <row r="115" spans="6:18" s="1" customFormat="1" ht="10.199999999999999" customHeight="1" x14ac:dyDescent="0.2">
      <c r="F115" s="7">
        <v>10.9</v>
      </c>
      <c r="G115" s="8" t="e">
        <f t="shared" si="10"/>
        <v>#REF!</v>
      </c>
      <c r="H115" s="15" t="e">
        <f t="shared" si="11"/>
        <v>#REF!</v>
      </c>
      <c r="I115" s="15" t="e">
        <f t="shared" si="12"/>
        <v>#REF!</v>
      </c>
      <c r="J115" s="8" t="e">
        <f>#REF!*EXP(-#REF!*F115)</f>
        <v>#REF!</v>
      </c>
      <c r="K115" s="7" t="e">
        <f t="shared" si="13"/>
        <v>#REF!</v>
      </c>
      <c r="L115" s="8" t="e">
        <f>#REF!*EXP(-#REF!*F115)</f>
        <v>#REF!</v>
      </c>
      <c r="M115" s="9" t="e">
        <f t="shared" si="14"/>
        <v>#REF!</v>
      </c>
      <c r="N115" s="7" t="e">
        <f t="shared" si="15"/>
        <v>#REF!</v>
      </c>
      <c r="O115" s="9" t="e">
        <f t="shared" si="16"/>
        <v>#REF!</v>
      </c>
      <c r="P115" s="7" t="e">
        <f t="shared" si="17"/>
        <v>#REF!</v>
      </c>
      <c r="Q115" s="9" t="e">
        <f t="shared" si="18"/>
        <v>#REF!</v>
      </c>
      <c r="R115" s="8" t="e">
        <f t="shared" si="19"/>
        <v>#REF!</v>
      </c>
    </row>
    <row r="116" spans="6:18" s="1" customFormat="1" ht="10.199999999999999" customHeight="1" x14ac:dyDescent="0.2">
      <c r="F116" s="7">
        <v>11</v>
      </c>
      <c r="G116" s="8" t="e">
        <f t="shared" si="10"/>
        <v>#REF!</v>
      </c>
      <c r="H116" s="15" t="e">
        <f t="shared" si="11"/>
        <v>#REF!</v>
      </c>
      <c r="I116" s="15" t="e">
        <f t="shared" si="12"/>
        <v>#REF!</v>
      </c>
      <c r="J116" s="8" t="e">
        <f>#REF!*EXP(-#REF!*F116)</f>
        <v>#REF!</v>
      </c>
      <c r="K116" s="7" t="e">
        <f t="shared" si="13"/>
        <v>#REF!</v>
      </c>
      <c r="L116" s="8" t="e">
        <f>#REF!*EXP(-#REF!*F116)</f>
        <v>#REF!</v>
      </c>
      <c r="M116" s="9" t="e">
        <f t="shared" si="14"/>
        <v>#REF!</v>
      </c>
      <c r="N116" s="7" t="e">
        <f t="shared" si="15"/>
        <v>#REF!</v>
      </c>
      <c r="O116" s="9" t="e">
        <f t="shared" si="16"/>
        <v>#REF!</v>
      </c>
      <c r="P116" s="7" t="e">
        <f t="shared" si="17"/>
        <v>#REF!</v>
      </c>
      <c r="Q116" s="9" t="e">
        <f t="shared" si="18"/>
        <v>#REF!</v>
      </c>
      <c r="R116" s="8" t="e">
        <f t="shared" si="19"/>
        <v>#REF!</v>
      </c>
    </row>
    <row r="117" spans="6:18" s="1" customFormat="1" ht="10.199999999999999" customHeight="1" x14ac:dyDescent="0.2">
      <c r="F117" s="7">
        <v>11.1</v>
      </c>
      <c r="G117" s="8" t="e">
        <f t="shared" si="10"/>
        <v>#REF!</v>
      </c>
      <c r="H117" s="15" t="e">
        <f t="shared" si="11"/>
        <v>#REF!</v>
      </c>
      <c r="I117" s="15" t="e">
        <f t="shared" si="12"/>
        <v>#REF!</v>
      </c>
      <c r="J117" s="8" t="e">
        <f>#REF!*EXP(-#REF!*F117)</f>
        <v>#REF!</v>
      </c>
      <c r="K117" s="7" t="e">
        <f t="shared" si="13"/>
        <v>#REF!</v>
      </c>
      <c r="L117" s="8" t="e">
        <f>#REF!*EXP(-#REF!*F117)</f>
        <v>#REF!</v>
      </c>
      <c r="M117" s="9" t="e">
        <f t="shared" si="14"/>
        <v>#REF!</v>
      </c>
      <c r="N117" s="7" t="e">
        <f t="shared" si="15"/>
        <v>#REF!</v>
      </c>
      <c r="O117" s="9" t="e">
        <f t="shared" si="16"/>
        <v>#REF!</v>
      </c>
      <c r="P117" s="7" t="e">
        <f t="shared" si="17"/>
        <v>#REF!</v>
      </c>
      <c r="Q117" s="9" t="e">
        <f t="shared" si="18"/>
        <v>#REF!</v>
      </c>
      <c r="R117" s="8" t="e">
        <f t="shared" si="19"/>
        <v>#REF!</v>
      </c>
    </row>
    <row r="118" spans="6:18" s="1" customFormat="1" ht="10.199999999999999" customHeight="1" x14ac:dyDescent="0.2">
      <c r="F118" s="7">
        <v>11.2</v>
      </c>
      <c r="G118" s="8" t="e">
        <f t="shared" si="10"/>
        <v>#REF!</v>
      </c>
      <c r="H118" s="15" t="e">
        <f t="shared" si="11"/>
        <v>#REF!</v>
      </c>
      <c r="I118" s="15" t="e">
        <f t="shared" si="12"/>
        <v>#REF!</v>
      </c>
      <c r="J118" s="8" t="e">
        <f>#REF!*EXP(-#REF!*F118)</f>
        <v>#REF!</v>
      </c>
      <c r="K118" s="7" t="e">
        <f t="shared" si="13"/>
        <v>#REF!</v>
      </c>
      <c r="L118" s="8" t="e">
        <f>#REF!*EXP(-#REF!*F118)</f>
        <v>#REF!</v>
      </c>
      <c r="M118" s="9" t="e">
        <f t="shared" si="14"/>
        <v>#REF!</v>
      </c>
      <c r="N118" s="7" t="e">
        <f t="shared" si="15"/>
        <v>#REF!</v>
      </c>
      <c r="O118" s="9" t="e">
        <f t="shared" si="16"/>
        <v>#REF!</v>
      </c>
      <c r="P118" s="7" t="e">
        <f t="shared" si="17"/>
        <v>#REF!</v>
      </c>
      <c r="Q118" s="9" t="e">
        <f t="shared" si="18"/>
        <v>#REF!</v>
      </c>
      <c r="R118" s="8" t="e">
        <f t="shared" si="19"/>
        <v>#REF!</v>
      </c>
    </row>
    <row r="119" spans="6:18" s="1" customFormat="1" ht="10.199999999999999" customHeight="1" x14ac:dyDescent="0.2">
      <c r="F119" s="7">
        <v>11.3</v>
      </c>
      <c r="G119" s="8" t="e">
        <f t="shared" si="10"/>
        <v>#REF!</v>
      </c>
      <c r="H119" s="15" t="e">
        <f t="shared" si="11"/>
        <v>#REF!</v>
      </c>
      <c r="I119" s="15" t="e">
        <f t="shared" si="12"/>
        <v>#REF!</v>
      </c>
      <c r="J119" s="8" t="e">
        <f>#REF!*EXP(-#REF!*F119)</f>
        <v>#REF!</v>
      </c>
      <c r="K119" s="7" t="e">
        <f t="shared" si="13"/>
        <v>#REF!</v>
      </c>
      <c r="L119" s="8" t="e">
        <f>#REF!*EXP(-#REF!*F119)</f>
        <v>#REF!</v>
      </c>
      <c r="M119" s="9" t="e">
        <f t="shared" si="14"/>
        <v>#REF!</v>
      </c>
      <c r="N119" s="7" t="e">
        <f t="shared" si="15"/>
        <v>#REF!</v>
      </c>
      <c r="O119" s="9" t="e">
        <f t="shared" si="16"/>
        <v>#REF!</v>
      </c>
      <c r="P119" s="7" t="e">
        <f t="shared" si="17"/>
        <v>#REF!</v>
      </c>
      <c r="Q119" s="9" t="e">
        <f t="shared" si="18"/>
        <v>#REF!</v>
      </c>
      <c r="R119" s="8" t="e">
        <f t="shared" si="19"/>
        <v>#REF!</v>
      </c>
    </row>
    <row r="120" spans="6:18" s="1" customFormat="1" ht="10.199999999999999" customHeight="1" x14ac:dyDescent="0.2">
      <c r="F120" s="7">
        <v>11.4</v>
      </c>
      <c r="G120" s="8" t="e">
        <f t="shared" si="10"/>
        <v>#REF!</v>
      </c>
      <c r="H120" s="15" t="e">
        <f t="shared" si="11"/>
        <v>#REF!</v>
      </c>
      <c r="I120" s="15" t="e">
        <f t="shared" si="12"/>
        <v>#REF!</v>
      </c>
      <c r="J120" s="8" t="e">
        <f>#REF!*EXP(-#REF!*F120)</f>
        <v>#REF!</v>
      </c>
      <c r="K120" s="7" t="e">
        <f t="shared" si="13"/>
        <v>#REF!</v>
      </c>
      <c r="L120" s="8" t="e">
        <f>#REF!*EXP(-#REF!*F120)</f>
        <v>#REF!</v>
      </c>
      <c r="M120" s="9" t="e">
        <f t="shared" si="14"/>
        <v>#REF!</v>
      </c>
      <c r="N120" s="7" t="e">
        <f t="shared" si="15"/>
        <v>#REF!</v>
      </c>
      <c r="O120" s="9" t="e">
        <f t="shared" si="16"/>
        <v>#REF!</v>
      </c>
      <c r="P120" s="7" t="e">
        <f t="shared" si="17"/>
        <v>#REF!</v>
      </c>
      <c r="Q120" s="9" t="e">
        <f t="shared" si="18"/>
        <v>#REF!</v>
      </c>
      <c r="R120" s="8" t="e">
        <f t="shared" si="19"/>
        <v>#REF!</v>
      </c>
    </row>
    <row r="121" spans="6:18" s="1" customFormat="1" ht="10.199999999999999" customHeight="1" x14ac:dyDescent="0.2">
      <c r="F121" s="7">
        <v>11.5</v>
      </c>
      <c r="G121" s="8" t="e">
        <f t="shared" si="10"/>
        <v>#REF!</v>
      </c>
      <c r="H121" s="15" t="e">
        <f t="shared" si="11"/>
        <v>#REF!</v>
      </c>
      <c r="I121" s="15" t="e">
        <f t="shared" si="12"/>
        <v>#REF!</v>
      </c>
      <c r="J121" s="8" t="e">
        <f>#REF!*EXP(-#REF!*F121)</f>
        <v>#REF!</v>
      </c>
      <c r="K121" s="7" t="e">
        <f t="shared" si="13"/>
        <v>#REF!</v>
      </c>
      <c r="L121" s="8" t="e">
        <f>#REF!*EXP(-#REF!*F121)</f>
        <v>#REF!</v>
      </c>
      <c r="M121" s="9" t="e">
        <f t="shared" si="14"/>
        <v>#REF!</v>
      </c>
      <c r="N121" s="7" t="e">
        <f t="shared" si="15"/>
        <v>#REF!</v>
      </c>
      <c r="O121" s="9" t="e">
        <f t="shared" si="16"/>
        <v>#REF!</v>
      </c>
      <c r="P121" s="7" t="e">
        <f t="shared" si="17"/>
        <v>#REF!</v>
      </c>
      <c r="Q121" s="9" t="e">
        <f t="shared" si="18"/>
        <v>#REF!</v>
      </c>
      <c r="R121" s="8" t="e">
        <f t="shared" si="19"/>
        <v>#REF!</v>
      </c>
    </row>
    <row r="122" spans="6:18" s="1" customFormat="1" ht="10.199999999999999" customHeight="1" x14ac:dyDescent="0.2">
      <c r="F122" s="7">
        <v>11.6</v>
      </c>
      <c r="G122" s="8" t="e">
        <f t="shared" si="10"/>
        <v>#REF!</v>
      </c>
      <c r="H122" s="15" t="e">
        <f t="shared" si="11"/>
        <v>#REF!</v>
      </c>
      <c r="I122" s="15" t="e">
        <f t="shared" si="12"/>
        <v>#REF!</v>
      </c>
      <c r="J122" s="8" t="e">
        <f>#REF!*EXP(-#REF!*F122)</f>
        <v>#REF!</v>
      </c>
      <c r="K122" s="7" t="e">
        <f t="shared" si="13"/>
        <v>#REF!</v>
      </c>
      <c r="L122" s="8" t="e">
        <f>#REF!*EXP(-#REF!*F122)</f>
        <v>#REF!</v>
      </c>
      <c r="M122" s="9" t="e">
        <f t="shared" si="14"/>
        <v>#REF!</v>
      </c>
      <c r="N122" s="7" t="e">
        <f t="shared" si="15"/>
        <v>#REF!</v>
      </c>
      <c r="O122" s="9" t="e">
        <f t="shared" si="16"/>
        <v>#REF!</v>
      </c>
      <c r="P122" s="7" t="e">
        <f t="shared" si="17"/>
        <v>#REF!</v>
      </c>
      <c r="Q122" s="9" t="e">
        <f t="shared" si="18"/>
        <v>#REF!</v>
      </c>
      <c r="R122" s="8" t="e">
        <f t="shared" si="19"/>
        <v>#REF!</v>
      </c>
    </row>
    <row r="123" spans="6:18" s="1" customFormat="1" ht="10.199999999999999" customHeight="1" x14ac:dyDescent="0.2">
      <c r="F123" s="7">
        <v>11.7</v>
      </c>
      <c r="G123" s="8" t="e">
        <f t="shared" si="10"/>
        <v>#REF!</v>
      </c>
      <c r="H123" s="15" t="e">
        <f t="shared" si="11"/>
        <v>#REF!</v>
      </c>
      <c r="I123" s="15" t="e">
        <f t="shared" si="12"/>
        <v>#REF!</v>
      </c>
      <c r="J123" s="8" t="e">
        <f>#REF!*EXP(-#REF!*F123)</f>
        <v>#REF!</v>
      </c>
      <c r="K123" s="7" t="e">
        <f t="shared" si="13"/>
        <v>#REF!</v>
      </c>
      <c r="L123" s="8" t="e">
        <f>#REF!*EXP(-#REF!*F123)</f>
        <v>#REF!</v>
      </c>
      <c r="M123" s="9" t="e">
        <f t="shared" si="14"/>
        <v>#REF!</v>
      </c>
      <c r="N123" s="7" t="e">
        <f t="shared" si="15"/>
        <v>#REF!</v>
      </c>
      <c r="O123" s="9" t="e">
        <f t="shared" si="16"/>
        <v>#REF!</v>
      </c>
      <c r="P123" s="7" t="e">
        <f t="shared" si="17"/>
        <v>#REF!</v>
      </c>
      <c r="Q123" s="9" t="e">
        <f t="shared" si="18"/>
        <v>#REF!</v>
      </c>
      <c r="R123" s="8" t="e">
        <f t="shared" si="19"/>
        <v>#REF!</v>
      </c>
    </row>
    <row r="124" spans="6:18" s="1" customFormat="1" ht="10.199999999999999" customHeight="1" x14ac:dyDescent="0.2">
      <c r="F124" s="7">
        <v>11.8</v>
      </c>
      <c r="G124" s="8" t="e">
        <f t="shared" si="10"/>
        <v>#REF!</v>
      </c>
      <c r="H124" s="15" t="e">
        <f t="shared" si="11"/>
        <v>#REF!</v>
      </c>
      <c r="I124" s="15" t="e">
        <f t="shared" si="12"/>
        <v>#REF!</v>
      </c>
      <c r="J124" s="8" t="e">
        <f>#REF!*EXP(-#REF!*F124)</f>
        <v>#REF!</v>
      </c>
      <c r="K124" s="7" t="e">
        <f t="shared" si="13"/>
        <v>#REF!</v>
      </c>
      <c r="L124" s="8" t="e">
        <f>#REF!*EXP(-#REF!*F124)</f>
        <v>#REF!</v>
      </c>
      <c r="M124" s="9" t="e">
        <f t="shared" si="14"/>
        <v>#REF!</v>
      </c>
      <c r="N124" s="7" t="e">
        <f t="shared" si="15"/>
        <v>#REF!</v>
      </c>
      <c r="O124" s="9" t="e">
        <f t="shared" si="16"/>
        <v>#REF!</v>
      </c>
      <c r="P124" s="7" t="e">
        <f t="shared" si="17"/>
        <v>#REF!</v>
      </c>
      <c r="Q124" s="9" t="e">
        <f t="shared" si="18"/>
        <v>#REF!</v>
      </c>
      <c r="R124" s="8" t="e">
        <f t="shared" si="19"/>
        <v>#REF!</v>
      </c>
    </row>
    <row r="125" spans="6:18" s="1" customFormat="1" ht="10.199999999999999" customHeight="1" x14ac:dyDescent="0.2">
      <c r="F125" s="7">
        <v>11.9</v>
      </c>
      <c r="G125" s="8" t="e">
        <f t="shared" si="10"/>
        <v>#REF!</v>
      </c>
      <c r="H125" s="15" t="e">
        <f t="shared" si="11"/>
        <v>#REF!</v>
      </c>
      <c r="I125" s="15" t="e">
        <f t="shared" si="12"/>
        <v>#REF!</v>
      </c>
      <c r="J125" s="8" t="e">
        <f>#REF!*EXP(-#REF!*F125)</f>
        <v>#REF!</v>
      </c>
      <c r="K125" s="7" t="e">
        <f t="shared" si="13"/>
        <v>#REF!</v>
      </c>
      <c r="L125" s="8" t="e">
        <f>#REF!*EXP(-#REF!*F125)</f>
        <v>#REF!</v>
      </c>
      <c r="M125" s="9" t="e">
        <f t="shared" si="14"/>
        <v>#REF!</v>
      </c>
      <c r="N125" s="7" t="e">
        <f t="shared" si="15"/>
        <v>#REF!</v>
      </c>
      <c r="O125" s="9" t="e">
        <f t="shared" si="16"/>
        <v>#REF!</v>
      </c>
      <c r="P125" s="7" t="e">
        <f t="shared" si="17"/>
        <v>#REF!</v>
      </c>
      <c r="Q125" s="9" t="e">
        <f t="shared" si="18"/>
        <v>#REF!</v>
      </c>
      <c r="R125" s="8" t="e">
        <f t="shared" si="19"/>
        <v>#REF!</v>
      </c>
    </row>
    <row r="126" spans="6:18" s="1" customFormat="1" ht="10.199999999999999" customHeight="1" x14ac:dyDescent="0.2">
      <c r="F126" s="7">
        <v>12</v>
      </c>
      <c r="G126" s="8" t="e">
        <f t="shared" si="10"/>
        <v>#REF!</v>
      </c>
      <c r="H126" s="15" t="e">
        <f t="shared" si="11"/>
        <v>#REF!</v>
      </c>
      <c r="I126" s="15" t="e">
        <f t="shared" si="12"/>
        <v>#REF!</v>
      </c>
      <c r="J126" s="8" t="e">
        <f>#REF!*EXP(-#REF!*F126)</f>
        <v>#REF!</v>
      </c>
      <c r="K126" s="7" t="e">
        <f t="shared" si="13"/>
        <v>#REF!</v>
      </c>
      <c r="L126" s="8" t="e">
        <f>#REF!*EXP(-#REF!*F126)</f>
        <v>#REF!</v>
      </c>
      <c r="M126" s="9" t="e">
        <f t="shared" si="14"/>
        <v>#REF!</v>
      </c>
      <c r="N126" s="7" t="e">
        <f t="shared" si="15"/>
        <v>#REF!</v>
      </c>
      <c r="O126" s="9" t="e">
        <f t="shared" si="16"/>
        <v>#REF!</v>
      </c>
      <c r="P126" s="7" t="e">
        <f t="shared" si="17"/>
        <v>#REF!</v>
      </c>
      <c r="Q126" s="9" t="e">
        <f t="shared" si="18"/>
        <v>#REF!</v>
      </c>
      <c r="R126" s="8" t="e">
        <f t="shared" si="19"/>
        <v>#REF!</v>
      </c>
    </row>
    <row r="127" spans="6:18" s="1" customFormat="1" ht="10.199999999999999" customHeight="1" x14ac:dyDescent="0.2">
      <c r="F127" s="7">
        <v>12.1</v>
      </c>
      <c r="G127" s="8" t="e">
        <f t="shared" si="10"/>
        <v>#REF!</v>
      </c>
      <c r="H127" s="15" t="e">
        <f t="shared" si="11"/>
        <v>#REF!</v>
      </c>
      <c r="I127" s="15" t="e">
        <f t="shared" si="12"/>
        <v>#REF!</v>
      </c>
      <c r="J127" s="8" t="e">
        <f>#REF!*EXP(-#REF!*F127)</f>
        <v>#REF!</v>
      </c>
      <c r="K127" s="7" t="e">
        <f t="shared" si="13"/>
        <v>#REF!</v>
      </c>
      <c r="L127" s="8" t="e">
        <f>#REF!*EXP(-#REF!*F127)</f>
        <v>#REF!</v>
      </c>
      <c r="M127" s="9" t="e">
        <f t="shared" si="14"/>
        <v>#REF!</v>
      </c>
      <c r="N127" s="7" t="e">
        <f t="shared" si="15"/>
        <v>#REF!</v>
      </c>
      <c r="O127" s="9" t="e">
        <f t="shared" si="16"/>
        <v>#REF!</v>
      </c>
      <c r="P127" s="7" t="e">
        <f t="shared" si="17"/>
        <v>#REF!</v>
      </c>
      <c r="Q127" s="9" t="e">
        <f t="shared" si="18"/>
        <v>#REF!</v>
      </c>
      <c r="R127" s="8" t="e">
        <f t="shared" si="19"/>
        <v>#REF!</v>
      </c>
    </row>
    <row r="128" spans="6:18" s="1" customFormat="1" ht="10.199999999999999" customHeight="1" x14ac:dyDescent="0.2">
      <c r="F128" s="7">
        <v>12.2</v>
      </c>
      <c r="G128" s="8" t="e">
        <f t="shared" si="10"/>
        <v>#REF!</v>
      </c>
      <c r="H128" s="15" t="e">
        <f t="shared" si="11"/>
        <v>#REF!</v>
      </c>
      <c r="I128" s="15" t="e">
        <f t="shared" si="12"/>
        <v>#REF!</v>
      </c>
      <c r="J128" s="8" t="e">
        <f>#REF!*EXP(-#REF!*F128)</f>
        <v>#REF!</v>
      </c>
      <c r="K128" s="7" t="e">
        <f t="shared" si="13"/>
        <v>#REF!</v>
      </c>
      <c r="L128" s="8" t="e">
        <f>#REF!*EXP(-#REF!*F128)</f>
        <v>#REF!</v>
      </c>
      <c r="M128" s="9" t="e">
        <f t="shared" si="14"/>
        <v>#REF!</v>
      </c>
      <c r="N128" s="7" t="e">
        <f t="shared" si="15"/>
        <v>#REF!</v>
      </c>
      <c r="O128" s="9" t="e">
        <f t="shared" si="16"/>
        <v>#REF!</v>
      </c>
      <c r="P128" s="7" t="e">
        <f t="shared" si="17"/>
        <v>#REF!</v>
      </c>
      <c r="Q128" s="9" t="e">
        <f t="shared" si="18"/>
        <v>#REF!</v>
      </c>
      <c r="R128" s="8" t="e">
        <f t="shared" si="19"/>
        <v>#REF!</v>
      </c>
    </row>
    <row r="129" spans="6:18" s="1" customFormat="1" ht="10.199999999999999" customHeight="1" x14ac:dyDescent="0.2">
      <c r="F129" s="7">
        <v>12.3</v>
      </c>
      <c r="G129" s="8" t="e">
        <f t="shared" si="10"/>
        <v>#REF!</v>
      </c>
      <c r="H129" s="15" t="e">
        <f t="shared" si="11"/>
        <v>#REF!</v>
      </c>
      <c r="I129" s="15" t="e">
        <f t="shared" si="12"/>
        <v>#REF!</v>
      </c>
      <c r="J129" s="8" t="e">
        <f>#REF!*EXP(-#REF!*F129)</f>
        <v>#REF!</v>
      </c>
      <c r="K129" s="7" t="e">
        <f t="shared" si="13"/>
        <v>#REF!</v>
      </c>
      <c r="L129" s="8" t="e">
        <f>#REF!*EXP(-#REF!*F129)</f>
        <v>#REF!</v>
      </c>
      <c r="M129" s="9" t="e">
        <f t="shared" si="14"/>
        <v>#REF!</v>
      </c>
      <c r="N129" s="7" t="e">
        <f t="shared" si="15"/>
        <v>#REF!</v>
      </c>
      <c r="O129" s="9" t="e">
        <f t="shared" si="16"/>
        <v>#REF!</v>
      </c>
      <c r="P129" s="7" t="e">
        <f t="shared" si="17"/>
        <v>#REF!</v>
      </c>
      <c r="Q129" s="9" t="e">
        <f t="shared" si="18"/>
        <v>#REF!</v>
      </c>
      <c r="R129" s="8" t="e">
        <f t="shared" si="19"/>
        <v>#REF!</v>
      </c>
    </row>
    <row r="130" spans="6:18" s="1" customFormat="1" ht="10.199999999999999" customHeight="1" x14ac:dyDescent="0.2">
      <c r="F130" s="7">
        <v>12.4</v>
      </c>
      <c r="G130" s="8" t="e">
        <f t="shared" si="10"/>
        <v>#REF!</v>
      </c>
      <c r="H130" s="15" t="e">
        <f t="shared" si="11"/>
        <v>#REF!</v>
      </c>
      <c r="I130" s="15" t="e">
        <f t="shared" si="12"/>
        <v>#REF!</v>
      </c>
      <c r="J130" s="8" t="e">
        <f>#REF!*EXP(-#REF!*F130)</f>
        <v>#REF!</v>
      </c>
      <c r="K130" s="7" t="e">
        <f t="shared" si="13"/>
        <v>#REF!</v>
      </c>
      <c r="L130" s="8" t="e">
        <f>#REF!*EXP(-#REF!*F130)</f>
        <v>#REF!</v>
      </c>
      <c r="M130" s="9" t="e">
        <f t="shared" si="14"/>
        <v>#REF!</v>
      </c>
      <c r="N130" s="7" t="e">
        <f t="shared" si="15"/>
        <v>#REF!</v>
      </c>
      <c r="O130" s="9" t="e">
        <f t="shared" si="16"/>
        <v>#REF!</v>
      </c>
      <c r="P130" s="7" t="e">
        <f t="shared" si="17"/>
        <v>#REF!</v>
      </c>
      <c r="Q130" s="9" t="e">
        <f t="shared" si="18"/>
        <v>#REF!</v>
      </c>
      <c r="R130" s="8" t="e">
        <f t="shared" si="19"/>
        <v>#REF!</v>
      </c>
    </row>
    <row r="131" spans="6:18" s="1" customFormat="1" ht="10.199999999999999" customHeight="1" x14ac:dyDescent="0.2">
      <c r="F131" s="7">
        <v>12.5</v>
      </c>
      <c r="G131" s="8" t="e">
        <f t="shared" si="10"/>
        <v>#REF!</v>
      </c>
      <c r="H131" s="15" t="e">
        <f t="shared" si="11"/>
        <v>#REF!</v>
      </c>
      <c r="I131" s="15" t="e">
        <f t="shared" si="12"/>
        <v>#REF!</v>
      </c>
      <c r="J131" s="8" t="e">
        <f>#REF!*EXP(-#REF!*F131)</f>
        <v>#REF!</v>
      </c>
      <c r="K131" s="7" t="e">
        <f t="shared" si="13"/>
        <v>#REF!</v>
      </c>
      <c r="L131" s="8" t="e">
        <f>#REF!*EXP(-#REF!*F131)</f>
        <v>#REF!</v>
      </c>
      <c r="M131" s="9" t="e">
        <f t="shared" si="14"/>
        <v>#REF!</v>
      </c>
      <c r="N131" s="7" t="e">
        <f t="shared" si="15"/>
        <v>#REF!</v>
      </c>
      <c r="O131" s="9" t="e">
        <f t="shared" si="16"/>
        <v>#REF!</v>
      </c>
      <c r="P131" s="7" t="e">
        <f t="shared" si="17"/>
        <v>#REF!</v>
      </c>
      <c r="Q131" s="9" t="e">
        <f t="shared" si="18"/>
        <v>#REF!</v>
      </c>
      <c r="R131" s="8" t="e">
        <f t="shared" si="19"/>
        <v>#REF!</v>
      </c>
    </row>
    <row r="132" spans="6:18" s="1" customFormat="1" ht="10.199999999999999" customHeight="1" x14ac:dyDescent="0.2">
      <c r="F132" s="7">
        <v>12.6</v>
      </c>
      <c r="G132" s="8" t="e">
        <f t="shared" si="10"/>
        <v>#REF!</v>
      </c>
      <c r="H132" s="15" t="e">
        <f t="shared" si="11"/>
        <v>#REF!</v>
      </c>
      <c r="I132" s="15" t="e">
        <f t="shared" si="12"/>
        <v>#REF!</v>
      </c>
      <c r="J132" s="8" t="e">
        <f>#REF!*EXP(-#REF!*F132)</f>
        <v>#REF!</v>
      </c>
      <c r="K132" s="7" t="e">
        <f t="shared" si="13"/>
        <v>#REF!</v>
      </c>
      <c r="L132" s="8" t="e">
        <f>#REF!*EXP(-#REF!*F132)</f>
        <v>#REF!</v>
      </c>
      <c r="M132" s="9" t="e">
        <f t="shared" si="14"/>
        <v>#REF!</v>
      </c>
      <c r="N132" s="7" t="e">
        <f t="shared" si="15"/>
        <v>#REF!</v>
      </c>
      <c r="O132" s="9" t="e">
        <f t="shared" si="16"/>
        <v>#REF!</v>
      </c>
      <c r="P132" s="7" t="e">
        <f t="shared" si="17"/>
        <v>#REF!</v>
      </c>
      <c r="Q132" s="9" t="e">
        <f t="shared" si="18"/>
        <v>#REF!</v>
      </c>
      <c r="R132" s="8" t="e">
        <f t="shared" si="19"/>
        <v>#REF!</v>
      </c>
    </row>
    <row r="133" spans="6:18" s="1" customFormat="1" ht="10.199999999999999" customHeight="1" x14ac:dyDescent="0.2">
      <c r="F133" s="7">
        <v>12.7</v>
      </c>
      <c r="G133" s="8" t="e">
        <f t="shared" si="10"/>
        <v>#REF!</v>
      </c>
      <c r="H133" s="15" t="e">
        <f t="shared" si="11"/>
        <v>#REF!</v>
      </c>
      <c r="I133" s="15" t="e">
        <f t="shared" si="12"/>
        <v>#REF!</v>
      </c>
      <c r="J133" s="8" t="e">
        <f>#REF!*EXP(-#REF!*F133)</f>
        <v>#REF!</v>
      </c>
      <c r="K133" s="7" t="e">
        <f t="shared" si="13"/>
        <v>#REF!</v>
      </c>
      <c r="L133" s="8" t="e">
        <f>#REF!*EXP(-#REF!*F133)</f>
        <v>#REF!</v>
      </c>
      <c r="M133" s="9" t="e">
        <f t="shared" si="14"/>
        <v>#REF!</v>
      </c>
      <c r="N133" s="7" t="e">
        <f t="shared" si="15"/>
        <v>#REF!</v>
      </c>
      <c r="O133" s="9" t="e">
        <f t="shared" si="16"/>
        <v>#REF!</v>
      </c>
      <c r="P133" s="7" t="e">
        <f t="shared" si="17"/>
        <v>#REF!</v>
      </c>
      <c r="Q133" s="9" t="e">
        <f t="shared" si="18"/>
        <v>#REF!</v>
      </c>
      <c r="R133" s="8" t="e">
        <f t="shared" si="19"/>
        <v>#REF!</v>
      </c>
    </row>
    <row r="134" spans="6:18" s="1" customFormat="1" ht="10.199999999999999" customHeight="1" x14ac:dyDescent="0.2">
      <c r="F134" s="7">
        <v>12.8</v>
      </c>
      <c r="G134" s="8" t="e">
        <f t="shared" ref="G134:G197" si="20">Vo*EXP(-n*F134)</f>
        <v>#REF!</v>
      </c>
      <c r="H134" s="15" t="e">
        <f t="shared" ref="H134:H197" si="21">F134*Vo*EXP(-n*F134)</f>
        <v>#REF!</v>
      </c>
      <c r="I134" s="15" t="e">
        <f t="shared" ref="I134:I197" si="22">(-Vo*n*F134^2+F134+Vo)*EXP(-n*F134)</f>
        <v>#REF!</v>
      </c>
      <c r="J134" s="8" t="e">
        <f>#REF!*EXP(-#REF!*F134)</f>
        <v>#REF!</v>
      </c>
      <c r="K134" s="7" t="e">
        <f t="shared" ref="K134:K197" si="23">F134*J134</f>
        <v>#REF!</v>
      </c>
      <c r="L134" s="8" t="e">
        <f>#REF!*EXP(-#REF!*F134)</f>
        <v>#REF!</v>
      </c>
      <c r="M134" s="9" t="e">
        <f t="shared" ref="M134:M197" si="24">F134*L134</f>
        <v>#REF!</v>
      </c>
      <c r="N134" s="7" t="e">
        <f t="shared" ref="N134:N197" si="25">F134*$D$5</f>
        <v>#REF!</v>
      </c>
      <c r="O134" s="9" t="e">
        <f t="shared" ref="O134:O197" si="26">$B$10-F134*$D$6</f>
        <v>#REF!</v>
      </c>
      <c r="P134" s="7" t="e">
        <f t="shared" ref="P134:P197" si="27">F134*$D$11</f>
        <v>#REF!</v>
      </c>
      <c r="Q134" s="9" t="e">
        <f t="shared" ref="Q134:Q197" si="28">$B$16-$D$12*F134</f>
        <v>#REF!</v>
      </c>
      <c r="R134" s="8" t="e">
        <f t="shared" ref="R134:R197" si="29">ROUND((H134-O134),10)</f>
        <v>#REF!</v>
      </c>
    </row>
    <row r="135" spans="6:18" s="1" customFormat="1" ht="10.199999999999999" customHeight="1" x14ac:dyDescent="0.2">
      <c r="F135" s="7">
        <v>12.9</v>
      </c>
      <c r="G135" s="8" t="e">
        <f t="shared" si="20"/>
        <v>#REF!</v>
      </c>
      <c r="H135" s="15" t="e">
        <f t="shared" si="21"/>
        <v>#REF!</v>
      </c>
      <c r="I135" s="15" t="e">
        <f t="shared" si="22"/>
        <v>#REF!</v>
      </c>
      <c r="J135" s="8" t="e">
        <f>#REF!*EXP(-#REF!*F135)</f>
        <v>#REF!</v>
      </c>
      <c r="K135" s="7" t="e">
        <f t="shared" si="23"/>
        <v>#REF!</v>
      </c>
      <c r="L135" s="8" t="e">
        <f>#REF!*EXP(-#REF!*F135)</f>
        <v>#REF!</v>
      </c>
      <c r="M135" s="9" t="e">
        <f t="shared" si="24"/>
        <v>#REF!</v>
      </c>
      <c r="N135" s="7" t="e">
        <f t="shared" si="25"/>
        <v>#REF!</v>
      </c>
      <c r="O135" s="9" t="e">
        <f t="shared" si="26"/>
        <v>#REF!</v>
      </c>
      <c r="P135" s="7" t="e">
        <f t="shared" si="27"/>
        <v>#REF!</v>
      </c>
      <c r="Q135" s="9" t="e">
        <f t="shared" si="28"/>
        <v>#REF!</v>
      </c>
      <c r="R135" s="8" t="e">
        <f t="shared" si="29"/>
        <v>#REF!</v>
      </c>
    </row>
    <row r="136" spans="6:18" s="1" customFormat="1" ht="10.199999999999999" customHeight="1" x14ac:dyDescent="0.2">
      <c r="F136" s="7">
        <v>13</v>
      </c>
      <c r="G136" s="8" t="e">
        <f t="shared" si="20"/>
        <v>#REF!</v>
      </c>
      <c r="H136" s="15" t="e">
        <f t="shared" si="21"/>
        <v>#REF!</v>
      </c>
      <c r="I136" s="15" t="e">
        <f t="shared" si="22"/>
        <v>#REF!</v>
      </c>
      <c r="J136" s="8" t="e">
        <f>#REF!*EXP(-#REF!*F136)</f>
        <v>#REF!</v>
      </c>
      <c r="K136" s="7" t="e">
        <f t="shared" si="23"/>
        <v>#REF!</v>
      </c>
      <c r="L136" s="8" t="e">
        <f>#REF!*EXP(-#REF!*F136)</f>
        <v>#REF!</v>
      </c>
      <c r="M136" s="9" t="e">
        <f t="shared" si="24"/>
        <v>#REF!</v>
      </c>
      <c r="N136" s="7" t="e">
        <f t="shared" si="25"/>
        <v>#REF!</v>
      </c>
      <c r="O136" s="9" t="e">
        <f t="shared" si="26"/>
        <v>#REF!</v>
      </c>
      <c r="P136" s="7" t="e">
        <f t="shared" si="27"/>
        <v>#REF!</v>
      </c>
      <c r="Q136" s="9" t="e">
        <f t="shared" si="28"/>
        <v>#REF!</v>
      </c>
      <c r="R136" s="8" t="e">
        <f t="shared" si="29"/>
        <v>#REF!</v>
      </c>
    </row>
    <row r="137" spans="6:18" s="1" customFormat="1" ht="10.199999999999999" customHeight="1" x14ac:dyDescent="0.2">
      <c r="F137" s="7">
        <v>13.1</v>
      </c>
      <c r="G137" s="8" t="e">
        <f t="shared" si="20"/>
        <v>#REF!</v>
      </c>
      <c r="H137" s="15" t="e">
        <f t="shared" si="21"/>
        <v>#REF!</v>
      </c>
      <c r="I137" s="15" t="e">
        <f t="shared" si="22"/>
        <v>#REF!</v>
      </c>
      <c r="J137" s="8" t="e">
        <f>#REF!*EXP(-#REF!*F137)</f>
        <v>#REF!</v>
      </c>
      <c r="K137" s="7" t="e">
        <f t="shared" si="23"/>
        <v>#REF!</v>
      </c>
      <c r="L137" s="8" t="e">
        <f>#REF!*EXP(-#REF!*F137)</f>
        <v>#REF!</v>
      </c>
      <c r="M137" s="9" t="e">
        <f t="shared" si="24"/>
        <v>#REF!</v>
      </c>
      <c r="N137" s="7" t="e">
        <f t="shared" si="25"/>
        <v>#REF!</v>
      </c>
      <c r="O137" s="9" t="e">
        <f t="shared" si="26"/>
        <v>#REF!</v>
      </c>
      <c r="P137" s="7" t="e">
        <f t="shared" si="27"/>
        <v>#REF!</v>
      </c>
      <c r="Q137" s="9" t="e">
        <f t="shared" si="28"/>
        <v>#REF!</v>
      </c>
      <c r="R137" s="8" t="e">
        <f t="shared" si="29"/>
        <v>#REF!</v>
      </c>
    </row>
    <row r="138" spans="6:18" s="1" customFormat="1" ht="10.199999999999999" customHeight="1" x14ac:dyDescent="0.2">
      <c r="F138" s="7">
        <v>13.2</v>
      </c>
      <c r="G138" s="8" t="e">
        <f t="shared" si="20"/>
        <v>#REF!</v>
      </c>
      <c r="H138" s="15" t="e">
        <f t="shared" si="21"/>
        <v>#REF!</v>
      </c>
      <c r="I138" s="15" t="e">
        <f t="shared" si="22"/>
        <v>#REF!</v>
      </c>
      <c r="J138" s="8" t="e">
        <f>#REF!*EXP(-#REF!*F138)</f>
        <v>#REF!</v>
      </c>
      <c r="K138" s="7" t="e">
        <f t="shared" si="23"/>
        <v>#REF!</v>
      </c>
      <c r="L138" s="8" t="e">
        <f>#REF!*EXP(-#REF!*F138)</f>
        <v>#REF!</v>
      </c>
      <c r="M138" s="9" t="e">
        <f t="shared" si="24"/>
        <v>#REF!</v>
      </c>
      <c r="N138" s="7" t="e">
        <f t="shared" si="25"/>
        <v>#REF!</v>
      </c>
      <c r="O138" s="9" t="e">
        <f t="shared" si="26"/>
        <v>#REF!</v>
      </c>
      <c r="P138" s="7" t="e">
        <f t="shared" si="27"/>
        <v>#REF!</v>
      </c>
      <c r="Q138" s="9" t="e">
        <f t="shared" si="28"/>
        <v>#REF!</v>
      </c>
      <c r="R138" s="8" t="e">
        <f t="shared" si="29"/>
        <v>#REF!</v>
      </c>
    </row>
    <row r="139" spans="6:18" s="1" customFormat="1" ht="10.199999999999999" customHeight="1" x14ac:dyDescent="0.2">
      <c r="F139" s="7">
        <v>13.3</v>
      </c>
      <c r="G139" s="8" t="e">
        <f t="shared" si="20"/>
        <v>#REF!</v>
      </c>
      <c r="H139" s="15" t="e">
        <f t="shared" si="21"/>
        <v>#REF!</v>
      </c>
      <c r="I139" s="15" t="e">
        <f t="shared" si="22"/>
        <v>#REF!</v>
      </c>
      <c r="J139" s="8" t="e">
        <f>#REF!*EXP(-#REF!*F139)</f>
        <v>#REF!</v>
      </c>
      <c r="K139" s="7" t="e">
        <f t="shared" si="23"/>
        <v>#REF!</v>
      </c>
      <c r="L139" s="8" t="e">
        <f>#REF!*EXP(-#REF!*F139)</f>
        <v>#REF!</v>
      </c>
      <c r="M139" s="9" t="e">
        <f t="shared" si="24"/>
        <v>#REF!</v>
      </c>
      <c r="N139" s="7" t="e">
        <f t="shared" si="25"/>
        <v>#REF!</v>
      </c>
      <c r="O139" s="9" t="e">
        <f t="shared" si="26"/>
        <v>#REF!</v>
      </c>
      <c r="P139" s="7" t="e">
        <f t="shared" si="27"/>
        <v>#REF!</v>
      </c>
      <c r="Q139" s="9" t="e">
        <f t="shared" si="28"/>
        <v>#REF!</v>
      </c>
      <c r="R139" s="8" t="e">
        <f t="shared" si="29"/>
        <v>#REF!</v>
      </c>
    </row>
    <row r="140" spans="6:18" s="1" customFormat="1" ht="10.199999999999999" customHeight="1" x14ac:dyDescent="0.2">
      <c r="F140" s="7">
        <v>13.4</v>
      </c>
      <c r="G140" s="8" t="e">
        <f t="shared" si="20"/>
        <v>#REF!</v>
      </c>
      <c r="H140" s="15" t="e">
        <f t="shared" si="21"/>
        <v>#REF!</v>
      </c>
      <c r="I140" s="15" t="e">
        <f t="shared" si="22"/>
        <v>#REF!</v>
      </c>
      <c r="J140" s="8" t="e">
        <f>#REF!*EXP(-#REF!*F140)</f>
        <v>#REF!</v>
      </c>
      <c r="K140" s="7" t="e">
        <f t="shared" si="23"/>
        <v>#REF!</v>
      </c>
      <c r="L140" s="8" t="e">
        <f>#REF!*EXP(-#REF!*F140)</f>
        <v>#REF!</v>
      </c>
      <c r="M140" s="9" t="e">
        <f t="shared" si="24"/>
        <v>#REF!</v>
      </c>
      <c r="N140" s="7" t="e">
        <f t="shared" si="25"/>
        <v>#REF!</v>
      </c>
      <c r="O140" s="9" t="e">
        <f t="shared" si="26"/>
        <v>#REF!</v>
      </c>
      <c r="P140" s="7" t="e">
        <f t="shared" si="27"/>
        <v>#REF!</v>
      </c>
      <c r="Q140" s="9" t="e">
        <f t="shared" si="28"/>
        <v>#REF!</v>
      </c>
      <c r="R140" s="8" t="e">
        <f t="shared" si="29"/>
        <v>#REF!</v>
      </c>
    </row>
    <row r="141" spans="6:18" s="1" customFormat="1" ht="10.199999999999999" customHeight="1" x14ac:dyDescent="0.2">
      <c r="F141" s="7">
        <v>13.5</v>
      </c>
      <c r="G141" s="8" t="e">
        <f t="shared" si="20"/>
        <v>#REF!</v>
      </c>
      <c r="H141" s="15" t="e">
        <f t="shared" si="21"/>
        <v>#REF!</v>
      </c>
      <c r="I141" s="15" t="e">
        <f t="shared" si="22"/>
        <v>#REF!</v>
      </c>
      <c r="J141" s="8" t="e">
        <f>#REF!*EXP(-#REF!*F141)</f>
        <v>#REF!</v>
      </c>
      <c r="K141" s="7" t="e">
        <f t="shared" si="23"/>
        <v>#REF!</v>
      </c>
      <c r="L141" s="8" t="e">
        <f>#REF!*EXP(-#REF!*F141)</f>
        <v>#REF!</v>
      </c>
      <c r="M141" s="9" t="e">
        <f t="shared" si="24"/>
        <v>#REF!</v>
      </c>
      <c r="N141" s="7" t="e">
        <f t="shared" si="25"/>
        <v>#REF!</v>
      </c>
      <c r="O141" s="9" t="e">
        <f t="shared" si="26"/>
        <v>#REF!</v>
      </c>
      <c r="P141" s="7" t="e">
        <f t="shared" si="27"/>
        <v>#REF!</v>
      </c>
      <c r="Q141" s="9" t="e">
        <f t="shared" si="28"/>
        <v>#REF!</v>
      </c>
      <c r="R141" s="8" t="e">
        <f t="shared" si="29"/>
        <v>#REF!</v>
      </c>
    </row>
    <row r="142" spans="6:18" s="1" customFormat="1" ht="10.199999999999999" customHeight="1" x14ac:dyDescent="0.2">
      <c r="F142" s="7">
        <v>13.6</v>
      </c>
      <c r="G142" s="8" t="e">
        <f t="shared" si="20"/>
        <v>#REF!</v>
      </c>
      <c r="H142" s="15" t="e">
        <f t="shared" si="21"/>
        <v>#REF!</v>
      </c>
      <c r="I142" s="15" t="e">
        <f t="shared" si="22"/>
        <v>#REF!</v>
      </c>
      <c r="J142" s="8" t="e">
        <f>#REF!*EXP(-#REF!*F142)</f>
        <v>#REF!</v>
      </c>
      <c r="K142" s="7" t="e">
        <f t="shared" si="23"/>
        <v>#REF!</v>
      </c>
      <c r="L142" s="8" t="e">
        <f>#REF!*EXP(-#REF!*F142)</f>
        <v>#REF!</v>
      </c>
      <c r="M142" s="9" t="e">
        <f t="shared" si="24"/>
        <v>#REF!</v>
      </c>
      <c r="N142" s="7" t="e">
        <f t="shared" si="25"/>
        <v>#REF!</v>
      </c>
      <c r="O142" s="9" t="e">
        <f t="shared" si="26"/>
        <v>#REF!</v>
      </c>
      <c r="P142" s="7" t="e">
        <f t="shared" si="27"/>
        <v>#REF!</v>
      </c>
      <c r="Q142" s="9" t="e">
        <f t="shared" si="28"/>
        <v>#REF!</v>
      </c>
      <c r="R142" s="8" t="e">
        <f t="shared" si="29"/>
        <v>#REF!</v>
      </c>
    </row>
    <row r="143" spans="6:18" s="1" customFormat="1" ht="10.199999999999999" customHeight="1" x14ac:dyDescent="0.2">
      <c r="F143" s="7">
        <v>13.7</v>
      </c>
      <c r="G143" s="8" t="e">
        <f t="shared" si="20"/>
        <v>#REF!</v>
      </c>
      <c r="H143" s="15" t="e">
        <f t="shared" si="21"/>
        <v>#REF!</v>
      </c>
      <c r="I143" s="15" t="e">
        <f t="shared" si="22"/>
        <v>#REF!</v>
      </c>
      <c r="J143" s="8" t="e">
        <f>#REF!*EXP(-#REF!*F143)</f>
        <v>#REF!</v>
      </c>
      <c r="K143" s="7" t="e">
        <f t="shared" si="23"/>
        <v>#REF!</v>
      </c>
      <c r="L143" s="8" t="e">
        <f>#REF!*EXP(-#REF!*F143)</f>
        <v>#REF!</v>
      </c>
      <c r="M143" s="9" t="e">
        <f t="shared" si="24"/>
        <v>#REF!</v>
      </c>
      <c r="N143" s="7" t="e">
        <f t="shared" si="25"/>
        <v>#REF!</v>
      </c>
      <c r="O143" s="9" t="e">
        <f t="shared" si="26"/>
        <v>#REF!</v>
      </c>
      <c r="P143" s="7" t="e">
        <f t="shared" si="27"/>
        <v>#REF!</v>
      </c>
      <c r="Q143" s="9" t="e">
        <f t="shared" si="28"/>
        <v>#REF!</v>
      </c>
      <c r="R143" s="8" t="e">
        <f t="shared" si="29"/>
        <v>#REF!</v>
      </c>
    </row>
    <row r="144" spans="6:18" s="1" customFormat="1" ht="10.199999999999999" customHeight="1" x14ac:dyDescent="0.2">
      <c r="F144" s="7">
        <v>13.8</v>
      </c>
      <c r="G144" s="8" t="e">
        <f t="shared" si="20"/>
        <v>#REF!</v>
      </c>
      <c r="H144" s="15" t="e">
        <f t="shared" si="21"/>
        <v>#REF!</v>
      </c>
      <c r="I144" s="15" t="e">
        <f t="shared" si="22"/>
        <v>#REF!</v>
      </c>
      <c r="J144" s="8" t="e">
        <f>#REF!*EXP(-#REF!*F144)</f>
        <v>#REF!</v>
      </c>
      <c r="K144" s="7" t="e">
        <f t="shared" si="23"/>
        <v>#REF!</v>
      </c>
      <c r="L144" s="8" t="e">
        <f>#REF!*EXP(-#REF!*F144)</f>
        <v>#REF!</v>
      </c>
      <c r="M144" s="9" t="e">
        <f t="shared" si="24"/>
        <v>#REF!</v>
      </c>
      <c r="N144" s="7" t="e">
        <f t="shared" si="25"/>
        <v>#REF!</v>
      </c>
      <c r="O144" s="9" t="e">
        <f t="shared" si="26"/>
        <v>#REF!</v>
      </c>
      <c r="P144" s="7" t="e">
        <f t="shared" si="27"/>
        <v>#REF!</v>
      </c>
      <c r="Q144" s="9" t="e">
        <f t="shared" si="28"/>
        <v>#REF!</v>
      </c>
      <c r="R144" s="8" t="e">
        <f t="shared" si="29"/>
        <v>#REF!</v>
      </c>
    </row>
    <row r="145" spans="6:18" s="1" customFormat="1" ht="10.199999999999999" customHeight="1" x14ac:dyDescent="0.2">
      <c r="F145" s="7">
        <v>13.9</v>
      </c>
      <c r="G145" s="8" t="e">
        <f t="shared" si="20"/>
        <v>#REF!</v>
      </c>
      <c r="H145" s="15" t="e">
        <f t="shared" si="21"/>
        <v>#REF!</v>
      </c>
      <c r="I145" s="15" t="e">
        <f t="shared" si="22"/>
        <v>#REF!</v>
      </c>
      <c r="J145" s="8" t="e">
        <f>#REF!*EXP(-#REF!*F145)</f>
        <v>#REF!</v>
      </c>
      <c r="K145" s="7" t="e">
        <f t="shared" si="23"/>
        <v>#REF!</v>
      </c>
      <c r="L145" s="8" t="e">
        <f>#REF!*EXP(-#REF!*F145)</f>
        <v>#REF!</v>
      </c>
      <c r="M145" s="9" t="e">
        <f t="shared" si="24"/>
        <v>#REF!</v>
      </c>
      <c r="N145" s="7" t="e">
        <f t="shared" si="25"/>
        <v>#REF!</v>
      </c>
      <c r="O145" s="9" t="e">
        <f t="shared" si="26"/>
        <v>#REF!</v>
      </c>
      <c r="P145" s="7" t="e">
        <f t="shared" si="27"/>
        <v>#REF!</v>
      </c>
      <c r="Q145" s="9" t="e">
        <f t="shared" si="28"/>
        <v>#REF!</v>
      </c>
      <c r="R145" s="8" t="e">
        <f t="shared" si="29"/>
        <v>#REF!</v>
      </c>
    </row>
    <row r="146" spans="6:18" s="1" customFormat="1" ht="10.199999999999999" customHeight="1" x14ac:dyDescent="0.2">
      <c r="F146" s="7">
        <v>14</v>
      </c>
      <c r="G146" s="8" t="e">
        <f t="shared" si="20"/>
        <v>#REF!</v>
      </c>
      <c r="H146" s="15" t="e">
        <f t="shared" si="21"/>
        <v>#REF!</v>
      </c>
      <c r="I146" s="15" t="e">
        <f t="shared" si="22"/>
        <v>#REF!</v>
      </c>
      <c r="J146" s="8" t="e">
        <f>#REF!*EXP(-#REF!*F146)</f>
        <v>#REF!</v>
      </c>
      <c r="K146" s="7" t="e">
        <f t="shared" si="23"/>
        <v>#REF!</v>
      </c>
      <c r="L146" s="8" t="e">
        <f>#REF!*EXP(-#REF!*F146)</f>
        <v>#REF!</v>
      </c>
      <c r="M146" s="9" t="e">
        <f t="shared" si="24"/>
        <v>#REF!</v>
      </c>
      <c r="N146" s="7" t="e">
        <f t="shared" si="25"/>
        <v>#REF!</v>
      </c>
      <c r="O146" s="9" t="e">
        <f t="shared" si="26"/>
        <v>#REF!</v>
      </c>
      <c r="P146" s="7" t="e">
        <f t="shared" si="27"/>
        <v>#REF!</v>
      </c>
      <c r="Q146" s="9" t="e">
        <f t="shared" si="28"/>
        <v>#REF!</v>
      </c>
      <c r="R146" s="8" t="e">
        <f t="shared" si="29"/>
        <v>#REF!</v>
      </c>
    </row>
    <row r="147" spans="6:18" s="1" customFormat="1" ht="10.199999999999999" customHeight="1" x14ac:dyDescent="0.2">
      <c r="F147" s="7">
        <v>14.1</v>
      </c>
      <c r="G147" s="8" t="e">
        <f t="shared" si="20"/>
        <v>#REF!</v>
      </c>
      <c r="H147" s="15" t="e">
        <f t="shared" si="21"/>
        <v>#REF!</v>
      </c>
      <c r="I147" s="15" t="e">
        <f t="shared" si="22"/>
        <v>#REF!</v>
      </c>
      <c r="J147" s="8" t="e">
        <f>#REF!*EXP(-#REF!*F147)</f>
        <v>#REF!</v>
      </c>
      <c r="K147" s="7" t="e">
        <f t="shared" si="23"/>
        <v>#REF!</v>
      </c>
      <c r="L147" s="8" t="e">
        <f>#REF!*EXP(-#REF!*F147)</f>
        <v>#REF!</v>
      </c>
      <c r="M147" s="9" t="e">
        <f t="shared" si="24"/>
        <v>#REF!</v>
      </c>
      <c r="N147" s="7" t="e">
        <f t="shared" si="25"/>
        <v>#REF!</v>
      </c>
      <c r="O147" s="9" t="e">
        <f t="shared" si="26"/>
        <v>#REF!</v>
      </c>
      <c r="P147" s="7" t="e">
        <f t="shared" si="27"/>
        <v>#REF!</v>
      </c>
      <c r="Q147" s="9" t="e">
        <f t="shared" si="28"/>
        <v>#REF!</v>
      </c>
      <c r="R147" s="8" t="e">
        <f t="shared" si="29"/>
        <v>#REF!</v>
      </c>
    </row>
    <row r="148" spans="6:18" s="1" customFormat="1" ht="10.199999999999999" customHeight="1" x14ac:dyDescent="0.2">
      <c r="F148" s="7">
        <v>14.2</v>
      </c>
      <c r="G148" s="8" t="e">
        <f t="shared" si="20"/>
        <v>#REF!</v>
      </c>
      <c r="H148" s="15" t="e">
        <f t="shared" si="21"/>
        <v>#REF!</v>
      </c>
      <c r="I148" s="15" t="e">
        <f t="shared" si="22"/>
        <v>#REF!</v>
      </c>
      <c r="J148" s="8" t="e">
        <f>#REF!*EXP(-#REF!*F148)</f>
        <v>#REF!</v>
      </c>
      <c r="K148" s="7" t="e">
        <f t="shared" si="23"/>
        <v>#REF!</v>
      </c>
      <c r="L148" s="8" t="e">
        <f>#REF!*EXP(-#REF!*F148)</f>
        <v>#REF!</v>
      </c>
      <c r="M148" s="9" t="e">
        <f t="shared" si="24"/>
        <v>#REF!</v>
      </c>
      <c r="N148" s="7" t="e">
        <f t="shared" si="25"/>
        <v>#REF!</v>
      </c>
      <c r="O148" s="9" t="e">
        <f t="shared" si="26"/>
        <v>#REF!</v>
      </c>
      <c r="P148" s="7" t="e">
        <f t="shared" si="27"/>
        <v>#REF!</v>
      </c>
      <c r="Q148" s="9" t="e">
        <f t="shared" si="28"/>
        <v>#REF!</v>
      </c>
      <c r="R148" s="8" t="e">
        <f t="shared" si="29"/>
        <v>#REF!</v>
      </c>
    </row>
    <row r="149" spans="6:18" s="1" customFormat="1" ht="10.199999999999999" customHeight="1" x14ac:dyDescent="0.2">
      <c r="F149" s="7">
        <v>14.3</v>
      </c>
      <c r="G149" s="8" t="e">
        <f t="shared" si="20"/>
        <v>#REF!</v>
      </c>
      <c r="H149" s="15" t="e">
        <f t="shared" si="21"/>
        <v>#REF!</v>
      </c>
      <c r="I149" s="15" t="e">
        <f t="shared" si="22"/>
        <v>#REF!</v>
      </c>
      <c r="J149" s="8" t="e">
        <f>#REF!*EXP(-#REF!*F149)</f>
        <v>#REF!</v>
      </c>
      <c r="K149" s="7" t="e">
        <f t="shared" si="23"/>
        <v>#REF!</v>
      </c>
      <c r="L149" s="8" t="e">
        <f>#REF!*EXP(-#REF!*F149)</f>
        <v>#REF!</v>
      </c>
      <c r="M149" s="9" t="e">
        <f t="shared" si="24"/>
        <v>#REF!</v>
      </c>
      <c r="N149" s="7" t="e">
        <f t="shared" si="25"/>
        <v>#REF!</v>
      </c>
      <c r="O149" s="9" t="e">
        <f t="shared" si="26"/>
        <v>#REF!</v>
      </c>
      <c r="P149" s="7" t="e">
        <f t="shared" si="27"/>
        <v>#REF!</v>
      </c>
      <c r="Q149" s="9" t="e">
        <f t="shared" si="28"/>
        <v>#REF!</v>
      </c>
      <c r="R149" s="8" t="e">
        <f t="shared" si="29"/>
        <v>#REF!</v>
      </c>
    </row>
    <row r="150" spans="6:18" s="1" customFormat="1" ht="10.199999999999999" customHeight="1" x14ac:dyDescent="0.2">
      <c r="F150" s="7">
        <v>14.4</v>
      </c>
      <c r="G150" s="8" t="e">
        <f t="shared" si="20"/>
        <v>#REF!</v>
      </c>
      <c r="H150" s="15" t="e">
        <f t="shared" si="21"/>
        <v>#REF!</v>
      </c>
      <c r="I150" s="15" t="e">
        <f t="shared" si="22"/>
        <v>#REF!</v>
      </c>
      <c r="J150" s="8" t="e">
        <f>#REF!*EXP(-#REF!*F150)</f>
        <v>#REF!</v>
      </c>
      <c r="K150" s="7" t="e">
        <f t="shared" si="23"/>
        <v>#REF!</v>
      </c>
      <c r="L150" s="8" t="e">
        <f>#REF!*EXP(-#REF!*F150)</f>
        <v>#REF!</v>
      </c>
      <c r="M150" s="9" t="e">
        <f t="shared" si="24"/>
        <v>#REF!</v>
      </c>
      <c r="N150" s="7" t="e">
        <f t="shared" si="25"/>
        <v>#REF!</v>
      </c>
      <c r="O150" s="9" t="e">
        <f t="shared" si="26"/>
        <v>#REF!</v>
      </c>
      <c r="P150" s="7" t="e">
        <f t="shared" si="27"/>
        <v>#REF!</v>
      </c>
      <c r="Q150" s="9" t="e">
        <f t="shared" si="28"/>
        <v>#REF!</v>
      </c>
      <c r="R150" s="8" t="e">
        <f t="shared" si="29"/>
        <v>#REF!</v>
      </c>
    </row>
    <row r="151" spans="6:18" s="1" customFormat="1" ht="10.199999999999999" customHeight="1" x14ac:dyDescent="0.2">
      <c r="F151" s="7">
        <v>14.5</v>
      </c>
      <c r="G151" s="8" t="e">
        <f t="shared" si="20"/>
        <v>#REF!</v>
      </c>
      <c r="H151" s="15" t="e">
        <f t="shared" si="21"/>
        <v>#REF!</v>
      </c>
      <c r="I151" s="15" t="e">
        <f t="shared" si="22"/>
        <v>#REF!</v>
      </c>
      <c r="J151" s="8" t="e">
        <f>#REF!*EXP(-#REF!*F151)</f>
        <v>#REF!</v>
      </c>
      <c r="K151" s="7" t="e">
        <f t="shared" si="23"/>
        <v>#REF!</v>
      </c>
      <c r="L151" s="8" t="e">
        <f>#REF!*EXP(-#REF!*F151)</f>
        <v>#REF!</v>
      </c>
      <c r="M151" s="9" t="e">
        <f t="shared" si="24"/>
        <v>#REF!</v>
      </c>
      <c r="N151" s="7" t="e">
        <f t="shared" si="25"/>
        <v>#REF!</v>
      </c>
      <c r="O151" s="9" t="e">
        <f t="shared" si="26"/>
        <v>#REF!</v>
      </c>
      <c r="P151" s="7" t="e">
        <f t="shared" si="27"/>
        <v>#REF!</v>
      </c>
      <c r="Q151" s="9" t="e">
        <f t="shared" si="28"/>
        <v>#REF!</v>
      </c>
      <c r="R151" s="8" t="e">
        <f t="shared" si="29"/>
        <v>#REF!</v>
      </c>
    </row>
    <row r="152" spans="6:18" s="1" customFormat="1" ht="10.199999999999999" customHeight="1" x14ac:dyDescent="0.2">
      <c r="F152" s="7">
        <v>14.6</v>
      </c>
      <c r="G152" s="8" t="e">
        <f t="shared" si="20"/>
        <v>#REF!</v>
      </c>
      <c r="H152" s="15" t="e">
        <f t="shared" si="21"/>
        <v>#REF!</v>
      </c>
      <c r="I152" s="15" t="e">
        <f t="shared" si="22"/>
        <v>#REF!</v>
      </c>
      <c r="J152" s="8" t="e">
        <f>#REF!*EXP(-#REF!*F152)</f>
        <v>#REF!</v>
      </c>
      <c r="K152" s="7" t="e">
        <f t="shared" si="23"/>
        <v>#REF!</v>
      </c>
      <c r="L152" s="8" t="e">
        <f>#REF!*EXP(-#REF!*F152)</f>
        <v>#REF!</v>
      </c>
      <c r="M152" s="9" t="e">
        <f t="shared" si="24"/>
        <v>#REF!</v>
      </c>
      <c r="N152" s="7" t="e">
        <f t="shared" si="25"/>
        <v>#REF!</v>
      </c>
      <c r="O152" s="9" t="e">
        <f t="shared" si="26"/>
        <v>#REF!</v>
      </c>
      <c r="P152" s="7" t="e">
        <f t="shared" si="27"/>
        <v>#REF!</v>
      </c>
      <c r="Q152" s="9" t="e">
        <f t="shared" si="28"/>
        <v>#REF!</v>
      </c>
      <c r="R152" s="8" t="e">
        <f t="shared" si="29"/>
        <v>#REF!</v>
      </c>
    </row>
    <row r="153" spans="6:18" s="1" customFormat="1" ht="10.199999999999999" customHeight="1" x14ac:dyDescent="0.2">
      <c r="F153" s="7">
        <v>14.7</v>
      </c>
      <c r="G153" s="8" t="e">
        <f t="shared" si="20"/>
        <v>#REF!</v>
      </c>
      <c r="H153" s="15" t="e">
        <f t="shared" si="21"/>
        <v>#REF!</v>
      </c>
      <c r="I153" s="15" t="e">
        <f t="shared" si="22"/>
        <v>#REF!</v>
      </c>
      <c r="J153" s="8" t="e">
        <f>#REF!*EXP(-#REF!*F153)</f>
        <v>#REF!</v>
      </c>
      <c r="K153" s="7" t="e">
        <f t="shared" si="23"/>
        <v>#REF!</v>
      </c>
      <c r="L153" s="8" t="e">
        <f>#REF!*EXP(-#REF!*F153)</f>
        <v>#REF!</v>
      </c>
      <c r="M153" s="9" t="e">
        <f t="shared" si="24"/>
        <v>#REF!</v>
      </c>
      <c r="N153" s="7" t="e">
        <f t="shared" si="25"/>
        <v>#REF!</v>
      </c>
      <c r="O153" s="9" t="e">
        <f t="shared" si="26"/>
        <v>#REF!</v>
      </c>
      <c r="P153" s="7" t="e">
        <f t="shared" si="27"/>
        <v>#REF!</v>
      </c>
      <c r="Q153" s="9" t="e">
        <f t="shared" si="28"/>
        <v>#REF!</v>
      </c>
      <c r="R153" s="8" t="e">
        <f t="shared" si="29"/>
        <v>#REF!</v>
      </c>
    </row>
    <row r="154" spans="6:18" s="1" customFormat="1" ht="10.199999999999999" customHeight="1" x14ac:dyDescent="0.2">
      <c r="F154" s="7">
        <v>14.8</v>
      </c>
      <c r="G154" s="8" t="e">
        <f t="shared" si="20"/>
        <v>#REF!</v>
      </c>
      <c r="H154" s="15" t="e">
        <f t="shared" si="21"/>
        <v>#REF!</v>
      </c>
      <c r="I154" s="15" t="e">
        <f t="shared" si="22"/>
        <v>#REF!</v>
      </c>
      <c r="J154" s="8" t="e">
        <f>#REF!*EXP(-#REF!*F154)</f>
        <v>#REF!</v>
      </c>
      <c r="K154" s="7" t="e">
        <f t="shared" si="23"/>
        <v>#REF!</v>
      </c>
      <c r="L154" s="8" t="e">
        <f>#REF!*EXP(-#REF!*F154)</f>
        <v>#REF!</v>
      </c>
      <c r="M154" s="9" t="e">
        <f t="shared" si="24"/>
        <v>#REF!</v>
      </c>
      <c r="N154" s="7" t="e">
        <f t="shared" si="25"/>
        <v>#REF!</v>
      </c>
      <c r="O154" s="9" t="e">
        <f t="shared" si="26"/>
        <v>#REF!</v>
      </c>
      <c r="P154" s="7" t="e">
        <f t="shared" si="27"/>
        <v>#REF!</v>
      </c>
      <c r="Q154" s="9" t="e">
        <f t="shared" si="28"/>
        <v>#REF!</v>
      </c>
      <c r="R154" s="8" t="e">
        <f t="shared" si="29"/>
        <v>#REF!</v>
      </c>
    </row>
    <row r="155" spans="6:18" s="1" customFormat="1" ht="10.199999999999999" customHeight="1" x14ac:dyDescent="0.2">
      <c r="F155" s="7">
        <v>14.9</v>
      </c>
      <c r="G155" s="8" t="e">
        <f t="shared" si="20"/>
        <v>#REF!</v>
      </c>
      <c r="H155" s="15" t="e">
        <f t="shared" si="21"/>
        <v>#REF!</v>
      </c>
      <c r="I155" s="15" t="e">
        <f t="shared" si="22"/>
        <v>#REF!</v>
      </c>
      <c r="J155" s="8" t="e">
        <f>#REF!*EXP(-#REF!*F155)</f>
        <v>#REF!</v>
      </c>
      <c r="K155" s="7" t="e">
        <f t="shared" si="23"/>
        <v>#REF!</v>
      </c>
      <c r="L155" s="8" t="e">
        <f>#REF!*EXP(-#REF!*F155)</f>
        <v>#REF!</v>
      </c>
      <c r="M155" s="9" t="e">
        <f t="shared" si="24"/>
        <v>#REF!</v>
      </c>
      <c r="N155" s="7" t="e">
        <f t="shared" si="25"/>
        <v>#REF!</v>
      </c>
      <c r="O155" s="9" t="e">
        <f t="shared" si="26"/>
        <v>#REF!</v>
      </c>
      <c r="P155" s="7" t="e">
        <f t="shared" si="27"/>
        <v>#REF!</v>
      </c>
      <c r="Q155" s="9" t="e">
        <f t="shared" si="28"/>
        <v>#REF!</v>
      </c>
      <c r="R155" s="8" t="e">
        <f t="shared" si="29"/>
        <v>#REF!</v>
      </c>
    </row>
    <row r="156" spans="6:18" s="1" customFormat="1" ht="10.199999999999999" customHeight="1" x14ac:dyDescent="0.2">
      <c r="F156" s="7">
        <v>15</v>
      </c>
      <c r="G156" s="8" t="e">
        <f t="shared" si="20"/>
        <v>#REF!</v>
      </c>
      <c r="H156" s="15" t="e">
        <f t="shared" si="21"/>
        <v>#REF!</v>
      </c>
      <c r="I156" s="15" t="e">
        <f t="shared" si="22"/>
        <v>#REF!</v>
      </c>
      <c r="J156" s="8" t="e">
        <f>#REF!*EXP(-#REF!*F156)</f>
        <v>#REF!</v>
      </c>
      <c r="K156" s="7" t="e">
        <f t="shared" si="23"/>
        <v>#REF!</v>
      </c>
      <c r="L156" s="8" t="e">
        <f>#REF!*EXP(-#REF!*F156)</f>
        <v>#REF!</v>
      </c>
      <c r="M156" s="9" t="e">
        <f t="shared" si="24"/>
        <v>#REF!</v>
      </c>
      <c r="N156" s="7" t="e">
        <f t="shared" si="25"/>
        <v>#REF!</v>
      </c>
      <c r="O156" s="9" t="e">
        <f t="shared" si="26"/>
        <v>#REF!</v>
      </c>
      <c r="P156" s="7" t="e">
        <f t="shared" si="27"/>
        <v>#REF!</v>
      </c>
      <c r="Q156" s="9" t="e">
        <f t="shared" si="28"/>
        <v>#REF!</v>
      </c>
      <c r="R156" s="8" t="e">
        <f t="shared" si="29"/>
        <v>#REF!</v>
      </c>
    </row>
    <row r="157" spans="6:18" s="1" customFormat="1" ht="10.199999999999999" customHeight="1" x14ac:dyDescent="0.2">
      <c r="F157" s="7">
        <v>15.1</v>
      </c>
      <c r="G157" s="8" t="e">
        <f t="shared" si="20"/>
        <v>#REF!</v>
      </c>
      <c r="H157" s="15" t="e">
        <f t="shared" si="21"/>
        <v>#REF!</v>
      </c>
      <c r="I157" s="15" t="e">
        <f t="shared" si="22"/>
        <v>#REF!</v>
      </c>
      <c r="J157" s="8" t="e">
        <f>#REF!*EXP(-#REF!*F157)</f>
        <v>#REF!</v>
      </c>
      <c r="K157" s="7" t="e">
        <f t="shared" si="23"/>
        <v>#REF!</v>
      </c>
      <c r="L157" s="8" t="e">
        <f>#REF!*EXP(-#REF!*F157)</f>
        <v>#REF!</v>
      </c>
      <c r="M157" s="9" t="e">
        <f t="shared" si="24"/>
        <v>#REF!</v>
      </c>
      <c r="N157" s="7" t="e">
        <f t="shared" si="25"/>
        <v>#REF!</v>
      </c>
      <c r="O157" s="9" t="e">
        <f t="shared" si="26"/>
        <v>#REF!</v>
      </c>
      <c r="P157" s="7" t="e">
        <f t="shared" si="27"/>
        <v>#REF!</v>
      </c>
      <c r="Q157" s="9" t="e">
        <f t="shared" si="28"/>
        <v>#REF!</v>
      </c>
      <c r="R157" s="8" t="e">
        <f t="shared" si="29"/>
        <v>#REF!</v>
      </c>
    </row>
    <row r="158" spans="6:18" s="1" customFormat="1" ht="10.199999999999999" customHeight="1" x14ac:dyDescent="0.2">
      <c r="F158" s="7">
        <v>15.2</v>
      </c>
      <c r="G158" s="8" t="e">
        <f t="shared" si="20"/>
        <v>#REF!</v>
      </c>
      <c r="H158" s="15" t="e">
        <f t="shared" si="21"/>
        <v>#REF!</v>
      </c>
      <c r="I158" s="15" t="e">
        <f t="shared" si="22"/>
        <v>#REF!</v>
      </c>
      <c r="J158" s="8" t="e">
        <f>#REF!*EXP(-#REF!*F158)</f>
        <v>#REF!</v>
      </c>
      <c r="K158" s="7" t="e">
        <f t="shared" si="23"/>
        <v>#REF!</v>
      </c>
      <c r="L158" s="8" t="e">
        <f>#REF!*EXP(-#REF!*F158)</f>
        <v>#REF!</v>
      </c>
      <c r="M158" s="9" t="e">
        <f t="shared" si="24"/>
        <v>#REF!</v>
      </c>
      <c r="N158" s="7" t="e">
        <f t="shared" si="25"/>
        <v>#REF!</v>
      </c>
      <c r="O158" s="9" t="e">
        <f t="shared" si="26"/>
        <v>#REF!</v>
      </c>
      <c r="P158" s="7" t="e">
        <f t="shared" si="27"/>
        <v>#REF!</v>
      </c>
      <c r="Q158" s="9" t="e">
        <f t="shared" si="28"/>
        <v>#REF!</v>
      </c>
      <c r="R158" s="8" t="e">
        <f t="shared" si="29"/>
        <v>#REF!</v>
      </c>
    </row>
    <row r="159" spans="6:18" s="1" customFormat="1" ht="10.199999999999999" customHeight="1" x14ac:dyDescent="0.2">
      <c r="F159" s="7">
        <v>15.3</v>
      </c>
      <c r="G159" s="8" t="e">
        <f t="shared" si="20"/>
        <v>#REF!</v>
      </c>
      <c r="H159" s="15" t="e">
        <f t="shared" si="21"/>
        <v>#REF!</v>
      </c>
      <c r="I159" s="15" t="e">
        <f t="shared" si="22"/>
        <v>#REF!</v>
      </c>
      <c r="J159" s="8" t="e">
        <f>#REF!*EXP(-#REF!*F159)</f>
        <v>#REF!</v>
      </c>
      <c r="K159" s="7" t="e">
        <f t="shared" si="23"/>
        <v>#REF!</v>
      </c>
      <c r="L159" s="8" t="e">
        <f>#REF!*EXP(-#REF!*F159)</f>
        <v>#REF!</v>
      </c>
      <c r="M159" s="9" t="e">
        <f t="shared" si="24"/>
        <v>#REF!</v>
      </c>
      <c r="N159" s="7" t="e">
        <f t="shared" si="25"/>
        <v>#REF!</v>
      </c>
      <c r="O159" s="9" t="e">
        <f t="shared" si="26"/>
        <v>#REF!</v>
      </c>
      <c r="P159" s="7" t="e">
        <f t="shared" si="27"/>
        <v>#REF!</v>
      </c>
      <c r="Q159" s="9" t="e">
        <f t="shared" si="28"/>
        <v>#REF!</v>
      </c>
      <c r="R159" s="8" t="e">
        <f t="shared" si="29"/>
        <v>#REF!</v>
      </c>
    </row>
    <row r="160" spans="6:18" s="1" customFormat="1" ht="10.199999999999999" customHeight="1" x14ac:dyDescent="0.2">
      <c r="F160" s="7">
        <v>15.4</v>
      </c>
      <c r="G160" s="8" t="e">
        <f t="shared" si="20"/>
        <v>#REF!</v>
      </c>
      <c r="H160" s="15" t="e">
        <f t="shared" si="21"/>
        <v>#REF!</v>
      </c>
      <c r="I160" s="15" t="e">
        <f t="shared" si="22"/>
        <v>#REF!</v>
      </c>
      <c r="J160" s="8" t="e">
        <f>#REF!*EXP(-#REF!*F160)</f>
        <v>#REF!</v>
      </c>
      <c r="K160" s="7" t="e">
        <f t="shared" si="23"/>
        <v>#REF!</v>
      </c>
      <c r="L160" s="8" t="e">
        <f>#REF!*EXP(-#REF!*F160)</f>
        <v>#REF!</v>
      </c>
      <c r="M160" s="9" t="e">
        <f t="shared" si="24"/>
        <v>#REF!</v>
      </c>
      <c r="N160" s="7" t="e">
        <f t="shared" si="25"/>
        <v>#REF!</v>
      </c>
      <c r="O160" s="9" t="e">
        <f t="shared" si="26"/>
        <v>#REF!</v>
      </c>
      <c r="P160" s="7" t="e">
        <f t="shared" si="27"/>
        <v>#REF!</v>
      </c>
      <c r="Q160" s="9" t="e">
        <f t="shared" si="28"/>
        <v>#REF!</v>
      </c>
      <c r="R160" s="8" t="e">
        <f t="shared" si="29"/>
        <v>#REF!</v>
      </c>
    </row>
    <row r="161" spans="6:18" s="1" customFormat="1" ht="10.199999999999999" customHeight="1" x14ac:dyDescent="0.2">
      <c r="F161" s="7">
        <v>15.5</v>
      </c>
      <c r="G161" s="8" t="e">
        <f t="shared" si="20"/>
        <v>#REF!</v>
      </c>
      <c r="H161" s="15" t="e">
        <f t="shared" si="21"/>
        <v>#REF!</v>
      </c>
      <c r="I161" s="15" t="e">
        <f t="shared" si="22"/>
        <v>#REF!</v>
      </c>
      <c r="J161" s="8" t="e">
        <f>#REF!*EXP(-#REF!*F161)</f>
        <v>#REF!</v>
      </c>
      <c r="K161" s="7" t="e">
        <f t="shared" si="23"/>
        <v>#REF!</v>
      </c>
      <c r="L161" s="8" t="e">
        <f>#REF!*EXP(-#REF!*F161)</f>
        <v>#REF!</v>
      </c>
      <c r="M161" s="9" t="e">
        <f t="shared" si="24"/>
        <v>#REF!</v>
      </c>
      <c r="N161" s="7" t="e">
        <f t="shared" si="25"/>
        <v>#REF!</v>
      </c>
      <c r="O161" s="9" t="e">
        <f t="shared" si="26"/>
        <v>#REF!</v>
      </c>
      <c r="P161" s="7" t="e">
        <f t="shared" si="27"/>
        <v>#REF!</v>
      </c>
      <c r="Q161" s="9" t="e">
        <f t="shared" si="28"/>
        <v>#REF!</v>
      </c>
      <c r="R161" s="8" t="e">
        <f t="shared" si="29"/>
        <v>#REF!</v>
      </c>
    </row>
    <row r="162" spans="6:18" s="1" customFormat="1" ht="10.199999999999999" customHeight="1" x14ac:dyDescent="0.2">
      <c r="F162" s="7">
        <v>15.6</v>
      </c>
      <c r="G162" s="8" t="e">
        <f t="shared" si="20"/>
        <v>#REF!</v>
      </c>
      <c r="H162" s="15" t="e">
        <f t="shared" si="21"/>
        <v>#REF!</v>
      </c>
      <c r="I162" s="15" t="e">
        <f t="shared" si="22"/>
        <v>#REF!</v>
      </c>
      <c r="J162" s="8" t="e">
        <f>#REF!*EXP(-#REF!*F162)</f>
        <v>#REF!</v>
      </c>
      <c r="K162" s="7" t="e">
        <f t="shared" si="23"/>
        <v>#REF!</v>
      </c>
      <c r="L162" s="8" t="e">
        <f>#REF!*EXP(-#REF!*F162)</f>
        <v>#REF!</v>
      </c>
      <c r="M162" s="9" t="e">
        <f t="shared" si="24"/>
        <v>#REF!</v>
      </c>
      <c r="N162" s="7" t="e">
        <f t="shared" si="25"/>
        <v>#REF!</v>
      </c>
      <c r="O162" s="9" t="e">
        <f t="shared" si="26"/>
        <v>#REF!</v>
      </c>
      <c r="P162" s="7" t="e">
        <f t="shared" si="27"/>
        <v>#REF!</v>
      </c>
      <c r="Q162" s="9" t="e">
        <f t="shared" si="28"/>
        <v>#REF!</v>
      </c>
      <c r="R162" s="8" t="e">
        <f t="shared" si="29"/>
        <v>#REF!</v>
      </c>
    </row>
    <row r="163" spans="6:18" s="1" customFormat="1" ht="10.199999999999999" customHeight="1" x14ac:dyDescent="0.2">
      <c r="F163" s="7">
        <v>15.7</v>
      </c>
      <c r="G163" s="8" t="e">
        <f t="shared" si="20"/>
        <v>#REF!</v>
      </c>
      <c r="H163" s="15" t="e">
        <f t="shared" si="21"/>
        <v>#REF!</v>
      </c>
      <c r="I163" s="15" t="e">
        <f t="shared" si="22"/>
        <v>#REF!</v>
      </c>
      <c r="J163" s="8" t="e">
        <f>#REF!*EXP(-#REF!*F163)</f>
        <v>#REF!</v>
      </c>
      <c r="K163" s="7" t="e">
        <f t="shared" si="23"/>
        <v>#REF!</v>
      </c>
      <c r="L163" s="8" t="e">
        <f>#REF!*EXP(-#REF!*F163)</f>
        <v>#REF!</v>
      </c>
      <c r="M163" s="9" t="e">
        <f t="shared" si="24"/>
        <v>#REF!</v>
      </c>
      <c r="N163" s="7" t="e">
        <f t="shared" si="25"/>
        <v>#REF!</v>
      </c>
      <c r="O163" s="9" t="e">
        <f t="shared" si="26"/>
        <v>#REF!</v>
      </c>
      <c r="P163" s="7" t="e">
        <f t="shared" si="27"/>
        <v>#REF!</v>
      </c>
      <c r="Q163" s="9" t="e">
        <f t="shared" si="28"/>
        <v>#REF!</v>
      </c>
      <c r="R163" s="8" t="e">
        <f t="shared" si="29"/>
        <v>#REF!</v>
      </c>
    </row>
    <row r="164" spans="6:18" s="1" customFormat="1" ht="10.199999999999999" customHeight="1" x14ac:dyDescent="0.2">
      <c r="F164" s="7">
        <v>15.8</v>
      </c>
      <c r="G164" s="8" t="e">
        <f t="shared" si="20"/>
        <v>#REF!</v>
      </c>
      <c r="H164" s="15" t="e">
        <f t="shared" si="21"/>
        <v>#REF!</v>
      </c>
      <c r="I164" s="15" t="e">
        <f t="shared" si="22"/>
        <v>#REF!</v>
      </c>
      <c r="J164" s="8" t="e">
        <f>#REF!*EXP(-#REF!*F164)</f>
        <v>#REF!</v>
      </c>
      <c r="K164" s="7" t="e">
        <f t="shared" si="23"/>
        <v>#REF!</v>
      </c>
      <c r="L164" s="8" t="e">
        <f>#REF!*EXP(-#REF!*F164)</f>
        <v>#REF!</v>
      </c>
      <c r="M164" s="9" t="e">
        <f t="shared" si="24"/>
        <v>#REF!</v>
      </c>
      <c r="N164" s="7" t="e">
        <f t="shared" si="25"/>
        <v>#REF!</v>
      </c>
      <c r="O164" s="9" t="e">
        <f t="shared" si="26"/>
        <v>#REF!</v>
      </c>
      <c r="P164" s="7" t="e">
        <f t="shared" si="27"/>
        <v>#REF!</v>
      </c>
      <c r="Q164" s="9" t="e">
        <f t="shared" si="28"/>
        <v>#REF!</v>
      </c>
      <c r="R164" s="8" t="e">
        <f t="shared" si="29"/>
        <v>#REF!</v>
      </c>
    </row>
    <row r="165" spans="6:18" s="1" customFormat="1" ht="10.199999999999999" customHeight="1" x14ac:dyDescent="0.2">
      <c r="F165" s="7">
        <v>15.9</v>
      </c>
      <c r="G165" s="8" t="e">
        <f t="shared" si="20"/>
        <v>#REF!</v>
      </c>
      <c r="H165" s="15" t="e">
        <f t="shared" si="21"/>
        <v>#REF!</v>
      </c>
      <c r="I165" s="15" t="e">
        <f t="shared" si="22"/>
        <v>#REF!</v>
      </c>
      <c r="J165" s="8" t="e">
        <f>#REF!*EXP(-#REF!*F165)</f>
        <v>#REF!</v>
      </c>
      <c r="K165" s="7" t="e">
        <f t="shared" si="23"/>
        <v>#REF!</v>
      </c>
      <c r="L165" s="8" t="e">
        <f>#REF!*EXP(-#REF!*F165)</f>
        <v>#REF!</v>
      </c>
      <c r="M165" s="9" t="e">
        <f t="shared" si="24"/>
        <v>#REF!</v>
      </c>
      <c r="N165" s="7" t="e">
        <f t="shared" si="25"/>
        <v>#REF!</v>
      </c>
      <c r="O165" s="9" t="e">
        <f t="shared" si="26"/>
        <v>#REF!</v>
      </c>
      <c r="P165" s="7" t="e">
        <f t="shared" si="27"/>
        <v>#REF!</v>
      </c>
      <c r="Q165" s="9" t="e">
        <f t="shared" si="28"/>
        <v>#REF!</v>
      </c>
      <c r="R165" s="8" t="e">
        <f t="shared" si="29"/>
        <v>#REF!</v>
      </c>
    </row>
    <row r="166" spans="6:18" s="1" customFormat="1" ht="10.199999999999999" customHeight="1" x14ac:dyDescent="0.2">
      <c r="F166" s="7">
        <v>16</v>
      </c>
      <c r="G166" s="8" t="e">
        <f t="shared" si="20"/>
        <v>#REF!</v>
      </c>
      <c r="H166" s="15" t="e">
        <f t="shared" si="21"/>
        <v>#REF!</v>
      </c>
      <c r="I166" s="15" t="e">
        <f t="shared" si="22"/>
        <v>#REF!</v>
      </c>
      <c r="J166" s="8" t="e">
        <f>#REF!*EXP(-#REF!*F166)</f>
        <v>#REF!</v>
      </c>
      <c r="K166" s="7" t="e">
        <f t="shared" si="23"/>
        <v>#REF!</v>
      </c>
      <c r="L166" s="8" t="e">
        <f>#REF!*EXP(-#REF!*F166)</f>
        <v>#REF!</v>
      </c>
      <c r="M166" s="9" t="e">
        <f t="shared" si="24"/>
        <v>#REF!</v>
      </c>
      <c r="N166" s="7" t="e">
        <f t="shared" si="25"/>
        <v>#REF!</v>
      </c>
      <c r="O166" s="9" t="e">
        <f t="shared" si="26"/>
        <v>#REF!</v>
      </c>
      <c r="P166" s="7" t="e">
        <f t="shared" si="27"/>
        <v>#REF!</v>
      </c>
      <c r="Q166" s="9" t="e">
        <f t="shared" si="28"/>
        <v>#REF!</v>
      </c>
      <c r="R166" s="8" t="e">
        <f t="shared" si="29"/>
        <v>#REF!</v>
      </c>
    </row>
    <row r="167" spans="6:18" s="1" customFormat="1" ht="10.199999999999999" customHeight="1" x14ac:dyDescent="0.2">
      <c r="F167" s="7">
        <v>16.100000000000001</v>
      </c>
      <c r="G167" s="8" t="e">
        <f t="shared" si="20"/>
        <v>#REF!</v>
      </c>
      <c r="H167" s="15" t="e">
        <f t="shared" si="21"/>
        <v>#REF!</v>
      </c>
      <c r="I167" s="15" t="e">
        <f t="shared" si="22"/>
        <v>#REF!</v>
      </c>
      <c r="J167" s="8" t="e">
        <f>#REF!*EXP(-#REF!*F167)</f>
        <v>#REF!</v>
      </c>
      <c r="K167" s="7" t="e">
        <f t="shared" si="23"/>
        <v>#REF!</v>
      </c>
      <c r="L167" s="8" t="e">
        <f>#REF!*EXP(-#REF!*F167)</f>
        <v>#REF!</v>
      </c>
      <c r="M167" s="9" t="e">
        <f t="shared" si="24"/>
        <v>#REF!</v>
      </c>
      <c r="N167" s="7" t="e">
        <f t="shared" si="25"/>
        <v>#REF!</v>
      </c>
      <c r="O167" s="9" t="e">
        <f t="shared" si="26"/>
        <v>#REF!</v>
      </c>
      <c r="P167" s="7" t="e">
        <f t="shared" si="27"/>
        <v>#REF!</v>
      </c>
      <c r="Q167" s="9" t="e">
        <f t="shared" si="28"/>
        <v>#REF!</v>
      </c>
      <c r="R167" s="8" t="e">
        <f t="shared" si="29"/>
        <v>#REF!</v>
      </c>
    </row>
    <row r="168" spans="6:18" s="1" customFormat="1" ht="10.199999999999999" customHeight="1" x14ac:dyDescent="0.2">
      <c r="F168" s="7">
        <v>16.2</v>
      </c>
      <c r="G168" s="8" t="e">
        <f t="shared" si="20"/>
        <v>#REF!</v>
      </c>
      <c r="H168" s="15" t="e">
        <f t="shared" si="21"/>
        <v>#REF!</v>
      </c>
      <c r="I168" s="15" t="e">
        <f t="shared" si="22"/>
        <v>#REF!</v>
      </c>
      <c r="J168" s="8" t="e">
        <f>#REF!*EXP(-#REF!*F168)</f>
        <v>#REF!</v>
      </c>
      <c r="K168" s="7" t="e">
        <f t="shared" si="23"/>
        <v>#REF!</v>
      </c>
      <c r="L168" s="8" t="e">
        <f>#REF!*EXP(-#REF!*F168)</f>
        <v>#REF!</v>
      </c>
      <c r="M168" s="9" t="e">
        <f t="shared" si="24"/>
        <v>#REF!</v>
      </c>
      <c r="N168" s="7" t="e">
        <f t="shared" si="25"/>
        <v>#REF!</v>
      </c>
      <c r="O168" s="9" t="e">
        <f t="shared" si="26"/>
        <v>#REF!</v>
      </c>
      <c r="P168" s="7" t="e">
        <f t="shared" si="27"/>
        <v>#REF!</v>
      </c>
      <c r="Q168" s="9" t="e">
        <f t="shared" si="28"/>
        <v>#REF!</v>
      </c>
      <c r="R168" s="8" t="e">
        <f t="shared" si="29"/>
        <v>#REF!</v>
      </c>
    </row>
    <row r="169" spans="6:18" s="1" customFormat="1" ht="10.199999999999999" customHeight="1" x14ac:dyDescent="0.2">
      <c r="F169" s="7">
        <v>16.3</v>
      </c>
      <c r="G169" s="8" t="e">
        <f t="shared" si="20"/>
        <v>#REF!</v>
      </c>
      <c r="H169" s="15" t="e">
        <f t="shared" si="21"/>
        <v>#REF!</v>
      </c>
      <c r="I169" s="15" t="e">
        <f t="shared" si="22"/>
        <v>#REF!</v>
      </c>
      <c r="J169" s="8" t="e">
        <f>#REF!*EXP(-#REF!*F169)</f>
        <v>#REF!</v>
      </c>
      <c r="K169" s="7" t="e">
        <f t="shared" si="23"/>
        <v>#REF!</v>
      </c>
      <c r="L169" s="8" t="e">
        <f>#REF!*EXP(-#REF!*F169)</f>
        <v>#REF!</v>
      </c>
      <c r="M169" s="9" t="e">
        <f t="shared" si="24"/>
        <v>#REF!</v>
      </c>
      <c r="N169" s="7" t="e">
        <f t="shared" si="25"/>
        <v>#REF!</v>
      </c>
      <c r="O169" s="9" t="e">
        <f t="shared" si="26"/>
        <v>#REF!</v>
      </c>
      <c r="P169" s="7" t="e">
        <f t="shared" si="27"/>
        <v>#REF!</v>
      </c>
      <c r="Q169" s="9" t="e">
        <f t="shared" si="28"/>
        <v>#REF!</v>
      </c>
      <c r="R169" s="8" t="e">
        <f t="shared" si="29"/>
        <v>#REF!</v>
      </c>
    </row>
    <row r="170" spans="6:18" s="1" customFormat="1" ht="10.199999999999999" customHeight="1" x14ac:dyDescent="0.2">
      <c r="F170" s="7">
        <v>16.399999999999999</v>
      </c>
      <c r="G170" s="8" t="e">
        <f t="shared" si="20"/>
        <v>#REF!</v>
      </c>
      <c r="H170" s="15" t="e">
        <f t="shared" si="21"/>
        <v>#REF!</v>
      </c>
      <c r="I170" s="15" t="e">
        <f t="shared" si="22"/>
        <v>#REF!</v>
      </c>
      <c r="J170" s="8" t="e">
        <f>#REF!*EXP(-#REF!*F170)</f>
        <v>#REF!</v>
      </c>
      <c r="K170" s="7" t="e">
        <f t="shared" si="23"/>
        <v>#REF!</v>
      </c>
      <c r="L170" s="8" t="e">
        <f>#REF!*EXP(-#REF!*F170)</f>
        <v>#REF!</v>
      </c>
      <c r="M170" s="9" t="e">
        <f t="shared" si="24"/>
        <v>#REF!</v>
      </c>
      <c r="N170" s="7" t="e">
        <f t="shared" si="25"/>
        <v>#REF!</v>
      </c>
      <c r="O170" s="9" t="e">
        <f t="shared" si="26"/>
        <v>#REF!</v>
      </c>
      <c r="P170" s="7" t="e">
        <f t="shared" si="27"/>
        <v>#REF!</v>
      </c>
      <c r="Q170" s="9" t="e">
        <f t="shared" si="28"/>
        <v>#REF!</v>
      </c>
      <c r="R170" s="8" t="e">
        <f t="shared" si="29"/>
        <v>#REF!</v>
      </c>
    </row>
    <row r="171" spans="6:18" s="1" customFormat="1" ht="10.199999999999999" customHeight="1" x14ac:dyDescent="0.2">
      <c r="F171" s="7">
        <v>16.5</v>
      </c>
      <c r="G171" s="8" t="e">
        <f t="shared" si="20"/>
        <v>#REF!</v>
      </c>
      <c r="H171" s="15" t="e">
        <f t="shared" si="21"/>
        <v>#REF!</v>
      </c>
      <c r="I171" s="15" t="e">
        <f t="shared" si="22"/>
        <v>#REF!</v>
      </c>
      <c r="J171" s="8" t="e">
        <f>#REF!*EXP(-#REF!*F171)</f>
        <v>#REF!</v>
      </c>
      <c r="K171" s="7" t="e">
        <f t="shared" si="23"/>
        <v>#REF!</v>
      </c>
      <c r="L171" s="8" t="e">
        <f>#REF!*EXP(-#REF!*F171)</f>
        <v>#REF!</v>
      </c>
      <c r="M171" s="9" t="e">
        <f t="shared" si="24"/>
        <v>#REF!</v>
      </c>
      <c r="N171" s="7" t="e">
        <f t="shared" si="25"/>
        <v>#REF!</v>
      </c>
      <c r="O171" s="9" t="e">
        <f t="shared" si="26"/>
        <v>#REF!</v>
      </c>
      <c r="P171" s="7" t="e">
        <f t="shared" si="27"/>
        <v>#REF!</v>
      </c>
      <c r="Q171" s="9" t="e">
        <f t="shared" si="28"/>
        <v>#REF!</v>
      </c>
      <c r="R171" s="8" t="e">
        <f t="shared" si="29"/>
        <v>#REF!</v>
      </c>
    </row>
    <row r="172" spans="6:18" s="1" customFormat="1" ht="10.199999999999999" customHeight="1" x14ac:dyDescent="0.2">
      <c r="F172" s="7">
        <v>16.600000000000001</v>
      </c>
      <c r="G172" s="8" t="e">
        <f t="shared" si="20"/>
        <v>#REF!</v>
      </c>
      <c r="H172" s="15" t="e">
        <f t="shared" si="21"/>
        <v>#REF!</v>
      </c>
      <c r="I172" s="15" t="e">
        <f t="shared" si="22"/>
        <v>#REF!</v>
      </c>
      <c r="J172" s="8" t="e">
        <f>#REF!*EXP(-#REF!*F172)</f>
        <v>#REF!</v>
      </c>
      <c r="K172" s="7" t="e">
        <f t="shared" si="23"/>
        <v>#REF!</v>
      </c>
      <c r="L172" s="8" t="e">
        <f>#REF!*EXP(-#REF!*F172)</f>
        <v>#REF!</v>
      </c>
      <c r="M172" s="9" t="e">
        <f t="shared" si="24"/>
        <v>#REF!</v>
      </c>
      <c r="N172" s="7" t="e">
        <f t="shared" si="25"/>
        <v>#REF!</v>
      </c>
      <c r="O172" s="9" t="e">
        <f t="shared" si="26"/>
        <v>#REF!</v>
      </c>
      <c r="P172" s="7" t="e">
        <f t="shared" si="27"/>
        <v>#REF!</v>
      </c>
      <c r="Q172" s="9" t="e">
        <f t="shared" si="28"/>
        <v>#REF!</v>
      </c>
      <c r="R172" s="8" t="e">
        <f t="shared" si="29"/>
        <v>#REF!</v>
      </c>
    </row>
    <row r="173" spans="6:18" s="1" customFormat="1" ht="10.199999999999999" customHeight="1" x14ac:dyDescent="0.2">
      <c r="F173" s="7">
        <v>16.7</v>
      </c>
      <c r="G173" s="8" t="e">
        <f t="shared" si="20"/>
        <v>#REF!</v>
      </c>
      <c r="H173" s="15" t="e">
        <f t="shared" si="21"/>
        <v>#REF!</v>
      </c>
      <c r="I173" s="15" t="e">
        <f t="shared" si="22"/>
        <v>#REF!</v>
      </c>
      <c r="J173" s="8" t="e">
        <f>#REF!*EXP(-#REF!*F173)</f>
        <v>#REF!</v>
      </c>
      <c r="K173" s="7" t="e">
        <f t="shared" si="23"/>
        <v>#REF!</v>
      </c>
      <c r="L173" s="8" t="e">
        <f>#REF!*EXP(-#REF!*F173)</f>
        <v>#REF!</v>
      </c>
      <c r="M173" s="9" t="e">
        <f t="shared" si="24"/>
        <v>#REF!</v>
      </c>
      <c r="N173" s="7" t="e">
        <f t="shared" si="25"/>
        <v>#REF!</v>
      </c>
      <c r="O173" s="9" t="e">
        <f t="shared" si="26"/>
        <v>#REF!</v>
      </c>
      <c r="P173" s="7" t="e">
        <f t="shared" si="27"/>
        <v>#REF!</v>
      </c>
      <c r="Q173" s="9" t="e">
        <f t="shared" si="28"/>
        <v>#REF!</v>
      </c>
      <c r="R173" s="8" t="e">
        <f t="shared" si="29"/>
        <v>#REF!</v>
      </c>
    </row>
    <row r="174" spans="6:18" s="1" customFormat="1" ht="10.199999999999999" customHeight="1" x14ac:dyDescent="0.2">
      <c r="F174" s="7">
        <v>16.8</v>
      </c>
      <c r="G174" s="8" t="e">
        <f t="shared" si="20"/>
        <v>#REF!</v>
      </c>
      <c r="H174" s="15" t="e">
        <f t="shared" si="21"/>
        <v>#REF!</v>
      </c>
      <c r="I174" s="15" t="e">
        <f t="shared" si="22"/>
        <v>#REF!</v>
      </c>
      <c r="J174" s="8" t="e">
        <f>#REF!*EXP(-#REF!*F174)</f>
        <v>#REF!</v>
      </c>
      <c r="K174" s="7" t="e">
        <f t="shared" si="23"/>
        <v>#REF!</v>
      </c>
      <c r="L174" s="8" t="e">
        <f>#REF!*EXP(-#REF!*F174)</f>
        <v>#REF!</v>
      </c>
      <c r="M174" s="9" t="e">
        <f t="shared" si="24"/>
        <v>#REF!</v>
      </c>
      <c r="N174" s="7" t="e">
        <f t="shared" si="25"/>
        <v>#REF!</v>
      </c>
      <c r="O174" s="9" t="e">
        <f t="shared" si="26"/>
        <v>#REF!</v>
      </c>
      <c r="P174" s="7" t="e">
        <f t="shared" si="27"/>
        <v>#REF!</v>
      </c>
      <c r="Q174" s="9" t="e">
        <f t="shared" si="28"/>
        <v>#REF!</v>
      </c>
      <c r="R174" s="8" t="e">
        <f t="shared" si="29"/>
        <v>#REF!</v>
      </c>
    </row>
    <row r="175" spans="6:18" s="1" customFormat="1" ht="10.199999999999999" customHeight="1" x14ac:dyDescent="0.2">
      <c r="F175" s="7">
        <v>16.899999999999999</v>
      </c>
      <c r="G175" s="8" t="e">
        <f t="shared" si="20"/>
        <v>#REF!</v>
      </c>
      <c r="H175" s="15" t="e">
        <f t="shared" si="21"/>
        <v>#REF!</v>
      </c>
      <c r="I175" s="15" t="e">
        <f t="shared" si="22"/>
        <v>#REF!</v>
      </c>
      <c r="J175" s="8" t="e">
        <f>#REF!*EXP(-#REF!*F175)</f>
        <v>#REF!</v>
      </c>
      <c r="K175" s="7" t="e">
        <f t="shared" si="23"/>
        <v>#REF!</v>
      </c>
      <c r="L175" s="8" t="e">
        <f>#REF!*EXP(-#REF!*F175)</f>
        <v>#REF!</v>
      </c>
      <c r="M175" s="9" t="e">
        <f t="shared" si="24"/>
        <v>#REF!</v>
      </c>
      <c r="N175" s="7" t="e">
        <f t="shared" si="25"/>
        <v>#REF!</v>
      </c>
      <c r="O175" s="9" t="e">
        <f t="shared" si="26"/>
        <v>#REF!</v>
      </c>
      <c r="P175" s="7" t="e">
        <f t="shared" si="27"/>
        <v>#REF!</v>
      </c>
      <c r="Q175" s="9" t="e">
        <f t="shared" si="28"/>
        <v>#REF!</v>
      </c>
      <c r="R175" s="8" t="e">
        <f t="shared" si="29"/>
        <v>#REF!</v>
      </c>
    </row>
    <row r="176" spans="6:18" s="1" customFormat="1" ht="10.199999999999999" customHeight="1" x14ac:dyDescent="0.2">
      <c r="F176" s="7">
        <v>17</v>
      </c>
      <c r="G176" s="8" t="e">
        <f t="shared" si="20"/>
        <v>#REF!</v>
      </c>
      <c r="H176" s="15" t="e">
        <f t="shared" si="21"/>
        <v>#REF!</v>
      </c>
      <c r="I176" s="15" t="e">
        <f t="shared" si="22"/>
        <v>#REF!</v>
      </c>
      <c r="J176" s="8" t="e">
        <f>#REF!*EXP(-#REF!*F176)</f>
        <v>#REF!</v>
      </c>
      <c r="K176" s="7" t="e">
        <f t="shared" si="23"/>
        <v>#REF!</v>
      </c>
      <c r="L176" s="8" t="e">
        <f>#REF!*EXP(-#REF!*F176)</f>
        <v>#REF!</v>
      </c>
      <c r="M176" s="9" t="e">
        <f t="shared" si="24"/>
        <v>#REF!</v>
      </c>
      <c r="N176" s="7" t="e">
        <f t="shared" si="25"/>
        <v>#REF!</v>
      </c>
      <c r="O176" s="9" t="e">
        <f t="shared" si="26"/>
        <v>#REF!</v>
      </c>
      <c r="P176" s="7" t="e">
        <f t="shared" si="27"/>
        <v>#REF!</v>
      </c>
      <c r="Q176" s="9" t="e">
        <f t="shared" si="28"/>
        <v>#REF!</v>
      </c>
      <c r="R176" s="8" t="e">
        <f t="shared" si="29"/>
        <v>#REF!</v>
      </c>
    </row>
    <row r="177" spans="6:18" s="1" customFormat="1" ht="10.199999999999999" customHeight="1" x14ac:dyDescent="0.2">
      <c r="F177" s="7">
        <v>17.100000000000001</v>
      </c>
      <c r="G177" s="8" t="e">
        <f t="shared" si="20"/>
        <v>#REF!</v>
      </c>
      <c r="H177" s="15" t="e">
        <f t="shared" si="21"/>
        <v>#REF!</v>
      </c>
      <c r="I177" s="15" t="e">
        <f t="shared" si="22"/>
        <v>#REF!</v>
      </c>
      <c r="J177" s="8" t="e">
        <f>#REF!*EXP(-#REF!*F177)</f>
        <v>#REF!</v>
      </c>
      <c r="K177" s="7" t="e">
        <f t="shared" si="23"/>
        <v>#REF!</v>
      </c>
      <c r="L177" s="8" t="e">
        <f>#REF!*EXP(-#REF!*F177)</f>
        <v>#REF!</v>
      </c>
      <c r="M177" s="9" t="e">
        <f t="shared" si="24"/>
        <v>#REF!</v>
      </c>
      <c r="N177" s="7" t="e">
        <f t="shared" si="25"/>
        <v>#REF!</v>
      </c>
      <c r="O177" s="9" t="e">
        <f t="shared" si="26"/>
        <v>#REF!</v>
      </c>
      <c r="P177" s="7" t="e">
        <f t="shared" si="27"/>
        <v>#REF!</v>
      </c>
      <c r="Q177" s="9" t="e">
        <f t="shared" si="28"/>
        <v>#REF!</v>
      </c>
      <c r="R177" s="8" t="e">
        <f t="shared" si="29"/>
        <v>#REF!</v>
      </c>
    </row>
    <row r="178" spans="6:18" s="1" customFormat="1" ht="10.199999999999999" customHeight="1" x14ac:dyDescent="0.2">
      <c r="F178" s="7">
        <v>17.2</v>
      </c>
      <c r="G178" s="8" t="e">
        <f t="shared" si="20"/>
        <v>#REF!</v>
      </c>
      <c r="H178" s="15" t="e">
        <f t="shared" si="21"/>
        <v>#REF!</v>
      </c>
      <c r="I178" s="15" t="e">
        <f t="shared" si="22"/>
        <v>#REF!</v>
      </c>
      <c r="J178" s="8" t="e">
        <f>#REF!*EXP(-#REF!*F178)</f>
        <v>#REF!</v>
      </c>
      <c r="K178" s="7" t="e">
        <f t="shared" si="23"/>
        <v>#REF!</v>
      </c>
      <c r="L178" s="8" t="e">
        <f>#REF!*EXP(-#REF!*F178)</f>
        <v>#REF!</v>
      </c>
      <c r="M178" s="9" t="e">
        <f t="shared" si="24"/>
        <v>#REF!</v>
      </c>
      <c r="N178" s="7" t="e">
        <f t="shared" si="25"/>
        <v>#REF!</v>
      </c>
      <c r="O178" s="9" t="e">
        <f t="shared" si="26"/>
        <v>#REF!</v>
      </c>
      <c r="P178" s="7" t="e">
        <f t="shared" si="27"/>
        <v>#REF!</v>
      </c>
      <c r="Q178" s="9" t="e">
        <f t="shared" si="28"/>
        <v>#REF!</v>
      </c>
      <c r="R178" s="8" t="e">
        <f t="shared" si="29"/>
        <v>#REF!</v>
      </c>
    </row>
    <row r="179" spans="6:18" s="1" customFormat="1" ht="10.199999999999999" customHeight="1" x14ac:dyDescent="0.2">
      <c r="F179" s="7">
        <v>17.3</v>
      </c>
      <c r="G179" s="8" t="e">
        <f t="shared" si="20"/>
        <v>#REF!</v>
      </c>
      <c r="H179" s="15" t="e">
        <f t="shared" si="21"/>
        <v>#REF!</v>
      </c>
      <c r="I179" s="15" t="e">
        <f t="shared" si="22"/>
        <v>#REF!</v>
      </c>
      <c r="J179" s="8" t="e">
        <f>#REF!*EXP(-#REF!*F179)</f>
        <v>#REF!</v>
      </c>
      <c r="K179" s="7" t="e">
        <f t="shared" si="23"/>
        <v>#REF!</v>
      </c>
      <c r="L179" s="8" t="e">
        <f>#REF!*EXP(-#REF!*F179)</f>
        <v>#REF!</v>
      </c>
      <c r="M179" s="9" t="e">
        <f t="shared" si="24"/>
        <v>#REF!</v>
      </c>
      <c r="N179" s="7" t="e">
        <f t="shared" si="25"/>
        <v>#REF!</v>
      </c>
      <c r="O179" s="9" t="e">
        <f t="shared" si="26"/>
        <v>#REF!</v>
      </c>
      <c r="P179" s="7" t="e">
        <f t="shared" si="27"/>
        <v>#REF!</v>
      </c>
      <c r="Q179" s="9" t="e">
        <f t="shared" si="28"/>
        <v>#REF!</v>
      </c>
      <c r="R179" s="8" t="e">
        <f t="shared" si="29"/>
        <v>#REF!</v>
      </c>
    </row>
    <row r="180" spans="6:18" s="1" customFormat="1" ht="10.199999999999999" customHeight="1" x14ac:dyDescent="0.2">
      <c r="F180" s="7">
        <v>17.399999999999999</v>
      </c>
      <c r="G180" s="8" t="e">
        <f t="shared" si="20"/>
        <v>#REF!</v>
      </c>
      <c r="H180" s="15" t="e">
        <f t="shared" si="21"/>
        <v>#REF!</v>
      </c>
      <c r="I180" s="15" t="e">
        <f t="shared" si="22"/>
        <v>#REF!</v>
      </c>
      <c r="J180" s="8" t="e">
        <f>#REF!*EXP(-#REF!*F180)</f>
        <v>#REF!</v>
      </c>
      <c r="K180" s="7" t="e">
        <f t="shared" si="23"/>
        <v>#REF!</v>
      </c>
      <c r="L180" s="8" t="e">
        <f>#REF!*EXP(-#REF!*F180)</f>
        <v>#REF!</v>
      </c>
      <c r="M180" s="9" t="e">
        <f t="shared" si="24"/>
        <v>#REF!</v>
      </c>
      <c r="N180" s="7" t="e">
        <f t="shared" si="25"/>
        <v>#REF!</v>
      </c>
      <c r="O180" s="9" t="e">
        <f t="shared" si="26"/>
        <v>#REF!</v>
      </c>
      <c r="P180" s="7" t="e">
        <f t="shared" si="27"/>
        <v>#REF!</v>
      </c>
      <c r="Q180" s="9" t="e">
        <f t="shared" si="28"/>
        <v>#REF!</v>
      </c>
      <c r="R180" s="8" t="e">
        <f t="shared" si="29"/>
        <v>#REF!</v>
      </c>
    </row>
    <row r="181" spans="6:18" s="1" customFormat="1" ht="10.199999999999999" customHeight="1" x14ac:dyDescent="0.2">
      <c r="F181" s="7">
        <v>17.5</v>
      </c>
      <c r="G181" s="8" t="e">
        <f t="shared" si="20"/>
        <v>#REF!</v>
      </c>
      <c r="H181" s="15" t="e">
        <f t="shared" si="21"/>
        <v>#REF!</v>
      </c>
      <c r="I181" s="15" t="e">
        <f t="shared" si="22"/>
        <v>#REF!</v>
      </c>
      <c r="J181" s="8" t="e">
        <f>#REF!*EXP(-#REF!*F181)</f>
        <v>#REF!</v>
      </c>
      <c r="K181" s="7" t="e">
        <f t="shared" si="23"/>
        <v>#REF!</v>
      </c>
      <c r="L181" s="8" t="e">
        <f>#REF!*EXP(-#REF!*F181)</f>
        <v>#REF!</v>
      </c>
      <c r="M181" s="9" t="e">
        <f t="shared" si="24"/>
        <v>#REF!</v>
      </c>
      <c r="N181" s="7" t="e">
        <f t="shared" si="25"/>
        <v>#REF!</v>
      </c>
      <c r="O181" s="9" t="e">
        <f t="shared" si="26"/>
        <v>#REF!</v>
      </c>
      <c r="P181" s="7" t="e">
        <f t="shared" si="27"/>
        <v>#REF!</v>
      </c>
      <c r="Q181" s="9" t="e">
        <f t="shared" si="28"/>
        <v>#REF!</v>
      </c>
      <c r="R181" s="8" t="e">
        <f t="shared" si="29"/>
        <v>#REF!</v>
      </c>
    </row>
    <row r="182" spans="6:18" s="1" customFormat="1" ht="10.199999999999999" customHeight="1" x14ac:dyDescent="0.2">
      <c r="F182" s="7">
        <v>17.600000000000001</v>
      </c>
      <c r="G182" s="8" t="e">
        <f t="shared" si="20"/>
        <v>#REF!</v>
      </c>
      <c r="H182" s="15" t="e">
        <f t="shared" si="21"/>
        <v>#REF!</v>
      </c>
      <c r="I182" s="15" t="e">
        <f t="shared" si="22"/>
        <v>#REF!</v>
      </c>
      <c r="J182" s="8" t="e">
        <f>#REF!*EXP(-#REF!*F182)</f>
        <v>#REF!</v>
      </c>
      <c r="K182" s="7" t="e">
        <f t="shared" si="23"/>
        <v>#REF!</v>
      </c>
      <c r="L182" s="8" t="e">
        <f>#REF!*EXP(-#REF!*F182)</f>
        <v>#REF!</v>
      </c>
      <c r="M182" s="9" t="e">
        <f t="shared" si="24"/>
        <v>#REF!</v>
      </c>
      <c r="N182" s="7" t="e">
        <f t="shared" si="25"/>
        <v>#REF!</v>
      </c>
      <c r="O182" s="9" t="e">
        <f t="shared" si="26"/>
        <v>#REF!</v>
      </c>
      <c r="P182" s="7" t="e">
        <f t="shared" si="27"/>
        <v>#REF!</v>
      </c>
      <c r="Q182" s="9" t="e">
        <f t="shared" si="28"/>
        <v>#REF!</v>
      </c>
      <c r="R182" s="8" t="e">
        <f t="shared" si="29"/>
        <v>#REF!</v>
      </c>
    </row>
    <row r="183" spans="6:18" s="1" customFormat="1" ht="10.199999999999999" customHeight="1" x14ac:dyDescent="0.2">
      <c r="F183" s="7">
        <v>17.7</v>
      </c>
      <c r="G183" s="8" t="e">
        <f t="shared" si="20"/>
        <v>#REF!</v>
      </c>
      <c r="H183" s="15" t="e">
        <f t="shared" si="21"/>
        <v>#REF!</v>
      </c>
      <c r="I183" s="15" t="e">
        <f t="shared" si="22"/>
        <v>#REF!</v>
      </c>
      <c r="J183" s="8" t="e">
        <f>#REF!*EXP(-#REF!*F183)</f>
        <v>#REF!</v>
      </c>
      <c r="K183" s="7" t="e">
        <f t="shared" si="23"/>
        <v>#REF!</v>
      </c>
      <c r="L183" s="8" t="e">
        <f>#REF!*EXP(-#REF!*F183)</f>
        <v>#REF!</v>
      </c>
      <c r="M183" s="9" t="e">
        <f t="shared" si="24"/>
        <v>#REF!</v>
      </c>
      <c r="N183" s="7" t="e">
        <f t="shared" si="25"/>
        <v>#REF!</v>
      </c>
      <c r="O183" s="9" t="e">
        <f t="shared" si="26"/>
        <v>#REF!</v>
      </c>
      <c r="P183" s="7" t="e">
        <f t="shared" si="27"/>
        <v>#REF!</v>
      </c>
      <c r="Q183" s="9" t="e">
        <f t="shared" si="28"/>
        <v>#REF!</v>
      </c>
      <c r="R183" s="8" t="e">
        <f t="shared" si="29"/>
        <v>#REF!</v>
      </c>
    </row>
    <row r="184" spans="6:18" s="1" customFormat="1" ht="10.199999999999999" customHeight="1" x14ac:dyDescent="0.2">
      <c r="F184" s="7">
        <v>17.8</v>
      </c>
      <c r="G184" s="8" t="e">
        <f t="shared" si="20"/>
        <v>#REF!</v>
      </c>
      <c r="H184" s="15" t="e">
        <f t="shared" si="21"/>
        <v>#REF!</v>
      </c>
      <c r="I184" s="15" t="e">
        <f t="shared" si="22"/>
        <v>#REF!</v>
      </c>
      <c r="J184" s="8" t="e">
        <f>#REF!*EXP(-#REF!*F184)</f>
        <v>#REF!</v>
      </c>
      <c r="K184" s="7" t="e">
        <f t="shared" si="23"/>
        <v>#REF!</v>
      </c>
      <c r="L184" s="8" t="e">
        <f>#REF!*EXP(-#REF!*F184)</f>
        <v>#REF!</v>
      </c>
      <c r="M184" s="9" t="e">
        <f t="shared" si="24"/>
        <v>#REF!</v>
      </c>
      <c r="N184" s="7" t="e">
        <f t="shared" si="25"/>
        <v>#REF!</v>
      </c>
      <c r="O184" s="9" t="e">
        <f t="shared" si="26"/>
        <v>#REF!</v>
      </c>
      <c r="P184" s="7" t="e">
        <f t="shared" si="27"/>
        <v>#REF!</v>
      </c>
      <c r="Q184" s="9" t="e">
        <f t="shared" si="28"/>
        <v>#REF!</v>
      </c>
      <c r="R184" s="8" t="e">
        <f t="shared" si="29"/>
        <v>#REF!</v>
      </c>
    </row>
    <row r="185" spans="6:18" s="1" customFormat="1" ht="10.199999999999999" customHeight="1" x14ac:dyDescent="0.2">
      <c r="F185" s="7">
        <v>17.899999999999999</v>
      </c>
      <c r="G185" s="8" t="e">
        <f t="shared" si="20"/>
        <v>#REF!</v>
      </c>
      <c r="H185" s="15" t="e">
        <f t="shared" si="21"/>
        <v>#REF!</v>
      </c>
      <c r="I185" s="15" t="e">
        <f t="shared" si="22"/>
        <v>#REF!</v>
      </c>
      <c r="J185" s="8" t="e">
        <f>#REF!*EXP(-#REF!*F185)</f>
        <v>#REF!</v>
      </c>
      <c r="K185" s="7" t="e">
        <f t="shared" si="23"/>
        <v>#REF!</v>
      </c>
      <c r="L185" s="8" t="e">
        <f>#REF!*EXP(-#REF!*F185)</f>
        <v>#REF!</v>
      </c>
      <c r="M185" s="9" t="e">
        <f t="shared" si="24"/>
        <v>#REF!</v>
      </c>
      <c r="N185" s="7" t="e">
        <f t="shared" si="25"/>
        <v>#REF!</v>
      </c>
      <c r="O185" s="9" t="e">
        <f t="shared" si="26"/>
        <v>#REF!</v>
      </c>
      <c r="P185" s="7" t="e">
        <f t="shared" si="27"/>
        <v>#REF!</v>
      </c>
      <c r="Q185" s="9" t="e">
        <f t="shared" si="28"/>
        <v>#REF!</v>
      </c>
      <c r="R185" s="8" t="e">
        <f t="shared" si="29"/>
        <v>#REF!</v>
      </c>
    </row>
    <row r="186" spans="6:18" s="1" customFormat="1" ht="10.199999999999999" customHeight="1" x14ac:dyDescent="0.2">
      <c r="F186" s="7">
        <v>18</v>
      </c>
      <c r="G186" s="8" t="e">
        <f t="shared" si="20"/>
        <v>#REF!</v>
      </c>
      <c r="H186" s="15" t="e">
        <f t="shared" si="21"/>
        <v>#REF!</v>
      </c>
      <c r="I186" s="15" t="e">
        <f t="shared" si="22"/>
        <v>#REF!</v>
      </c>
      <c r="J186" s="8" t="e">
        <f>#REF!*EXP(-#REF!*F186)</f>
        <v>#REF!</v>
      </c>
      <c r="K186" s="7" t="e">
        <f t="shared" si="23"/>
        <v>#REF!</v>
      </c>
      <c r="L186" s="8" t="e">
        <f>#REF!*EXP(-#REF!*F186)</f>
        <v>#REF!</v>
      </c>
      <c r="M186" s="9" t="e">
        <f t="shared" si="24"/>
        <v>#REF!</v>
      </c>
      <c r="N186" s="7" t="e">
        <f t="shared" si="25"/>
        <v>#REF!</v>
      </c>
      <c r="O186" s="9" t="e">
        <f t="shared" si="26"/>
        <v>#REF!</v>
      </c>
      <c r="P186" s="7" t="e">
        <f t="shared" si="27"/>
        <v>#REF!</v>
      </c>
      <c r="Q186" s="9" t="e">
        <f t="shared" si="28"/>
        <v>#REF!</v>
      </c>
      <c r="R186" s="8" t="e">
        <f t="shared" si="29"/>
        <v>#REF!</v>
      </c>
    </row>
    <row r="187" spans="6:18" s="1" customFormat="1" ht="10.199999999999999" customHeight="1" x14ac:dyDescent="0.2">
      <c r="F187" s="7">
        <v>18.100000000000001</v>
      </c>
      <c r="G187" s="8" t="e">
        <f t="shared" si="20"/>
        <v>#REF!</v>
      </c>
      <c r="H187" s="15" t="e">
        <f t="shared" si="21"/>
        <v>#REF!</v>
      </c>
      <c r="I187" s="15" t="e">
        <f t="shared" si="22"/>
        <v>#REF!</v>
      </c>
      <c r="J187" s="8" t="e">
        <f>#REF!*EXP(-#REF!*F187)</f>
        <v>#REF!</v>
      </c>
      <c r="K187" s="7" t="e">
        <f t="shared" si="23"/>
        <v>#REF!</v>
      </c>
      <c r="L187" s="8" t="e">
        <f>#REF!*EXP(-#REF!*F187)</f>
        <v>#REF!</v>
      </c>
      <c r="M187" s="9" t="e">
        <f t="shared" si="24"/>
        <v>#REF!</v>
      </c>
      <c r="N187" s="7" t="e">
        <f t="shared" si="25"/>
        <v>#REF!</v>
      </c>
      <c r="O187" s="9" t="e">
        <f t="shared" si="26"/>
        <v>#REF!</v>
      </c>
      <c r="P187" s="7" t="e">
        <f t="shared" si="27"/>
        <v>#REF!</v>
      </c>
      <c r="Q187" s="9" t="e">
        <f t="shared" si="28"/>
        <v>#REF!</v>
      </c>
      <c r="R187" s="8" t="e">
        <f t="shared" si="29"/>
        <v>#REF!</v>
      </c>
    </row>
    <row r="188" spans="6:18" s="1" customFormat="1" ht="10.199999999999999" customHeight="1" x14ac:dyDescent="0.2">
      <c r="F188" s="7">
        <v>18.2</v>
      </c>
      <c r="G188" s="8" t="e">
        <f t="shared" si="20"/>
        <v>#REF!</v>
      </c>
      <c r="H188" s="15" t="e">
        <f t="shared" si="21"/>
        <v>#REF!</v>
      </c>
      <c r="I188" s="15" t="e">
        <f t="shared" si="22"/>
        <v>#REF!</v>
      </c>
      <c r="J188" s="8" t="e">
        <f>#REF!*EXP(-#REF!*F188)</f>
        <v>#REF!</v>
      </c>
      <c r="K188" s="7" t="e">
        <f t="shared" si="23"/>
        <v>#REF!</v>
      </c>
      <c r="L188" s="8" t="e">
        <f>#REF!*EXP(-#REF!*F188)</f>
        <v>#REF!</v>
      </c>
      <c r="M188" s="9" t="e">
        <f t="shared" si="24"/>
        <v>#REF!</v>
      </c>
      <c r="N188" s="7" t="e">
        <f t="shared" si="25"/>
        <v>#REF!</v>
      </c>
      <c r="O188" s="9" t="e">
        <f t="shared" si="26"/>
        <v>#REF!</v>
      </c>
      <c r="P188" s="7" t="e">
        <f t="shared" si="27"/>
        <v>#REF!</v>
      </c>
      <c r="Q188" s="9" t="e">
        <f t="shared" si="28"/>
        <v>#REF!</v>
      </c>
      <c r="R188" s="8" t="e">
        <f t="shared" si="29"/>
        <v>#REF!</v>
      </c>
    </row>
    <row r="189" spans="6:18" s="1" customFormat="1" ht="10.199999999999999" customHeight="1" x14ac:dyDescent="0.2">
      <c r="F189" s="7">
        <v>18.3</v>
      </c>
      <c r="G189" s="8" t="e">
        <f t="shared" si="20"/>
        <v>#REF!</v>
      </c>
      <c r="H189" s="15" t="e">
        <f t="shared" si="21"/>
        <v>#REF!</v>
      </c>
      <c r="I189" s="15" t="e">
        <f t="shared" si="22"/>
        <v>#REF!</v>
      </c>
      <c r="J189" s="8" t="e">
        <f>#REF!*EXP(-#REF!*F189)</f>
        <v>#REF!</v>
      </c>
      <c r="K189" s="7" t="e">
        <f t="shared" si="23"/>
        <v>#REF!</v>
      </c>
      <c r="L189" s="8" t="e">
        <f>#REF!*EXP(-#REF!*F189)</f>
        <v>#REF!</v>
      </c>
      <c r="M189" s="9" t="e">
        <f t="shared" si="24"/>
        <v>#REF!</v>
      </c>
      <c r="N189" s="7" t="e">
        <f t="shared" si="25"/>
        <v>#REF!</v>
      </c>
      <c r="O189" s="9" t="e">
        <f t="shared" si="26"/>
        <v>#REF!</v>
      </c>
      <c r="P189" s="7" t="e">
        <f t="shared" si="27"/>
        <v>#REF!</v>
      </c>
      <c r="Q189" s="9" t="e">
        <f t="shared" si="28"/>
        <v>#REF!</v>
      </c>
      <c r="R189" s="8" t="e">
        <f t="shared" si="29"/>
        <v>#REF!</v>
      </c>
    </row>
    <row r="190" spans="6:18" s="1" customFormat="1" ht="10.199999999999999" customHeight="1" x14ac:dyDescent="0.2">
      <c r="F190" s="7">
        <v>18.399999999999999</v>
      </c>
      <c r="G190" s="8" t="e">
        <f t="shared" si="20"/>
        <v>#REF!</v>
      </c>
      <c r="H190" s="15" t="e">
        <f t="shared" si="21"/>
        <v>#REF!</v>
      </c>
      <c r="I190" s="15" t="e">
        <f t="shared" si="22"/>
        <v>#REF!</v>
      </c>
      <c r="J190" s="8" t="e">
        <f>#REF!*EXP(-#REF!*F190)</f>
        <v>#REF!</v>
      </c>
      <c r="K190" s="7" t="e">
        <f t="shared" si="23"/>
        <v>#REF!</v>
      </c>
      <c r="L190" s="8" t="e">
        <f>#REF!*EXP(-#REF!*F190)</f>
        <v>#REF!</v>
      </c>
      <c r="M190" s="9" t="e">
        <f t="shared" si="24"/>
        <v>#REF!</v>
      </c>
      <c r="N190" s="7" t="e">
        <f t="shared" si="25"/>
        <v>#REF!</v>
      </c>
      <c r="O190" s="9" t="e">
        <f t="shared" si="26"/>
        <v>#REF!</v>
      </c>
      <c r="P190" s="7" t="e">
        <f t="shared" si="27"/>
        <v>#REF!</v>
      </c>
      <c r="Q190" s="9" t="e">
        <f t="shared" si="28"/>
        <v>#REF!</v>
      </c>
      <c r="R190" s="8" t="e">
        <f t="shared" si="29"/>
        <v>#REF!</v>
      </c>
    </row>
    <row r="191" spans="6:18" s="1" customFormat="1" ht="10.199999999999999" customHeight="1" x14ac:dyDescent="0.2">
      <c r="F191" s="7">
        <v>18.5</v>
      </c>
      <c r="G191" s="8" t="e">
        <f t="shared" si="20"/>
        <v>#REF!</v>
      </c>
      <c r="H191" s="15" t="e">
        <f t="shared" si="21"/>
        <v>#REF!</v>
      </c>
      <c r="I191" s="15" t="e">
        <f t="shared" si="22"/>
        <v>#REF!</v>
      </c>
      <c r="J191" s="8" t="e">
        <f>#REF!*EXP(-#REF!*F191)</f>
        <v>#REF!</v>
      </c>
      <c r="K191" s="7" t="e">
        <f t="shared" si="23"/>
        <v>#REF!</v>
      </c>
      <c r="L191" s="8" t="e">
        <f>#REF!*EXP(-#REF!*F191)</f>
        <v>#REF!</v>
      </c>
      <c r="M191" s="9" t="e">
        <f t="shared" si="24"/>
        <v>#REF!</v>
      </c>
      <c r="N191" s="7" t="e">
        <f t="shared" si="25"/>
        <v>#REF!</v>
      </c>
      <c r="O191" s="9" t="e">
        <f t="shared" si="26"/>
        <v>#REF!</v>
      </c>
      <c r="P191" s="7" t="e">
        <f t="shared" si="27"/>
        <v>#REF!</v>
      </c>
      <c r="Q191" s="9" t="e">
        <f t="shared" si="28"/>
        <v>#REF!</v>
      </c>
      <c r="R191" s="8" t="e">
        <f t="shared" si="29"/>
        <v>#REF!</v>
      </c>
    </row>
    <row r="192" spans="6:18" s="1" customFormat="1" ht="10.199999999999999" customHeight="1" x14ac:dyDescent="0.2">
      <c r="F192" s="7">
        <v>18.600000000000001</v>
      </c>
      <c r="G192" s="8" t="e">
        <f t="shared" si="20"/>
        <v>#REF!</v>
      </c>
      <c r="H192" s="15" t="e">
        <f t="shared" si="21"/>
        <v>#REF!</v>
      </c>
      <c r="I192" s="15" t="e">
        <f t="shared" si="22"/>
        <v>#REF!</v>
      </c>
      <c r="J192" s="8" t="e">
        <f>#REF!*EXP(-#REF!*F192)</f>
        <v>#REF!</v>
      </c>
      <c r="K192" s="7" t="e">
        <f t="shared" si="23"/>
        <v>#REF!</v>
      </c>
      <c r="L192" s="8" t="e">
        <f>#REF!*EXP(-#REF!*F192)</f>
        <v>#REF!</v>
      </c>
      <c r="M192" s="9" t="e">
        <f t="shared" si="24"/>
        <v>#REF!</v>
      </c>
      <c r="N192" s="7" t="e">
        <f t="shared" si="25"/>
        <v>#REF!</v>
      </c>
      <c r="O192" s="9" t="e">
        <f t="shared" si="26"/>
        <v>#REF!</v>
      </c>
      <c r="P192" s="7" t="e">
        <f t="shared" si="27"/>
        <v>#REF!</v>
      </c>
      <c r="Q192" s="9" t="e">
        <f t="shared" si="28"/>
        <v>#REF!</v>
      </c>
      <c r="R192" s="8" t="e">
        <f t="shared" si="29"/>
        <v>#REF!</v>
      </c>
    </row>
    <row r="193" spans="6:18" s="1" customFormat="1" ht="10.199999999999999" customHeight="1" x14ac:dyDescent="0.2">
      <c r="F193" s="7">
        <v>18.7</v>
      </c>
      <c r="G193" s="8" t="e">
        <f t="shared" si="20"/>
        <v>#REF!</v>
      </c>
      <c r="H193" s="15" t="e">
        <f t="shared" si="21"/>
        <v>#REF!</v>
      </c>
      <c r="I193" s="15" t="e">
        <f t="shared" si="22"/>
        <v>#REF!</v>
      </c>
      <c r="J193" s="8" t="e">
        <f>#REF!*EXP(-#REF!*F193)</f>
        <v>#REF!</v>
      </c>
      <c r="K193" s="7" t="e">
        <f t="shared" si="23"/>
        <v>#REF!</v>
      </c>
      <c r="L193" s="8" t="e">
        <f>#REF!*EXP(-#REF!*F193)</f>
        <v>#REF!</v>
      </c>
      <c r="M193" s="9" t="e">
        <f t="shared" si="24"/>
        <v>#REF!</v>
      </c>
      <c r="N193" s="7" t="e">
        <f t="shared" si="25"/>
        <v>#REF!</v>
      </c>
      <c r="O193" s="9" t="e">
        <f t="shared" si="26"/>
        <v>#REF!</v>
      </c>
      <c r="P193" s="7" t="e">
        <f t="shared" si="27"/>
        <v>#REF!</v>
      </c>
      <c r="Q193" s="9" t="e">
        <f t="shared" si="28"/>
        <v>#REF!</v>
      </c>
      <c r="R193" s="8" t="e">
        <f t="shared" si="29"/>
        <v>#REF!</v>
      </c>
    </row>
    <row r="194" spans="6:18" s="1" customFormat="1" ht="10.199999999999999" customHeight="1" x14ac:dyDescent="0.2">
      <c r="F194" s="7">
        <v>18.8</v>
      </c>
      <c r="G194" s="8" t="e">
        <f t="shared" si="20"/>
        <v>#REF!</v>
      </c>
      <c r="H194" s="15" t="e">
        <f t="shared" si="21"/>
        <v>#REF!</v>
      </c>
      <c r="I194" s="15" t="e">
        <f t="shared" si="22"/>
        <v>#REF!</v>
      </c>
      <c r="J194" s="8" t="e">
        <f>#REF!*EXP(-#REF!*F194)</f>
        <v>#REF!</v>
      </c>
      <c r="K194" s="7" t="e">
        <f t="shared" si="23"/>
        <v>#REF!</v>
      </c>
      <c r="L194" s="8" t="e">
        <f>#REF!*EXP(-#REF!*F194)</f>
        <v>#REF!</v>
      </c>
      <c r="M194" s="9" t="e">
        <f t="shared" si="24"/>
        <v>#REF!</v>
      </c>
      <c r="N194" s="7" t="e">
        <f t="shared" si="25"/>
        <v>#REF!</v>
      </c>
      <c r="O194" s="9" t="e">
        <f t="shared" si="26"/>
        <v>#REF!</v>
      </c>
      <c r="P194" s="7" t="e">
        <f t="shared" si="27"/>
        <v>#REF!</v>
      </c>
      <c r="Q194" s="9" t="e">
        <f t="shared" si="28"/>
        <v>#REF!</v>
      </c>
      <c r="R194" s="8" t="e">
        <f t="shared" si="29"/>
        <v>#REF!</v>
      </c>
    </row>
    <row r="195" spans="6:18" s="1" customFormat="1" ht="10.199999999999999" customHeight="1" x14ac:dyDescent="0.2">
      <c r="F195" s="7">
        <v>18.899999999999999</v>
      </c>
      <c r="G195" s="8" t="e">
        <f t="shared" si="20"/>
        <v>#REF!</v>
      </c>
      <c r="H195" s="15" t="e">
        <f t="shared" si="21"/>
        <v>#REF!</v>
      </c>
      <c r="I195" s="15" t="e">
        <f t="shared" si="22"/>
        <v>#REF!</v>
      </c>
      <c r="J195" s="8" t="e">
        <f>#REF!*EXP(-#REF!*F195)</f>
        <v>#REF!</v>
      </c>
      <c r="K195" s="7" t="e">
        <f t="shared" si="23"/>
        <v>#REF!</v>
      </c>
      <c r="L195" s="8" t="e">
        <f>#REF!*EXP(-#REF!*F195)</f>
        <v>#REF!</v>
      </c>
      <c r="M195" s="9" t="e">
        <f t="shared" si="24"/>
        <v>#REF!</v>
      </c>
      <c r="N195" s="7" t="e">
        <f t="shared" si="25"/>
        <v>#REF!</v>
      </c>
      <c r="O195" s="9" t="e">
        <f t="shared" si="26"/>
        <v>#REF!</v>
      </c>
      <c r="P195" s="7" t="e">
        <f t="shared" si="27"/>
        <v>#REF!</v>
      </c>
      <c r="Q195" s="9" t="e">
        <f t="shared" si="28"/>
        <v>#REF!</v>
      </c>
      <c r="R195" s="8" t="e">
        <f t="shared" si="29"/>
        <v>#REF!</v>
      </c>
    </row>
    <row r="196" spans="6:18" s="1" customFormat="1" ht="10.199999999999999" customHeight="1" x14ac:dyDescent="0.2">
      <c r="F196" s="7">
        <v>19</v>
      </c>
      <c r="G196" s="8" t="e">
        <f t="shared" si="20"/>
        <v>#REF!</v>
      </c>
      <c r="H196" s="15" t="e">
        <f t="shared" si="21"/>
        <v>#REF!</v>
      </c>
      <c r="I196" s="15" t="e">
        <f t="shared" si="22"/>
        <v>#REF!</v>
      </c>
      <c r="J196" s="8" t="e">
        <f>#REF!*EXP(-#REF!*F196)</f>
        <v>#REF!</v>
      </c>
      <c r="K196" s="7" t="e">
        <f t="shared" si="23"/>
        <v>#REF!</v>
      </c>
      <c r="L196" s="8" t="e">
        <f>#REF!*EXP(-#REF!*F196)</f>
        <v>#REF!</v>
      </c>
      <c r="M196" s="9" t="e">
        <f t="shared" si="24"/>
        <v>#REF!</v>
      </c>
      <c r="N196" s="7" t="e">
        <f t="shared" si="25"/>
        <v>#REF!</v>
      </c>
      <c r="O196" s="9" t="e">
        <f t="shared" si="26"/>
        <v>#REF!</v>
      </c>
      <c r="P196" s="7" t="e">
        <f t="shared" si="27"/>
        <v>#REF!</v>
      </c>
      <c r="Q196" s="9" t="e">
        <f t="shared" si="28"/>
        <v>#REF!</v>
      </c>
      <c r="R196" s="8" t="e">
        <f t="shared" si="29"/>
        <v>#REF!</v>
      </c>
    </row>
    <row r="197" spans="6:18" s="1" customFormat="1" ht="10.199999999999999" customHeight="1" x14ac:dyDescent="0.2">
      <c r="F197" s="7">
        <v>19.100000000000001</v>
      </c>
      <c r="G197" s="8" t="e">
        <f t="shared" si="20"/>
        <v>#REF!</v>
      </c>
      <c r="H197" s="15" t="e">
        <f t="shared" si="21"/>
        <v>#REF!</v>
      </c>
      <c r="I197" s="15" t="e">
        <f t="shared" si="22"/>
        <v>#REF!</v>
      </c>
      <c r="J197" s="8" t="e">
        <f>#REF!*EXP(-#REF!*F197)</f>
        <v>#REF!</v>
      </c>
      <c r="K197" s="7" t="e">
        <f t="shared" si="23"/>
        <v>#REF!</v>
      </c>
      <c r="L197" s="8" t="e">
        <f>#REF!*EXP(-#REF!*F197)</f>
        <v>#REF!</v>
      </c>
      <c r="M197" s="9" t="e">
        <f t="shared" si="24"/>
        <v>#REF!</v>
      </c>
      <c r="N197" s="7" t="e">
        <f t="shared" si="25"/>
        <v>#REF!</v>
      </c>
      <c r="O197" s="9" t="e">
        <f t="shared" si="26"/>
        <v>#REF!</v>
      </c>
      <c r="P197" s="7" t="e">
        <f t="shared" si="27"/>
        <v>#REF!</v>
      </c>
      <c r="Q197" s="9" t="e">
        <f t="shared" si="28"/>
        <v>#REF!</v>
      </c>
      <c r="R197" s="8" t="e">
        <f t="shared" si="29"/>
        <v>#REF!</v>
      </c>
    </row>
    <row r="198" spans="6:18" s="1" customFormat="1" ht="10.199999999999999" customHeight="1" x14ac:dyDescent="0.2">
      <c r="F198" s="7">
        <v>19.2</v>
      </c>
      <c r="G198" s="8" t="e">
        <f t="shared" ref="G198:G261" si="30">Vo*EXP(-n*F198)</f>
        <v>#REF!</v>
      </c>
      <c r="H198" s="15" t="e">
        <f t="shared" ref="H198:H261" si="31">F198*Vo*EXP(-n*F198)</f>
        <v>#REF!</v>
      </c>
      <c r="I198" s="15" t="e">
        <f t="shared" ref="I198:I261" si="32">(-Vo*n*F198^2+F198+Vo)*EXP(-n*F198)</f>
        <v>#REF!</v>
      </c>
      <c r="J198" s="8" t="e">
        <f>#REF!*EXP(-#REF!*F198)</f>
        <v>#REF!</v>
      </c>
      <c r="K198" s="7" t="e">
        <f t="shared" ref="K198:K261" si="33">F198*J198</f>
        <v>#REF!</v>
      </c>
      <c r="L198" s="8" t="e">
        <f>#REF!*EXP(-#REF!*F198)</f>
        <v>#REF!</v>
      </c>
      <c r="M198" s="9" t="e">
        <f t="shared" ref="M198:M261" si="34">F198*L198</f>
        <v>#REF!</v>
      </c>
      <c r="N198" s="7" t="e">
        <f t="shared" ref="N198:N261" si="35">F198*$D$5</f>
        <v>#REF!</v>
      </c>
      <c r="O198" s="9" t="e">
        <f t="shared" ref="O198:O261" si="36">$B$10-F198*$D$6</f>
        <v>#REF!</v>
      </c>
      <c r="P198" s="7" t="e">
        <f t="shared" ref="P198:P261" si="37">F198*$D$11</f>
        <v>#REF!</v>
      </c>
      <c r="Q198" s="9" t="e">
        <f t="shared" ref="Q198:Q261" si="38">$B$16-$D$12*F198</f>
        <v>#REF!</v>
      </c>
      <c r="R198" s="8" t="e">
        <f t="shared" ref="R198:R261" si="39">ROUND((H198-O198),10)</f>
        <v>#REF!</v>
      </c>
    </row>
    <row r="199" spans="6:18" s="1" customFormat="1" ht="10.199999999999999" customHeight="1" x14ac:dyDescent="0.2">
      <c r="F199" s="7">
        <v>19.3</v>
      </c>
      <c r="G199" s="8" t="e">
        <f t="shared" si="30"/>
        <v>#REF!</v>
      </c>
      <c r="H199" s="15" t="e">
        <f t="shared" si="31"/>
        <v>#REF!</v>
      </c>
      <c r="I199" s="15" t="e">
        <f t="shared" si="32"/>
        <v>#REF!</v>
      </c>
      <c r="J199" s="8" t="e">
        <f>#REF!*EXP(-#REF!*F199)</f>
        <v>#REF!</v>
      </c>
      <c r="K199" s="7" t="e">
        <f t="shared" si="33"/>
        <v>#REF!</v>
      </c>
      <c r="L199" s="8" t="e">
        <f>#REF!*EXP(-#REF!*F199)</f>
        <v>#REF!</v>
      </c>
      <c r="M199" s="9" t="e">
        <f t="shared" si="34"/>
        <v>#REF!</v>
      </c>
      <c r="N199" s="7" t="e">
        <f t="shared" si="35"/>
        <v>#REF!</v>
      </c>
      <c r="O199" s="9" t="e">
        <f t="shared" si="36"/>
        <v>#REF!</v>
      </c>
      <c r="P199" s="7" t="e">
        <f t="shared" si="37"/>
        <v>#REF!</v>
      </c>
      <c r="Q199" s="9" t="e">
        <f t="shared" si="38"/>
        <v>#REF!</v>
      </c>
      <c r="R199" s="8" t="e">
        <f t="shared" si="39"/>
        <v>#REF!</v>
      </c>
    </row>
    <row r="200" spans="6:18" s="1" customFormat="1" ht="10.199999999999999" customHeight="1" x14ac:dyDescent="0.2">
      <c r="F200" s="7">
        <v>19.399999999999999</v>
      </c>
      <c r="G200" s="8" t="e">
        <f t="shared" si="30"/>
        <v>#REF!</v>
      </c>
      <c r="H200" s="15" t="e">
        <f t="shared" si="31"/>
        <v>#REF!</v>
      </c>
      <c r="I200" s="15" t="e">
        <f t="shared" si="32"/>
        <v>#REF!</v>
      </c>
      <c r="J200" s="8" t="e">
        <f>#REF!*EXP(-#REF!*F200)</f>
        <v>#REF!</v>
      </c>
      <c r="K200" s="7" t="e">
        <f t="shared" si="33"/>
        <v>#REF!</v>
      </c>
      <c r="L200" s="8" t="e">
        <f>#REF!*EXP(-#REF!*F200)</f>
        <v>#REF!</v>
      </c>
      <c r="M200" s="9" t="e">
        <f t="shared" si="34"/>
        <v>#REF!</v>
      </c>
      <c r="N200" s="7" t="e">
        <f t="shared" si="35"/>
        <v>#REF!</v>
      </c>
      <c r="O200" s="9" t="e">
        <f t="shared" si="36"/>
        <v>#REF!</v>
      </c>
      <c r="P200" s="7" t="e">
        <f t="shared" si="37"/>
        <v>#REF!</v>
      </c>
      <c r="Q200" s="9" t="e">
        <f t="shared" si="38"/>
        <v>#REF!</v>
      </c>
      <c r="R200" s="8" t="e">
        <f t="shared" si="39"/>
        <v>#REF!</v>
      </c>
    </row>
    <row r="201" spans="6:18" s="1" customFormat="1" ht="10.199999999999999" customHeight="1" x14ac:dyDescent="0.2">
      <c r="F201" s="7">
        <v>19.5</v>
      </c>
      <c r="G201" s="8" t="e">
        <f t="shared" si="30"/>
        <v>#REF!</v>
      </c>
      <c r="H201" s="15" t="e">
        <f t="shared" si="31"/>
        <v>#REF!</v>
      </c>
      <c r="I201" s="15" t="e">
        <f t="shared" si="32"/>
        <v>#REF!</v>
      </c>
      <c r="J201" s="8" t="e">
        <f>#REF!*EXP(-#REF!*F201)</f>
        <v>#REF!</v>
      </c>
      <c r="K201" s="7" t="e">
        <f t="shared" si="33"/>
        <v>#REF!</v>
      </c>
      <c r="L201" s="8" t="e">
        <f>#REF!*EXP(-#REF!*F201)</f>
        <v>#REF!</v>
      </c>
      <c r="M201" s="9" t="e">
        <f t="shared" si="34"/>
        <v>#REF!</v>
      </c>
      <c r="N201" s="7" t="e">
        <f t="shared" si="35"/>
        <v>#REF!</v>
      </c>
      <c r="O201" s="9" t="e">
        <f t="shared" si="36"/>
        <v>#REF!</v>
      </c>
      <c r="P201" s="7" t="e">
        <f t="shared" si="37"/>
        <v>#REF!</v>
      </c>
      <c r="Q201" s="9" t="e">
        <f t="shared" si="38"/>
        <v>#REF!</v>
      </c>
      <c r="R201" s="8" t="e">
        <f t="shared" si="39"/>
        <v>#REF!</v>
      </c>
    </row>
    <row r="202" spans="6:18" s="1" customFormat="1" ht="10.199999999999999" customHeight="1" x14ac:dyDescent="0.2">
      <c r="F202" s="7">
        <v>19.600000000000001</v>
      </c>
      <c r="G202" s="8" t="e">
        <f t="shared" si="30"/>
        <v>#REF!</v>
      </c>
      <c r="H202" s="15" t="e">
        <f t="shared" si="31"/>
        <v>#REF!</v>
      </c>
      <c r="I202" s="15" t="e">
        <f t="shared" si="32"/>
        <v>#REF!</v>
      </c>
      <c r="J202" s="8" t="e">
        <f>#REF!*EXP(-#REF!*F202)</f>
        <v>#REF!</v>
      </c>
      <c r="K202" s="7" t="e">
        <f t="shared" si="33"/>
        <v>#REF!</v>
      </c>
      <c r="L202" s="8" t="e">
        <f>#REF!*EXP(-#REF!*F202)</f>
        <v>#REF!</v>
      </c>
      <c r="M202" s="9" t="e">
        <f t="shared" si="34"/>
        <v>#REF!</v>
      </c>
      <c r="N202" s="7" t="e">
        <f t="shared" si="35"/>
        <v>#REF!</v>
      </c>
      <c r="O202" s="9" t="e">
        <f t="shared" si="36"/>
        <v>#REF!</v>
      </c>
      <c r="P202" s="7" t="e">
        <f t="shared" si="37"/>
        <v>#REF!</v>
      </c>
      <c r="Q202" s="9" t="e">
        <f t="shared" si="38"/>
        <v>#REF!</v>
      </c>
      <c r="R202" s="8" t="e">
        <f t="shared" si="39"/>
        <v>#REF!</v>
      </c>
    </row>
    <row r="203" spans="6:18" s="1" customFormat="1" ht="10.199999999999999" customHeight="1" x14ac:dyDescent="0.2">
      <c r="F203" s="7">
        <v>19.7</v>
      </c>
      <c r="G203" s="8" t="e">
        <f t="shared" si="30"/>
        <v>#REF!</v>
      </c>
      <c r="H203" s="15" t="e">
        <f t="shared" si="31"/>
        <v>#REF!</v>
      </c>
      <c r="I203" s="15" t="e">
        <f t="shared" si="32"/>
        <v>#REF!</v>
      </c>
      <c r="J203" s="8" t="e">
        <f>#REF!*EXP(-#REF!*F203)</f>
        <v>#REF!</v>
      </c>
      <c r="K203" s="7" t="e">
        <f t="shared" si="33"/>
        <v>#REF!</v>
      </c>
      <c r="L203" s="8" t="e">
        <f>#REF!*EXP(-#REF!*F203)</f>
        <v>#REF!</v>
      </c>
      <c r="M203" s="9" t="e">
        <f t="shared" si="34"/>
        <v>#REF!</v>
      </c>
      <c r="N203" s="7" t="e">
        <f t="shared" si="35"/>
        <v>#REF!</v>
      </c>
      <c r="O203" s="9" t="e">
        <f t="shared" si="36"/>
        <v>#REF!</v>
      </c>
      <c r="P203" s="7" t="e">
        <f t="shared" si="37"/>
        <v>#REF!</v>
      </c>
      <c r="Q203" s="9" t="e">
        <f t="shared" si="38"/>
        <v>#REF!</v>
      </c>
      <c r="R203" s="8" t="e">
        <f t="shared" si="39"/>
        <v>#REF!</v>
      </c>
    </row>
    <row r="204" spans="6:18" s="1" customFormat="1" ht="10.199999999999999" customHeight="1" x14ac:dyDescent="0.2">
      <c r="F204" s="7">
        <v>19.8</v>
      </c>
      <c r="G204" s="8" t="e">
        <f t="shared" si="30"/>
        <v>#REF!</v>
      </c>
      <c r="H204" s="15" t="e">
        <f t="shared" si="31"/>
        <v>#REF!</v>
      </c>
      <c r="I204" s="15" t="e">
        <f t="shared" si="32"/>
        <v>#REF!</v>
      </c>
      <c r="J204" s="8" t="e">
        <f>#REF!*EXP(-#REF!*F204)</f>
        <v>#REF!</v>
      </c>
      <c r="K204" s="7" t="e">
        <f t="shared" si="33"/>
        <v>#REF!</v>
      </c>
      <c r="L204" s="8" t="e">
        <f>#REF!*EXP(-#REF!*F204)</f>
        <v>#REF!</v>
      </c>
      <c r="M204" s="9" t="e">
        <f t="shared" si="34"/>
        <v>#REF!</v>
      </c>
      <c r="N204" s="7" t="e">
        <f t="shared" si="35"/>
        <v>#REF!</v>
      </c>
      <c r="O204" s="9" t="e">
        <f t="shared" si="36"/>
        <v>#REF!</v>
      </c>
      <c r="P204" s="7" t="e">
        <f t="shared" si="37"/>
        <v>#REF!</v>
      </c>
      <c r="Q204" s="9" t="e">
        <f t="shared" si="38"/>
        <v>#REF!</v>
      </c>
      <c r="R204" s="8" t="e">
        <f t="shared" si="39"/>
        <v>#REF!</v>
      </c>
    </row>
    <row r="205" spans="6:18" s="1" customFormat="1" ht="10.199999999999999" customHeight="1" x14ac:dyDescent="0.2">
      <c r="F205" s="7">
        <v>19.899999999999999</v>
      </c>
      <c r="G205" s="8" t="e">
        <f t="shared" si="30"/>
        <v>#REF!</v>
      </c>
      <c r="H205" s="15" t="e">
        <f t="shared" si="31"/>
        <v>#REF!</v>
      </c>
      <c r="I205" s="15" t="e">
        <f t="shared" si="32"/>
        <v>#REF!</v>
      </c>
      <c r="J205" s="8" t="e">
        <f>#REF!*EXP(-#REF!*F205)</f>
        <v>#REF!</v>
      </c>
      <c r="K205" s="7" t="e">
        <f t="shared" si="33"/>
        <v>#REF!</v>
      </c>
      <c r="L205" s="8" t="e">
        <f>#REF!*EXP(-#REF!*F205)</f>
        <v>#REF!</v>
      </c>
      <c r="M205" s="9" t="e">
        <f t="shared" si="34"/>
        <v>#REF!</v>
      </c>
      <c r="N205" s="7" t="e">
        <f t="shared" si="35"/>
        <v>#REF!</v>
      </c>
      <c r="O205" s="9" t="e">
        <f t="shared" si="36"/>
        <v>#REF!</v>
      </c>
      <c r="P205" s="7" t="e">
        <f t="shared" si="37"/>
        <v>#REF!</v>
      </c>
      <c r="Q205" s="9" t="e">
        <f t="shared" si="38"/>
        <v>#REF!</v>
      </c>
      <c r="R205" s="8" t="e">
        <f t="shared" si="39"/>
        <v>#REF!</v>
      </c>
    </row>
    <row r="206" spans="6:18" s="1" customFormat="1" ht="10.199999999999999" customHeight="1" x14ac:dyDescent="0.2">
      <c r="F206" s="7">
        <v>20</v>
      </c>
      <c r="G206" s="8" t="e">
        <f t="shared" si="30"/>
        <v>#REF!</v>
      </c>
      <c r="H206" s="15" t="e">
        <f t="shared" si="31"/>
        <v>#REF!</v>
      </c>
      <c r="I206" s="15" t="e">
        <f t="shared" si="32"/>
        <v>#REF!</v>
      </c>
      <c r="J206" s="8" t="e">
        <f>#REF!*EXP(-#REF!*F206)</f>
        <v>#REF!</v>
      </c>
      <c r="K206" s="7" t="e">
        <f t="shared" si="33"/>
        <v>#REF!</v>
      </c>
      <c r="L206" s="8" t="e">
        <f>#REF!*EXP(-#REF!*F206)</f>
        <v>#REF!</v>
      </c>
      <c r="M206" s="9" t="e">
        <f t="shared" si="34"/>
        <v>#REF!</v>
      </c>
      <c r="N206" s="7" t="e">
        <f t="shared" si="35"/>
        <v>#REF!</v>
      </c>
      <c r="O206" s="9" t="e">
        <f t="shared" si="36"/>
        <v>#REF!</v>
      </c>
      <c r="P206" s="7" t="e">
        <f t="shared" si="37"/>
        <v>#REF!</v>
      </c>
      <c r="Q206" s="9" t="e">
        <f t="shared" si="38"/>
        <v>#REF!</v>
      </c>
      <c r="R206" s="8" t="e">
        <f t="shared" si="39"/>
        <v>#REF!</v>
      </c>
    </row>
    <row r="207" spans="6:18" s="1" customFormat="1" ht="10.199999999999999" customHeight="1" x14ac:dyDescent="0.2">
      <c r="F207" s="7">
        <v>20.100000000000001</v>
      </c>
      <c r="G207" s="8" t="e">
        <f t="shared" si="30"/>
        <v>#REF!</v>
      </c>
      <c r="H207" s="15" t="e">
        <f t="shared" si="31"/>
        <v>#REF!</v>
      </c>
      <c r="I207" s="15" t="e">
        <f t="shared" si="32"/>
        <v>#REF!</v>
      </c>
      <c r="J207" s="8" t="e">
        <f>#REF!*EXP(-#REF!*F207)</f>
        <v>#REF!</v>
      </c>
      <c r="K207" s="7" t="e">
        <f t="shared" si="33"/>
        <v>#REF!</v>
      </c>
      <c r="L207" s="8" t="e">
        <f>#REF!*EXP(-#REF!*F207)</f>
        <v>#REF!</v>
      </c>
      <c r="M207" s="9" t="e">
        <f t="shared" si="34"/>
        <v>#REF!</v>
      </c>
      <c r="N207" s="7" t="e">
        <f t="shared" si="35"/>
        <v>#REF!</v>
      </c>
      <c r="O207" s="9" t="e">
        <f t="shared" si="36"/>
        <v>#REF!</v>
      </c>
      <c r="P207" s="7" t="e">
        <f t="shared" si="37"/>
        <v>#REF!</v>
      </c>
      <c r="Q207" s="9" t="e">
        <f t="shared" si="38"/>
        <v>#REF!</v>
      </c>
      <c r="R207" s="8" t="e">
        <f t="shared" si="39"/>
        <v>#REF!</v>
      </c>
    </row>
    <row r="208" spans="6:18" s="1" customFormat="1" ht="10.199999999999999" customHeight="1" x14ac:dyDescent="0.2">
      <c r="F208" s="7">
        <v>20.2</v>
      </c>
      <c r="G208" s="8" t="e">
        <f t="shared" si="30"/>
        <v>#REF!</v>
      </c>
      <c r="H208" s="15" t="e">
        <f t="shared" si="31"/>
        <v>#REF!</v>
      </c>
      <c r="I208" s="15" t="e">
        <f t="shared" si="32"/>
        <v>#REF!</v>
      </c>
      <c r="J208" s="8" t="e">
        <f>#REF!*EXP(-#REF!*F208)</f>
        <v>#REF!</v>
      </c>
      <c r="K208" s="7" t="e">
        <f t="shared" si="33"/>
        <v>#REF!</v>
      </c>
      <c r="L208" s="8" t="e">
        <f>#REF!*EXP(-#REF!*F208)</f>
        <v>#REF!</v>
      </c>
      <c r="M208" s="9" t="e">
        <f t="shared" si="34"/>
        <v>#REF!</v>
      </c>
      <c r="N208" s="7" t="e">
        <f t="shared" si="35"/>
        <v>#REF!</v>
      </c>
      <c r="O208" s="9" t="e">
        <f t="shared" si="36"/>
        <v>#REF!</v>
      </c>
      <c r="P208" s="7" t="e">
        <f t="shared" si="37"/>
        <v>#REF!</v>
      </c>
      <c r="Q208" s="9" t="e">
        <f t="shared" si="38"/>
        <v>#REF!</v>
      </c>
      <c r="R208" s="8" t="e">
        <f t="shared" si="39"/>
        <v>#REF!</v>
      </c>
    </row>
    <row r="209" spans="6:18" s="1" customFormat="1" ht="10.199999999999999" customHeight="1" x14ac:dyDescent="0.2">
      <c r="F209" s="7">
        <v>20.3</v>
      </c>
      <c r="G209" s="8" t="e">
        <f t="shared" si="30"/>
        <v>#REF!</v>
      </c>
      <c r="H209" s="15" t="e">
        <f t="shared" si="31"/>
        <v>#REF!</v>
      </c>
      <c r="I209" s="15" t="e">
        <f t="shared" si="32"/>
        <v>#REF!</v>
      </c>
      <c r="J209" s="8" t="e">
        <f>#REF!*EXP(-#REF!*F209)</f>
        <v>#REF!</v>
      </c>
      <c r="K209" s="7" t="e">
        <f t="shared" si="33"/>
        <v>#REF!</v>
      </c>
      <c r="L209" s="8" t="e">
        <f>#REF!*EXP(-#REF!*F209)</f>
        <v>#REF!</v>
      </c>
      <c r="M209" s="9" t="e">
        <f t="shared" si="34"/>
        <v>#REF!</v>
      </c>
      <c r="N209" s="7" t="e">
        <f t="shared" si="35"/>
        <v>#REF!</v>
      </c>
      <c r="O209" s="9" t="e">
        <f t="shared" si="36"/>
        <v>#REF!</v>
      </c>
      <c r="P209" s="7" t="e">
        <f t="shared" si="37"/>
        <v>#REF!</v>
      </c>
      <c r="Q209" s="9" t="e">
        <f t="shared" si="38"/>
        <v>#REF!</v>
      </c>
      <c r="R209" s="8" t="e">
        <f t="shared" si="39"/>
        <v>#REF!</v>
      </c>
    </row>
    <row r="210" spans="6:18" s="1" customFormat="1" ht="10.199999999999999" customHeight="1" x14ac:dyDescent="0.2">
      <c r="F210" s="7">
        <v>20.399999999999999</v>
      </c>
      <c r="G210" s="8" t="e">
        <f t="shared" si="30"/>
        <v>#REF!</v>
      </c>
      <c r="H210" s="15" t="e">
        <f t="shared" si="31"/>
        <v>#REF!</v>
      </c>
      <c r="I210" s="15" t="e">
        <f t="shared" si="32"/>
        <v>#REF!</v>
      </c>
      <c r="J210" s="8" t="e">
        <f>#REF!*EXP(-#REF!*F210)</f>
        <v>#REF!</v>
      </c>
      <c r="K210" s="7" t="e">
        <f t="shared" si="33"/>
        <v>#REF!</v>
      </c>
      <c r="L210" s="8" t="e">
        <f>#REF!*EXP(-#REF!*F210)</f>
        <v>#REF!</v>
      </c>
      <c r="M210" s="9" t="e">
        <f t="shared" si="34"/>
        <v>#REF!</v>
      </c>
      <c r="N210" s="7" t="e">
        <f t="shared" si="35"/>
        <v>#REF!</v>
      </c>
      <c r="O210" s="9" t="e">
        <f t="shared" si="36"/>
        <v>#REF!</v>
      </c>
      <c r="P210" s="7" t="e">
        <f t="shared" si="37"/>
        <v>#REF!</v>
      </c>
      <c r="Q210" s="9" t="e">
        <f t="shared" si="38"/>
        <v>#REF!</v>
      </c>
      <c r="R210" s="8" t="e">
        <f t="shared" si="39"/>
        <v>#REF!</v>
      </c>
    </row>
    <row r="211" spans="6:18" s="1" customFormat="1" ht="10.199999999999999" customHeight="1" x14ac:dyDescent="0.2">
      <c r="F211" s="7">
        <v>20.5</v>
      </c>
      <c r="G211" s="8" t="e">
        <f t="shared" si="30"/>
        <v>#REF!</v>
      </c>
      <c r="H211" s="15" t="e">
        <f t="shared" si="31"/>
        <v>#REF!</v>
      </c>
      <c r="I211" s="15" t="e">
        <f t="shared" si="32"/>
        <v>#REF!</v>
      </c>
      <c r="J211" s="8" t="e">
        <f>#REF!*EXP(-#REF!*F211)</f>
        <v>#REF!</v>
      </c>
      <c r="K211" s="7" t="e">
        <f t="shared" si="33"/>
        <v>#REF!</v>
      </c>
      <c r="L211" s="8" t="e">
        <f>#REF!*EXP(-#REF!*F211)</f>
        <v>#REF!</v>
      </c>
      <c r="M211" s="9" t="e">
        <f t="shared" si="34"/>
        <v>#REF!</v>
      </c>
      <c r="N211" s="7" t="e">
        <f t="shared" si="35"/>
        <v>#REF!</v>
      </c>
      <c r="O211" s="9" t="e">
        <f t="shared" si="36"/>
        <v>#REF!</v>
      </c>
      <c r="P211" s="7" t="e">
        <f t="shared" si="37"/>
        <v>#REF!</v>
      </c>
      <c r="Q211" s="9" t="e">
        <f t="shared" si="38"/>
        <v>#REF!</v>
      </c>
      <c r="R211" s="8" t="e">
        <f t="shared" si="39"/>
        <v>#REF!</v>
      </c>
    </row>
    <row r="212" spans="6:18" s="1" customFormat="1" ht="10.199999999999999" customHeight="1" x14ac:dyDescent="0.2">
      <c r="F212" s="7">
        <v>20.6</v>
      </c>
      <c r="G212" s="8" t="e">
        <f t="shared" si="30"/>
        <v>#REF!</v>
      </c>
      <c r="H212" s="15" t="e">
        <f t="shared" si="31"/>
        <v>#REF!</v>
      </c>
      <c r="I212" s="15" t="e">
        <f t="shared" si="32"/>
        <v>#REF!</v>
      </c>
      <c r="J212" s="8" t="e">
        <f>#REF!*EXP(-#REF!*F212)</f>
        <v>#REF!</v>
      </c>
      <c r="K212" s="7" t="e">
        <f t="shared" si="33"/>
        <v>#REF!</v>
      </c>
      <c r="L212" s="8" t="e">
        <f>#REF!*EXP(-#REF!*F212)</f>
        <v>#REF!</v>
      </c>
      <c r="M212" s="9" t="e">
        <f t="shared" si="34"/>
        <v>#REF!</v>
      </c>
      <c r="N212" s="7" t="e">
        <f t="shared" si="35"/>
        <v>#REF!</v>
      </c>
      <c r="O212" s="9" t="e">
        <f t="shared" si="36"/>
        <v>#REF!</v>
      </c>
      <c r="P212" s="7" t="e">
        <f t="shared" si="37"/>
        <v>#REF!</v>
      </c>
      <c r="Q212" s="9" t="e">
        <f t="shared" si="38"/>
        <v>#REF!</v>
      </c>
      <c r="R212" s="8" t="e">
        <f t="shared" si="39"/>
        <v>#REF!</v>
      </c>
    </row>
    <row r="213" spans="6:18" s="1" customFormat="1" ht="10.199999999999999" customHeight="1" x14ac:dyDescent="0.2">
      <c r="F213" s="7">
        <v>20.7</v>
      </c>
      <c r="G213" s="8" t="e">
        <f t="shared" si="30"/>
        <v>#REF!</v>
      </c>
      <c r="H213" s="15" t="e">
        <f t="shared" si="31"/>
        <v>#REF!</v>
      </c>
      <c r="I213" s="15" t="e">
        <f t="shared" si="32"/>
        <v>#REF!</v>
      </c>
      <c r="J213" s="8" t="e">
        <f>#REF!*EXP(-#REF!*F213)</f>
        <v>#REF!</v>
      </c>
      <c r="K213" s="7" t="e">
        <f t="shared" si="33"/>
        <v>#REF!</v>
      </c>
      <c r="L213" s="8" t="e">
        <f>#REF!*EXP(-#REF!*F213)</f>
        <v>#REF!</v>
      </c>
      <c r="M213" s="9" t="e">
        <f t="shared" si="34"/>
        <v>#REF!</v>
      </c>
      <c r="N213" s="7" t="e">
        <f t="shared" si="35"/>
        <v>#REF!</v>
      </c>
      <c r="O213" s="9" t="e">
        <f t="shared" si="36"/>
        <v>#REF!</v>
      </c>
      <c r="P213" s="7" t="e">
        <f t="shared" si="37"/>
        <v>#REF!</v>
      </c>
      <c r="Q213" s="9" t="e">
        <f t="shared" si="38"/>
        <v>#REF!</v>
      </c>
      <c r="R213" s="8" t="e">
        <f t="shared" si="39"/>
        <v>#REF!</v>
      </c>
    </row>
    <row r="214" spans="6:18" s="1" customFormat="1" ht="10.199999999999999" customHeight="1" x14ac:dyDescent="0.2">
      <c r="F214" s="7">
        <v>20.8</v>
      </c>
      <c r="G214" s="8" t="e">
        <f t="shared" si="30"/>
        <v>#REF!</v>
      </c>
      <c r="H214" s="15" t="e">
        <f t="shared" si="31"/>
        <v>#REF!</v>
      </c>
      <c r="I214" s="15" t="e">
        <f t="shared" si="32"/>
        <v>#REF!</v>
      </c>
      <c r="J214" s="8" t="e">
        <f>#REF!*EXP(-#REF!*F214)</f>
        <v>#REF!</v>
      </c>
      <c r="K214" s="7" t="e">
        <f t="shared" si="33"/>
        <v>#REF!</v>
      </c>
      <c r="L214" s="8" t="e">
        <f>#REF!*EXP(-#REF!*F214)</f>
        <v>#REF!</v>
      </c>
      <c r="M214" s="9" t="e">
        <f t="shared" si="34"/>
        <v>#REF!</v>
      </c>
      <c r="N214" s="7" t="e">
        <f t="shared" si="35"/>
        <v>#REF!</v>
      </c>
      <c r="O214" s="9" t="e">
        <f t="shared" si="36"/>
        <v>#REF!</v>
      </c>
      <c r="P214" s="7" t="e">
        <f t="shared" si="37"/>
        <v>#REF!</v>
      </c>
      <c r="Q214" s="9" t="e">
        <f t="shared" si="38"/>
        <v>#REF!</v>
      </c>
      <c r="R214" s="8" t="e">
        <f t="shared" si="39"/>
        <v>#REF!</v>
      </c>
    </row>
    <row r="215" spans="6:18" s="1" customFormat="1" ht="10.199999999999999" customHeight="1" x14ac:dyDescent="0.2">
      <c r="F215" s="7">
        <v>20.9</v>
      </c>
      <c r="G215" s="8" t="e">
        <f t="shared" si="30"/>
        <v>#REF!</v>
      </c>
      <c r="H215" s="15" t="e">
        <f t="shared" si="31"/>
        <v>#REF!</v>
      </c>
      <c r="I215" s="15" t="e">
        <f t="shared" si="32"/>
        <v>#REF!</v>
      </c>
      <c r="J215" s="8" t="e">
        <f>#REF!*EXP(-#REF!*F215)</f>
        <v>#REF!</v>
      </c>
      <c r="K215" s="7" t="e">
        <f t="shared" si="33"/>
        <v>#REF!</v>
      </c>
      <c r="L215" s="8" t="e">
        <f>#REF!*EXP(-#REF!*F215)</f>
        <v>#REF!</v>
      </c>
      <c r="M215" s="9" t="e">
        <f t="shared" si="34"/>
        <v>#REF!</v>
      </c>
      <c r="N215" s="7" t="e">
        <f t="shared" si="35"/>
        <v>#REF!</v>
      </c>
      <c r="O215" s="9" t="e">
        <f t="shared" si="36"/>
        <v>#REF!</v>
      </c>
      <c r="P215" s="7" t="e">
        <f t="shared" si="37"/>
        <v>#REF!</v>
      </c>
      <c r="Q215" s="9" t="e">
        <f t="shared" si="38"/>
        <v>#REF!</v>
      </c>
      <c r="R215" s="8" t="e">
        <f t="shared" si="39"/>
        <v>#REF!</v>
      </c>
    </row>
    <row r="216" spans="6:18" s="1" customFormat="1" ht="10.199999999999999" customHeight="1" x14ac:dyDescent="0.2">
      <c r="F216" s="7">
        <v>21</v>
      </c>
      <c r="G216" s="8" t="e">
        <f t="shared" si="30"/>
        <v>#REF!</v>
      </c>
      <c r="H216" s="15" t="e">
        <f t="shared" si="31"/>
        <v>#REF!</v>
      </c>
      <c r="I216" s="15" t="e">
        <f t="shared" si="32"/>
        <v>#REF!</v>
      </c>
      <c r="J216" s="8" t="e">
        <f>#REF!*EXP(-#REF!*F216)</f>
        <v>#REF!</v>
      </c>
      <c r="K216" s="7" t="e">
        <f t="shared" si="33"/>
        <v>#REF!</v>
      </c>
      <c r="L216" s="8" t="e">
        <f>#REF!*EXP(-#REF!*F216)</f>
        <v>#REF!</v>
      </c>
      <c r="M216" s="9" t="e">
        <f t="shared" si="34"/>
        <v>#REF!</v>
      </c>
      <c r="N216" s="7" t="e">
        <f t="shared" si="35"/>
        <v>#REF!</v>
      </c>
      <c r="O216" s="9" t="e">
        <f t="shared" si="36"/>
        <v>#REF!</v>
      </c>
      <c r="P216" s="7" t="e">
        <f t="shared" si="37"/>
        <v>#REF!</v>
      </c>
      <c r="Q216" s="9" t="e">
        <f t="shared" si="38"/>
        <v>#REF!</v>
      </c>
      <c r="R216" s="8" t="e">
        <f t="shared" si="39"/>
        <v>#REF!</v>
      </c>
    </row>
    <row r="217" spans="6:18" s="1" customFormat="1" ht="10.199999999999999" customHeight="1" x14ac:dyDescent="0.2">
      <c r="F217" s="7">
        <v>21.1</v>
      </c>
      <c r="G217" s="8" t="e">
        <f t="shared" si="30"/>
        <v>#REF!</v>
      </c>
      <c r="H217" s="15" t="e">
        <f t="shared" si="31"/>
        <v>#REF!</v>
      </c>
      <c r="I217" s="15" t="e">
        <f t="shared" si="32"/>
        <v>#REF!</v>
      </c>
      <c r="J217" s="8" t="e">
        <f>#REF!*EXP(-#REF!*F217)</f>
        <v>#REF!</v>
      </c>
      <c r="K217" s="7" t="e">
        <f t="shared" si="33"/>
        <v>#REF!</v>
      </c>
      <c r="L217" s="8" t="e">
        <f>#REF!*EXP(-#REF!*F217)</f>
        <v>#REF!</v>
      </c>
      <c r="M217" s="9" t="e">
        <f t="shared" si="34"/>
        <v>#REF!</v>
      </c>
      <c r="N217" s="7" t="e">
        <f t="shared" si="35"/>
        <v>#REF!</v>
      </c>
      <c r="O217" s="9" t="e">
        <f t="shared" si="36"/>
        <v>#REF!</v>
      </c>
      <c r="P217" s="7" t="e">
        <f t="shared" si="37"/>
        <v>#REF!</v>
      </c>
      <c r="Q217" s="9" t="e">
        <f t="shared" si="38"/>
        <v>#REF!</v>
      </c>
      <c r="R217" s="8" t="e">
        <f t="shared" si="39"/>
        <v>#REF!</v>
      </c>
    </row>
    <row r="218" spans="6:18" s="1" customFormat="1" ht="10.199999999999999" customHeight="1" x14ac:dyDescent="0.2">
      <c r="F218" s="7">
        <v>21.2</v>
      </c>
      <c r="G218" s="8" t="e">
        <f t="shared" si="30"/>
        <v>#REF!</v>
      </c>
      <c r="H218" s="15" t="e">
        <f t="shared" si="31"/>
        <v>#REF!</v>
      </c>
      <c r="I218" s="15" t="e">
        <f t="shared" si="32"/>
        <v>#REF!</v>
      </c>
      <c r="J218" s="8" t="e">
        <f>#REF!*EXP(-#REF!*F218)</f>
        <v>#REF!</v>
      </c>
      <c r="K218" s="7" t="e">
        <f t="shared" si="33"/>
        <v>#REF!</v>
      </c>
      <c r="L218" s="8" t="e">
        <f>#REF!*EXP(-#REF!*F218)</f>
        <v>#REF!</v>
      </c>
      <c r="M218" s="9" t="e">
        <f t="shared" si="34"/>
        <v>#REF!</v>
      </c>
      <c r="N218" s="7" t="e">
        <f t="shared" si="35"/>
        <v>#REF!</v>
      </c>
      <c r="O218" s="9" t="e">
        <f t="shared" si="36"/>
        <v>#REF!</v>
      </c>
      <c r="P218" s="7" t="e">
        <f t="shared" si="37"/>
        <v>#REF!</v>
      </c>
      <c r="Q218" s="9" t="e">
        <f t="shared" si="38"/>
        <v>#REF!</v>
      </c>
      <c r="R218" s="8" t="e">
        <f t="shared" si="39"/>
        <v>#REF!</v>
      </c>
    </row>
    <row r="219" spans="6:18" s="1" customFormat="1" ht="10.199999999999999" customHeight="1" x14ac:dyDescent="0.2">
      <c r="F219" s="7">
        <v>21.3</v>
      </c>
      <c r="G219" s="8" t="e">
        <f t="shared" si="30"/>
        <v>#REF!</v>
      </c>
      <c r="H219" s="15" t="e">
        <f t="shared" si="31"/>
        <v>#REF!</v>
      </c>
      <c r="I219" s="15" t="e">
        <f t="shared" si="32"/>
        <v>#REF!</v>
      </c>
      <c r="J219" s="8" t="e">
        <f>#REF!*EXP(-#REF!*F219)</f>
        <v>#REF!</v>
      </c>
      <c r="K219" s="7" t="e">
        <f t="shared" si="33"/>
        <v>#REF!</v>
      </c>
      <c r="L219" s="8" t="e">
        <f>#REF!*EXP(-#REF!*F219)</f>
        <v>#REF!</v>
      </c>
      <c r="M219" s="9" t="e">
        <f t="shared" si="34"/>
        <v>#REF!</v>
      </c>
      <c r="N219" s="7" t="e">
        <f t="shared" si="35"/>
        <v>#REF!</v>
      </c>
      <c r="O219" s="9" t="e">
        <f t="shared" si="36"/>
        <v>#REF!</v>
      </c>
      <c r="P219" s="7" t="e">
        <f t="shared" si="37"/>
        <v>#REF!</v>
      </c>
      <c r="Q219" s="9" t="e">
        <f t="shared" si="38"/>
        <v>#REF!</v>
      </c>
      <c r="R219" s="8" t="e">
        <f t="shared" si="39"/>
        <v>#REF!</v>
      </c>
    </row>
    <row r="220" spans="6:18" s="1" customFormat="1" ht="10.199999999999999" customHeight="1" x14ac:dyDescent="0.2">
      <c r="F220" s="7">
        <v>21.4</v>
      </c>
      <c r="G220" s="8" t="e">
        <f t="shared" si="30"/>
        <v>#REF!</v>
      </c>
      <c r="H220" s="15" t="e">
        <f t="shared" si="31"/>
        <v>#REF!</v>
      </c>
      <c r="I220" s="15" t="e">
        <f t="shared" si="32"/>
        <v>#REF!</v>
      </c>
      <c r="J220" s="8" t="e">
        <f>#REF!*EXP(-#REF!*F220)</f>
        <v>#REF!</v>
      </c>
      <c r="K220" s="7" t="e">
        <f t="shared" si="33"/>
        <v>#REF!</v>
      </c>
      <c r="L220" s="8" t="e">
        <f>#REF!*EXP(-#REF!*F220)</f>
        <v>#REF!</v>
      </c>
      <c r="M220" s="9" t="e">
        <f t="shared" si="34"/>
        <v>#REF!</v>
      </c>
      <c r="N220" s="7" t="e">
        <f t="shared" si="35"/>
        <v>#REF!</v>
      </c>
      <c r="O220" s="9" t="e">
        <f t="shared" si="36"/>
        <v>#REF!</v>
      </c>
      <c r="P220" s="7" t="e">
        <f t="shared" si="37"/>
        <v>#REF!</v>
      </c>
      <c r="Q220" s="9" t="e">
        <f t="shared" si="38"/>
        <v>#REF!</v>
      </c>
      <c r="R220" s="8" t="e">
        <f t="shared" si="39"/>
        <v>#REF!</v>
      </c>
    </row>
    <row r="221" spans="6:18" x14ac:dyDescent="0.25">
      <c r="F221" s="7">
        <v>21.5</v>
      </c>
      <c r="G221" s="8" t="e">
        <f t="shared" si="30"/>
        <v>#REF!</v>
      </c>
      <c r="H221" s="15" t="e">
        <f t="shared" si="31"/>
        <v>#REF!</v>
      </c>
      <c r="I221" s="15" t="e">
        <f t="shared" si="32"/>
        <v>#REF!</v>
      </c>
      <c r="J221" s="8" t="e">
        <f>#REF!*EXP(-#REF!*F221)</f>
        <v>#REF!</v>
      </c>
      <c r="K221" s="7" t="e">
        <f t="shared" si="33"/>
        <v>#REF!</v>
      </c>
      <c r="L221" s="8" t="e">
        <f>#REF!*EXP(-#REF!*F221)</f>
        <v>#REF!</v>
      </c>
      <c r="M221" s="9" t="e">
        <f t="shared" si="34"/>
        <v>#REF!</v>
      </c>
      <c r="N221" s="7" t="e">
        <f t="shared" si="35"/>
        <v>#REF!</v>
      </c>
      <c r="O221" s="9" t="e">
        <f t="shared" si="36"/>
        <v>#REF!</v>
      </c>
      <c r="P221" s="7" t="e">
        <f t="shared" si="37"/>
        <v>#REF!</v>
      </c>
      <c r="Q221" s="9" t="e">
        <f t="shared" si="38"/>
        <v>#REF!</v>
      </c>
      <c r="R221" s="8" t="e">
        <f t="shared" si="39"/>
        <v>#REF!</v>
      </c>
    </row>
    <row r="222" spans="6:18" x14ac:dyDescent="0.25">
      <c r="F222" s="7">
        <v>21.6</v>
      </c>
      <c r="G222" s="8" t="e">
        <f t="shared" si="30"/>
        <v>#REF!</v>
      </c>
      <c r="H222" s="15" t="e">
        <f t="shared" si="31"/>
        <v>#REF!</v>
      </c>
      <c r="I222" s="15" t="e">
        <f t="shared" si="32"/>
        <v>#REF!</v>
      </c>
      <c r="J222" s="8" t="e">
        <f>#REF!*EXP(-#REF!*F222)</f>
        <v>#REF!</v>
      </c>
      <c r="K222" s="7" t="e">
        <f t="shared" si="33"/>
        <v>#REF!</v>
      </c>
      <c r="L222" s="8" t="e">
        <f>#REF!*EXP(-#REF!*F222)</f>
        <v>#REF!</v>
      </c>
      <c r="M222" s="9" t="e">
        <f t="shared" si="34"/>
        <v>#REF!</v>
      </c>
      <c r="N222" s="7" t="e">
        <f t="shared" si="35"/>
        <v>#REF!</v>
      </c>
      <c r="O222" s="9" t="e">
        <f t="shared" si="36"/>
        <v>#REF!</v>
      </c>
      <c r="P222" s="7" t="e">
        <f t="shared" si="37"/>
        <v>#REF!</v>
      </c>
      <c r="Q222" s="9" t="e">
        <f t="shared" si="38"/>
        <v>#REF!</v>
      </c>
      <c r="R222" s="8" t="e">
        <f t="shared" si="39"/>
        <v>#REF!</v>
      </c>
    </row>
    <row r="223" spans="6:18" x14ac:dyDescent="0.25">
      <c r="F223" s="7">
        <v>21.7</v>
      </c>
      <c r="G223" s="8" t="e">
        <f t="shared" si="30"/>
        <v>#REF!</v>
      </c>
      <c r="H223" s="15" t="e">
        <f t="shared" si="31"/>
        <v>#REF!</v>
      </c>
      <c r="I223" s="15" t="e">
        <f t="shared" si="32"/>
        <v>#REF!</v>
      </c>
      <c r="J223" s="8" t="e">
        <f>#REF!*EXP(-#REF!*F223)</f>
        <v>#REF!</v>
      </c>
      <c r="K223" s="7" t="e">
        <f t="shared" si="33"/>
        <v>#REF!</v>
      </c>
      <c r="L223" s="8" t="e">
        <f>#REF!*EXP(-#REF!*F223)</f>
        <v>#REF!</v>
      </c>
      <c r="M223" s="9" t="e">
        <f t="shared" si="34"/>
        <v>#REF!</v>
      </c>
      <c r="N223" s="7" t="e">
        <f t="shared" si="35"/>
        <v>#REF!</v>
      </c>
      <c r="O223" s="9" t="e">
        <f t="shared" si="36"/>
        <v>#REF!</v>
      </c>
      <c r="P223" s="7" t="e">
        <f t="shared" si="37"/>
        <v>#REF!</v>
      </c>
      <c r="Q223" s="9" t="e">
        <f t="shared" si="38"/>
        <v>#REF!</v>
      </c>
      <c r="R223" s="8" t="e">
        <f t="shared" si="39"/>
        <v>#REF!</v>
      </c>
    </row>
    <row r="224" spans="6:18" x14ac:dyDescent="0.25">
      <c r="F224" s="7">
        <v>21.8</v>
      </c>
      <c r="G224" s="8" t="e">
        <f t="shared" si="30"/>
        <v>#REF!</v>
      </c>
      <c r="H224" s="15" t="e">
        <f t="shared" si="31"/>
        <v>#REF!</v>
      </c>
      <c r="I224" s="15" t="e">
        <f t="shared" si="32"/>
        <v>#REF!</v>
      </c>
      <c r="J224" s="8" t="e">
        <f>#REF!*EXP(-#REF!*F224)</f>
        <v>#REF!</v>
      </c>
      <c r="K224" s="7" t="e">
        <f t="shared" si="33"/>
        <v>#REF!</v>
      </c>
      <c r="L224" s="8" t="e">
        <f>#REF!*EXP(-#REF!*F224)</f>
        <v>#REF!</v>
      </c>
      <c r="M224" s="9" t="e">
        <f t="shared" si="34"/>
        <v>#REF!</v>
      </c>
      <c r="N224" s="7" t="e">
        <f t="shared" si="35"/>
        <v>#REF!</v>
      </c>
      <c r="O224" s="9" t="e">
        <f t="shared" si="36"/>
        <v>#REF!</v>
      </c>
      <c r="P224" s="7" t="e">
        <f t="shared" si="37"/>
        <v>#REF!</v>
      </c>
      <c r="Q224" s="9" t="e">
        <f t="shared" si="38"/>
        <v>#REF!</v>
      </c>
      <c r="R224" s="8" t="e">
        <f t="shared" si="39"/>
        <v>#REF!</v>
      </c>
    </row>
    <row r="225" spans="6:18" x14ac:dyDescent="0.25">
      <c r="F225" s="7">
        <v>21.9</v>
      </c>
      <c r="G225" s="8" t="e">
        <f t="shared" si="30"/>
        <v>#REF!</v>
      </c>
      <c r="H225" s="15" t="e">
        <f t="shared" si="31"/>
        <v>#REF!</v>
      </c>
      <c r="I225" s="15" t="e">
        <f t="shared" si="32"/>
        <v>#REF!</v>
      </c>
      <c r="J225" s="8" t="e">
        <f>#REF!*EXP(-#REF!*F225)</f>
        <v>#REF!</v>
      </c>
      <c r="K225" s="7" t="e">
        <f t="shared" si="33"/>
        <v>#REF!</v>
      </c>
      <c r="L225" s="8" t="e">
        <f>#REF!*EXP(-#REF!*F225)</f>
        <v>#REF!</v>
      </c>
      <c r="M225" s="9" t="e">
        <f t="shared" si="34"/>
        <v>#REF!</v>
      </c>
      <c r="N225" s="7" t="e">
        <f t="shared" si="35"/>
        <v>#REF!</v>
      </c>
      <c r="O225" s="9" t="e">
        <f t="shared" si="36"/>
        <v>#REF!</v>
      </c>
      <c r="P225" s="7" t="e">
        <f t="shared" si="37"/>
        <v>#REF!</v>
      </c>
      <c r="Q225" s="9" t="e">
        <f t="shared" si="38"/>
        <v>#REF!</v>
      </c>
      <c r="R225" s="8" t="e">
        <f t="shared" si="39"/>
        <v>#REF!</v>
      </c>
    </row>
    <row r="226" spans="6:18" x14ac:dyDescent="0.25">
      <c r="F226" s="7">
        <v>22</v>
      </c>
      <c r="G226" s="8" t="e">
        <f t="shared" si="30"/>
        <v>#REF!</v>
      </c>
      <c r="H226" s="15" t="e">
        <f t="shared" si="31"/>
        <v>#REF!</v>
      </c>
      <c r="I226" s="15" t="e">
        <f t="shared" si="32"/>
        <v>#REF!</v>
      </c>
      <c r="J226" s="8" t="e">
        <f>#REF!*EXP(-#REF!*F226)</f>
        <v>#REF!</v>
      </c>
      <c r="K226" s="7" t="e">
        <f t="shared" si="33"/>
        <v>#REF!</v>
      </c>
      <c r="L226" s="8" t="e">
        <f>#REF!*EXP(-#REF!*F226)</f>
        <v>#REF!</v>
      </c>
      <c r="M226" s="9" t="e">
        <f t="shared" si="34"/>
        <v>#REF!</v>
      </c>
      <c r="N226" s="7" t="e">
        <f t="shared" si="35"/>
        <v>#REF!</v>
      </c>
      <c r="O226" s="9" t="e">
        <f t="shared" si="36"/>
        <v>#REF!</v>
      </c>
      <c r="P226" s="7" t="e">
        <f t="shared" si="37"/>
        <v>#REF!</v>
      </c>
      <c r="Q226" s="9" t="e">
        <f t="shared" si="38"/>
        <v>#REF!</v>
      </c>
      <c r="R226" s="8" t="e">
        <f t="shared" si="39"/>
        <v>#REF!</v>
      </c>
    </row>
    <row r="227" spans="6:18" x14ac:dyDescent="0.25">
      <c r="F227" s="7">
        <v>22.1</v>
      </c>
      <c r="G227" s="8" t="e">
        <f t="shared" si="30"/>
        <v>#REF!</v>
      </c>
      <c r="H227" s="15" t="e">
        <f t="shared" si="31"/>
        <v>#REF!</v>
      </c>
      <c r="I227" s="15" t="e">
        <f t="shared" si="32"/>
        <v>#REF!</v>
      </c>
      <c r="J227" s="8" t="e">
        <f>#REF!*EXP(-#REF!*F227)</f>
        <v>#REF!</v>
      </c>
      <c r="K227" s="7" t="e">
        <f t="shared" si="33"/>
        <v>#REF!</v>
      </c>
      <c r="L227" s="8" t="e">
        <f>#REF!*EXP(-#REF!*F227)</f>
        <v>#REF!</v>
      </c>
      <c r="M227" s="9" t="e">
        <f t="shared" si="34"/>
        <v>#REF!</v>
      </c>
      <c r="N227" s="7" t="e">
        <f t="shared" si="35"/>
        <v>#REF!</v>
      </c>
      <c r="O227" s="9" t="e">
        <f t="shared" si="36"/>
        <v>#REF!</v>
      </c>
      <c r="P227" s="7" t="e">
        <f t="shared" si="37"/>
        <v>#REF!</v>
      </c>
      <c r="Q227" s="9" t="e">
        <f t="shared" si="38"/>
        <v>#REF!</v>
      </c>
      <c r="R227" s="8" t="e">
        <f t="shared" si="39"/>
        <v>#REF!</v>
      </c>
    </row>
    <row r="228" spans="6:18" x14ac:dyDescent="0.25">
      <c r="F228" s="7">
        <v>22.2</v>
      </c>
      <c r="G228" s="8" t="e">
        <f t="shared" si="30"/>
        <v>#REF!</v>
      </c>
      <c r="H228" s="15" t="e">
        <f t="shared" si="31"/>
        <v>#REF!</v>
      </c>
      <c r="I228" s="15" t="e">
        <f t="shared" si="32"/>
        <v>#REF!</v>
      </c>
      <c r="J228" s="8" t="e">
        <f>#REF!*EXP(-#REF!*F228)</f>
        <v>#REF!</v>
      </c>
      <c r="K228" s="7" t="e">
        <f t="shared" si="33"/>
        <v>#REF!</v>
      </c>
      <c r="L228" s="8" t="e">
        <f>#REF!*EXP(-#REF!*F228)</f>
        <v>#REF!</v>
      </c>
      <c r="M228" s="9" t="e">
        <f t="shared" si="34"/>
        <v>#REF!</v>
      </c>
      <c r="N228" s="7" t="e">
        <f t="shared" si="35"/>
        <v>#REF!</v>
      </c>
      <c r="O228" s="9" t="e">
        <f t="shared" si="36"/>
        <v>#REF!</v>
      </c>
      <c r="P228" s="7" t="e">
        <f t="shared" si="37"/>
        <v>#REF!</v>
      </c>
      <c r="Q228" s="9" t="e">
        <f t="shared" si="38"/>
        <v>#REF!</v>
      </c>
      <c r="R228" s="8" t="e">
        <f t="shared" si="39"/>
        <v>#REF!</v>
      </c>
    </row>
    <row r="229" spans="6:18" x14ac:dyDescent="0.25">
      <c r="F229" s="7">
        <v>22.3</v>
      </c>
      <c r="G229" s="8" t="e">
        <f t="shared" si="30"/>
        <v>#REF!</v>
      </c>
      <c r="H229" s="15" t="e">
        <f t="shared" si="31"/>
        <v>#REF!</v>
      </c>
      <c r="I229" s="15" t="e">
        <f t="shared" si="32"/>
        <v>#REF!</v>
      </c>
      <c r="J229" s="8" t="e">
        <f>#REF!*EXP(-#REF!*F229)</f>
        <v>#REF!</v>
      </c>
      <c r="K229" s="7" t="e">
        <f t="shared" si="33"/>
        <v>#REF!</v>
      </c>
      <c r="L229" s="8" t="e">
        <f>#REF!*EXP(-#REF!*F229)</f>
        <v>#REF!</v>
      </c>
      <c r="M229" s="9" t="e">
        <f t="shared" si="34"/>
        <v>#REF!</v>
      </c>
      <c r="N229" s="7" t="e">
        <f t="shared" si="35"/>
        <v>#REF!</v>
      </c>
      <c r="O229" s="9" t="e">
        <f t="shared" si="36"/>
        <v>#REF!</v>
      </c>
      <c r="P229" s="7" t="e">
        <f t="shared" si="37"/>
        <v>#REF!</v>
      </c>
      <c r="Q229" s="9" t="e">
        <f t="shared" si="38"/>
        <v>#REF!</v>
      </c>
      <c r="R229" s="8" t="e">
        <f t="shared" si="39"/>
        <v>#REF!</v>
      </c>
    </row>
    <row r="230" spans="6:18" x14ac:dyDescent="0.25">
      <c r="F230" s="7">
        <v>22.4</v>
      </c>
      <c r="G230" s="8" t="e">
        <f t="shared" si="30"/>
        <v>#REF!</v>
      </c>
      <c r="H230" s="15" t="e">
        <f t="shared" si="31"/>
        <v>#REF!</v>
      </c>
      <c r="I230" s="15" t="e">
        <f t="shared" si="32"/>
        <v>#REF!</v>
      </c>
      <c r="J230" s="8" t="e">
        <f>#REF!*EXP(-#REF!*F230)</f>
        <v>#REF!</v>
      </c>
      <c r="K230" s="7" t="e">
        <f t="shared" si="33"/>
        <v>#REF!</v>
      </c>
      <c r="L230" s="8" t="e">
        <f>#REF!*EXP(-#REF!*F230)</f>
        <v>#REF!</v>
      </c>
      <c r="M230" s="9" t="e">
        <f t="shared" si="34"/>
        <v>#REF!</v>
      </c>
      <c r="N230" s="7" t="e">
        <f t="shared" si="35"/>
        <v>#REF!</v>
      </c>
      <c r="O230" s="9" t="e">
        <f t="shared" si="36"/>
        <v>#REF!</v>
      </c>
      <c r="P230" s="7" t="e">
        <f t="shared" si="37"/>
        <v>#REF!</v>
      </c>
      <c r="Q230" s="9" t="e">
        <f t="shared" si="38"/>
        <v>#REF!</v>
      </c>
      <c r="R230" s="8" t="e">
        <f t="shared" si="39"/>
        <v>#REF!</v>
      </c>
    </row>
    <row r="231" spans="6:18" x14ac:dyDescent="0.25">
      <c r="F231" s="7">
        <v>22.5</v>
      </c>
      <c r="G231" s="8" t="e">
        <f t="shared" si="30"/>
        <v>#REF!</v>
      </c>
      <c r="H231" s="15" t="e">
        <f t="shared" si="31"/>
        <v>#REF!</v>
      </c>
      <c r="I231" s="15" t="e">
        <f t="shared" si="32"/>
        <v>#REF!</v>
      </c>
      <c r="J231" s="8" t="e">
        <f>#REF!*EXP(-#REF!*F231)</f>
        <v>#REF!</v>
      </c>
      <c r="K231" s="7" t="e">
        <f t="shared" si="33"/>
        <v>#REF!</v>
      </c>
      <c r="L231" s="8" t="e">
        <f>#REF!*EXP(-#REF!*F231)</f>
        <v>#REF!</v>
      </c>
      <c r="M231" s="9" t="e">
        <f t="shared" si="34"/>
        <v>#REF!</v>
      </c>
      <c r="N231" s="7" t="e">
        <f t="shared" si="35"/>
        <v>#REF!</v>
      </c>
      <c r="O231" s="9" t="e">
        <f t="shared" si="36"/>
        <v>#REF!</v>
      </c>
      <c r="P231" s="7" t="e">
        <f t="shared" si="37"/>
        <v>#REF!</v>
      </c>
      <c r="Q231" s="9" t="e">
        <f t="shared" si="38"/>
        <v>#REF!</v>
      </c>
      <c r="R231" s="8" t="e">
        <f t="shared" si="39"/>
        <v>#REF!</v>
      </c>
    </row>
    <row r="232" spans="6:18" x14ac:dyDescent="0.25">
      <c r="F232" s="7">
        <v>22.6</v>
      </c>
      <c r="G232" s="8" t="e">
        <f t="shared" si="30"/>
        <v>#REF!</v>
      </c>
      <c r="H232" s="15" t="e">
        <f t="shared" si="31"/>
        <v>#REF!</v>
      </c>
      <c r="I232" s="15" t="e">
        <f t="shared" si="32"/>
        <v>#REF!</v>
      </c>
      <c r="J232" s="8" t="e">
        <f>#REF!*EXP(-#REF!*F232)</f>
        <v>#REF!</v>
      </c>
      <c r="K232" s="7" t="e">
        <f t="shared" si="33"/>
        <v>#REF!</v>
      </c>
      <c r="L232" s="8" t="e">
        <f>#REF!*EXP(-#REF!*F232)</f>
        <v>#REF!</v>
      </c>
      <c r="M232" s="9" t="e">
        <f t="shared" si="34"/>
        <v>#REF!</v>
      </c>
      <c r="N232" s="7" t="e">
        <f t="shared" si="35"/>
        <v>#REF!</v>
      </c>
      <c r="O232" s="9" t="e">
        <f t="shared" si="36"/>
        <v>#REF!</v>
      </c>
      <c r="P232" s="7" t="e">
        <f t="shared" si="37"/>
        <v>#REF!</v>
      </c>
      <c r="Q232" s="9" t="e">
        <f t="shared" si="38"/>
        <v>#REF!</v>
      </c>
      <c r="R232" s="8" t="e">
        <f t="shared" si="39"/>
        <v>#REF!</v>
      </c>
    </row>
    <row r="233" spans="6:18" x14ac:dyDescent="0.25">
      <c r="F233" s="7">
        <v>22.7</v>
      </c>
      <c r="G233" s="8" t="e">
        <f t="shared" si="30"/>
        <v>#REF!</v>
      </c>
      <c r="H233" s="15" t="e">
        <f t="shared" si="31"/>
        <v>#REF!</v>
      </c>
      <c r="I233" s="15" t="e">
        <f t="shared" si="32"/>
        <v>#REF!</v>
      </c>
      <c r="J233" s="8" t="e">
        <f>#REF!*EXP(-#REF!*F233)</f>
        <v>#REF!</v>
      </c>
      <c r="K233" s="7" t="e">
        <f t="shared" si="33"/>
        <v>#REF!</v>
      </c>
      <c r="L233" s="8" t="e">
        <f>#REF!*EXP(-#REF!*F233)</f>
        <v>#REF!</v>
      </c>
      <c r="M233" s="9" t="e">
        <f t="shared" si="34"/>
        <v>#REF!</v>
      </c>
      <c r="N233" s="7" t="e">
        <f t="shared" si="35"/>
        <v>#REF!</v>
      </c>
      <c r="O233" s="9" t="e">
        <f t="shared" si="36"/>
        <v>#REF!</v>
      </c>
      <c r="P233" s="7" t="e">
        <f t="shared" si="37"/>
        <v>#REF!</v>
      </c>
      <c r="Q233" s="9" t="e">
        <f t="shared" si="38"/>
        <v>#REF!</v>
      </c>
      <c r="R233" s="8" t="e">
        <f t="shared" si="39"/>
        <v>#REF!</v>
      </c>
    </row>
    <row r="234" spans="6:18" x14ac:dyDescent="0.25">
      <c r="F234" s="7">
        <v>22.8</v>
      </c>
      <c r="G234" s="8" t="e">
        <f t="shared" si="30"/>
        <v>#REF!</v>
      </c>
      <c r="H234" s="15" t="e">
        <f t="shared" si="31"/>
        <v>#REF!</v>
      </c>
      <c r="I234" s="15" t="e">
        <f t="shared" si="32"/>
        <v>#REF!</v>
      </c>
      <c r="J234" s="8" t="e">
        <f>#REF!*EXP(-#REF!*F234)</f>
        <v>#REF!</v>
      </c>
      <c r="K234" s="7" t="e">
        <f t="shared" si="33"/>
        <v>#REF!</v>
      </c>
      <c r="L234" s="8" t="e">
        <f>#REF!*EXP(-#REF!*F234)</f>
        <v>#REF!</v>
      </c>
      <c r="M234" s="9" t="e">
        <f t="shared" si="34"/>
        <v>#REF!</v>
      </c>
      <c r="N234" s="7" t="e">
        <f t="shared" si="35"/>
        <v>#REF!</v>
      </c>
      <c r="O234" s="9" t="e">
        <f t="shared" si="36"/>
        <v>#REF!</v>
      </c>
      <c r="P234" s="7" t="e">
        <f t="shared" si="37"/>
        <v>#REF!</v>
      </c>
      <c r="Q234" s="9" t="e">
        <f t="shared" si="38"/>
        <v>#REF!</v>
      </c>
      <c r="R234" s="8" t="e">
        <f t="shared" si="39"/>
        <v>#REF!</v>
      </c>
    </row>
    <row r="235" spans="6:18" x14ac:dyDescent="0.25">
      <c r="F235" s="7">
        <v>22.9</v>
      </c>
      <c r="G235" s="8" t="e">
        <f t="shared" si="30"/>
        <v>#REF!</v>
      </c>
      <c r="H235" s="15" t="e">
        <f t="shared" si="31"/>
        <v>#REF!</v>
      </c>
      <c r="I235" s="15" t="e">
        <f t="shared" si="32"/>
        <v>#REF!</v>
      </c>
      <c r="J235" s="8" t="e">
        <f>#REF!*EXP(-#REF!*F235)</f>
        <v>#REF!</v>
      </c>
      <c r="K235" s="7" t="e">
        <f t="shared" si="33"/>
        <v>#REF!</v>
      </c>
      <c r="L235" s="8" t="e">
        <f>#REF!*EXP(-#REF!*F235)</f>
        <v>#REF!</v>
      </c>
      <c r="M235" s="9" t="e">
        <f t="shared" si="34"/>
        <v>#REF!</v>
      </c>
      <c r="N235" s="7" t="e">
        <f t="shared" si="35"/>
        <v>#REF!</v>
      </c>
      <c r="O235" s="9" t="e">
        <f t="shared" si="36"/>
        <v>#REF!</v>
      </c>
      <c r="P235" s="7" t="e">
        <f t="shared" si="37"/>
        <v>#REF!</v>
      </c>
      <c r="Q235" s="9" t="e">
        <f t="shared" si="38"/>
        <v>#REF!</v>
      </c>
      <c r="R235" s="8" t="e">
        <f t="shared" si="39"/>
        <v>#REF!</v>
      </c>
    </row>
    <row r="236" spans="6:18" x14ac:dyDescent="0.25">
      <c r="F236" s="7">
        <v>23</v>
      </c>
      <c r="G236" s="8" t="e">
        <f t="shared" si="30"/>
        <v>#REF!</v>
      </c>
      <c r="H236" s="15" t="e">
        <f t="shared" si="31"/>
        <v>#REF!</v>
      </c>
      <c r="I236" s="15" t="e">
        <f t="shared" si="32"/>
        <v>#REF!</v>
      </c>
      <c r="J236" s="8" t="e">
        <f>#REF!*EXP(-#REF!*F236)</f>
        <v>#REF!</v>
      </c>
      <c r="K236" s="7" t="e">
        <f t="shared" si="33"/>
        <v>#REF!</v>
      </c>
      <c r="L236" s="8" t="e">
        <f>#REF!*EXP(-#REF!*F236)</f>
        <v>#REF!</v>
      </c>
      <c r="M236" s="9" t="e">
        <f t="shared" si="34"/>
        <v>#REF!</v>
      </c>
      <c r="N236" s="7" t="e">
        <f t="shared" si="35"/>
        <v>#REF!</v>
      </c>
      <c r="O236" s="9" t="e">
        <f t="shared" si="36"/>
        <v>#REF!</v>
      </c>
      <c r="P236" s="7" t="e">
        <f t="shared" si="37"/>
        <v>#REF!</v>
      </c>
      <c r="Q236" s="9" t="e">
        <f t="shared" si="38"/>
        <v>#REF!</v>
      </c>
      <c r="R236" s="8" t="e">
        <f t="shared" si="39"/>
        <v>#REF!</v>
      </c>
    </row>
    <row r="237" spans="6:18" x14ac:dyDescent="0.25">
      <c r="F237" s="7">
        <v>23.1</v>
      </c>
      <c r="G237" s="8" t="e">
        <f t="shared" si="30"/>
        <v>#REF!</v>
      </c>
      <c r="H237" s="15" t="e">
        <f t="shared" si="31"/>
        <v>#REF!</v>
      </c>
      <c r="I237" s="15" t="e">
        <f t="shared" si="32"/>
        <v>#REF!</v>
      </c>
      <c r="J237" s="8" t="e">
        <f>#REF!*EXP(-#REF!*F237)</f>
        <v>#REF!</v>
      </c>
      <c r="K237" s="7" t="e">
        <f t="shared" si="33"/>
        <v>#REF!</v>
      </c>
      <c r="L237" s="8" t="e">
        <f>#REF!*EXP(-#REF!*F237)</f>
        <v>#REF!</v>
      </c>
      <c r="M237" s="9" t="e">
        <f t="shared" si="34"/>
        <v>#REF!</v>
      </c>
      <c r="N237" s="7" t="e">
        <f t="shared" si="35"/>
        <v>#REF!</v>
      </c>
      <c r="O237" s="9" t="e">
        <f t="shared" si="36"/>
        <v>#REF!</v>
      </c>
      <c r="P237" s="7" t="e">
        <f t="shared" si="37"/>
        <v>#REF!</v>
      </c>
      <c r="Q237" s="9" t="e">
        <f t="shared" si="38"/>
        <v>#REF!</v>
      </c>
      <c r="R237" s="8" t="e">
        <f t="shared" si="39"/>
        <v>#REF!</v>
      </c>
    </row>
    <row r="238" spans="6:18" x14ac:dyDescent="0.25">
      <c r="F238" s="7">
        <v>23.2</v>
      </c>
      <c r="G238" s="8" t="e">
        <f t="shared" si="30"/>
        <v>#REF!</v>
      </c>
      <c r="H238" s="15" t="e">
        <f t="shared" si="31"/>
        <v>#REF!</v>
      </c>
      <c r="I238" s="15" t="e">
        <f t="shared" si="32"/>
        <v>#REF!</v>
      </c>
      <c r="J238" s="8" t="e">
        <f>#REF!*EXP(-#REF!*F238)</f>
        <v>#REF!</v>
      </c>
      <c r="K238" s="7" t="e">
        <f t="shared" si="33"/>
        <v>#REF!</v>
      </c>
      <c r="L238" s="8" t="e">
        <f>#REF!*EXP(-#REF!*F238)</f>
        <v>#REF!</v>
      </c>
      <c r="M238" s="9" t="e">
        <f t="shared" si="34"/>
        <v>#REF!</v>
      </c>
      <c r="N238" s="7" t="e">
        <f t="shared" si="35"/>
        <v>#REF!</v>
      </c>
      <c r="O238" s="9" t="e">
        <f t="shared" si="36"/>
        <v>#REF!</v>
      </c>
      <c r="P238" s="7" t="e">
        <f t="shared" si="37"/>
        <v>#REF!</v>
      </c>
      <c r="Q238" s="9" t="e">
        <f t="shared" si="38"/>
        <v>#REF!</v>
      </c>
      <c r="R238" s="8" t="e">
        <f t="shared" si="39"/>
        <v>#REF!</v>
      </c>
    </row>
    <row r="239" spans="6:18" x14ac:dyDescent="0.25">
      <c r="F239" s="7">
        <v>23.3</v>
      </c>
      <c r="G239" s="8" t="e">
        <f t="shared" si="30"/>
        <v>#REF!</v>
      </c>
      <c r="H239" s="15" t="e">
        <f t="shared" si="31"/>
        <v>#REF!</v>
      </c>
      <c r="I239" s="15" t="e">
        <f t="shared" si="32"/>
        <v>#REF!</v>
      </c>
      <c r="J239" s="8" t="e">
        <f>#REF!*EXP(-#REF!*F239)</f>
        <v>#REF!</v>
      </c>
      <c r="K239" s="7" t="e">
        <f t="shared" si="33"/>
        <v>#REF!</v>
      </c>
      <c r="L239" s="8" t="e">
        <f>#REF!*EXP(-#REF!*F239)</f>
        <v>#REF!</v>
      </c>
      <c r="M239" s="9" t="e">
        <f t="shared" si="34"/>
        <v>#REF!</v>
      </c>
      <c r="N239" s="7" t="e">
        <f t="shared" si="35"/>
        <v>#REF!</v>
      </c>
      <c r="O239" s="9" t="e">
        <f t="shared" si="36"/>
        <v>#REF!</v>
      </c>
      <c r="P239" s="7" t="e">
        <f t="shared" si="37"/>
        <v>#REF!</v>
      </c>
      <c r="Q239" s="9" t="e">
        <f t="shared" si="38"/>
        <v>#REF!</v>
      </c>
      <c r="R239" s="8" t="e">
        <f t="shared" si="39"/>
        <v>#REF!</v>
      </c>
    </row>
    <row r="240" spans="6:18" x14ac:dyDescent="0.25">
      <c r="F240" s="7">
        <v>23.4</v>
      </c>
      <c r="G240" s="8" t="e">
        <f t="shared" si="30"/>
        <v>#REF!</v>
      </c>
      <c r="H240" s="15" t="e">
        <f t="shared" si="31"/>
        <v>#REF!</v>
      </c>
      <c r="I240" s="15" t="e">
        <f t="shared" si="32"/>
        <v>#REF!</v>
      </c>
      <c r="J240" s="8" t="e">
        <f>#REF!*EXP(-#REF!*F240)</f>
        <v>#REF!</v>
      </c>
      <c r="K240" s="7" t="e">
        <f t="shared" si="33"/>
        <v>#REF!</v>
      </c>
      <c r="L240" s="8" t="e">
        <f>#REF!*EXP(-#REF!*F240)</f>
        <v>#REF!</v>
      </c>
      <c r="M240" s="9" t="e">
        <f t="shared" si="34"/>
        <v>#REF!</v>
      </c>
      <c r="N240" s="7" t="e">
        <f t="shared" si="35"/>
        <v>#REF!</v>
      </c>
      <c r="O240" s="9" t="e">
        <f t="shared" si="36"/>
        <v>#REF!</v>
      </c>
      <c r="P240" s="7" t="e">
        <f t="shared" si="37"/>
        <v>#REF!</v>
      </c>
      <c r="Q240" s="9" t="e">
        <f t="shared" si="38"/>
        <v>#REF!</v>
      </c>
      <c r="R240" s="8" t="e">
        <f t="shared" si="39"/>
        <v>#REF!</v>
      </c>
    </row>
    <row r="241" spans="6:18" x14ac:dyDescent="0.25">
      <c r="F241" s="7">
        <v>23.5</v>
      </c>
      <c r="G241" s="8" t="e">
        <f t="shared" si="30"/>
        <v>#REF!</v>
      </c>
      <c r="H241" s="15" t="e">
        <f t="shared" si="31"/>
        <v>#REF!</v>
      </c>
      <c r="I241" s="15" t="e">
        <f t="shared" si="32"/>
        <v>#REF!</v>
      </c>
      <c r="J241" s="8" t="e">
        <f>#REF!*EXP(-#REF!*F241)</f>
        <v>#REF!</v>
      </c>
      <c r="K241" s="7" t="e">
        <f t="shared" si="33"/>
        <v>#REF!</v>
      </c>
      <c r="L241" s="8" t="e">
        <f>#REF!*EXP(-#REF!*F241)</f>
        <v>#REF!</v>
      </c>
      <c r="M241" s="9" t="e">
        <f t="shared" si="34"/>
        <v>#REF!</v>
      </c>
      <c r="N241" s="7" t="e">
        <f t="shared" si="35"/>
        <v>#REF!</v>
      </c>
      <c r="O241" s="9" t="e">
        <f t="shared" si="36"/>
        <v>#REF!</v>
      </c>
      <c r="P241" s="7" t="e">
        <f t="shared" si="37"/>
        <v>#REF!</v>
      </c>
      <c r="Q241" s="9" t="e">
        <f t="shared" si="38"/>
        <v>#REF!</v>
      </c>
      <c r="R241" s="8" t="e">
        <f t="shared" si="39"/>
        <v>#REF!</v>
      </c>
    </row>
    <row r="242" spans="6:18" x14ac:dyDescent="0.25">
      <c r="F242" s="7">
        <v>23.6</v>
      </c>
      <c r="G242" s="8" t="e">
        <f t="shared" si="30"/>
        <v>#REF!</v>
      </c>
      <c r="H242" s="15" t="e">
        <f t="shared" si="31"/>
        <v>#REF!</v>
      </c>
      <c r="I242" s="15" t="e">
        <f t="shared" si="32"/>
        <v>#REF!</v>
      </c>
      <c r="J242" s="8" t="e">
        <f>#REF!*EXP(-#REF!*F242)</f>
        <v>#REF!</v>
      </c>
      <c r="K242" s="7" t="e">
        <f t="shared" si="33"/>
        <v>#REF!</v>
      </c>
      <c r="L242" s="8" t="e">
        <f>#REF!*EXP(-#REF!*F242)</f>
        <v>#REF!</v>
      </c>
      <c r="M242" s="9" t="e">
        <f t="shared" si="34"/>
        <v>#REF!</v>
      </c>
      <c r="N242" s="7" t="e">
        <f t="shared" si="35"/>
        <v>#REF!</v>
      </c>
      <c r="O242" s="9" t="e">
        <f t="shared" si="36"/>
        <v>#REF!</v>
      </c>
      <c r="P242" s="7" t="e">
        <f t="shared" si="37"/>
        <v>#REF!</v>
      </c>
      <c r="Q242" s="9" t="e">
        <f t="shared" si="38"/>
        <v>#REF!</v>
      </c>
      <c r="R242" s="8" t="e">
        <f t="shared" si="39"/>
        <v>#REF!</v>
      </c>
    </row>
    <row r="243" spans="6:18" x14ac:dyDescent="0.25">
      <c r="F243" s="7">
        <v>23.7</v>
      </c>
      <c r="G243" s="8" t="e">
        <f t="shared" si="30"/>
        <v>#REF!</v>
      </c>
      <c r="H243" s="15" t="e">
        <f t="shared" si="31"/>
        <v>#REF!</v>
      </c>
      <c r="I243" s="15" t="e">
        <f t="shared" si="32"/>
        <v>#REF!</v>
      </c>
      <c r="J243" s="8" t="e">
        <f>#REF!*EXP(-#REF!*F243)</f>
        <v>#REF!</v>
      </c>
      <c r="K243" s="7" t="e">
        <f t="shared" si="33"/>
        <v>#REF!</v>
      </c>
      <c r="L243" s="8" t="e">
        <f>#REF!*EXP(-#REF!*F243)</f>
        <v>#REF!</v>
      </c>
      <c r="M243" s="9" t="e">
        <f t="shared" si="34"/>
        <v>#REF!</v>
      </c>
      <c r="N243" s="7" t="e">
        <f t="shared" si="35"/>
        <v>#REF!</v>
      </c>
      <c r="O243" s="9" t="e">
        <f t="shared" si="36"/>
        <v>#REF!</v>
      </c>
      <c r="P243" s="7" t="e">
        <f t="shared" si="37"/>
        <v>#REF!</v>
      </c>
      <c r="Q243" s="9" t="e">
        <f t="shared" si="38"/>
        <v>#REF!</v>
      </c>
      <c r="R243" s="8" t="e">
        <f t="shared" si="39"/>
        <v>#REF!</v>
      </c>
    </row>
    <row r="244" spans="6:18" x14ac:dyDescent="0.25">
      <c r="F244" s="7">
        <v>23.8</v>
      </c>
      <c r="G244" s="8" t="e">
        <f t="shared" si="30"/>
        <v>#REF!</v>
      </c>
      <c r="H244" s="15" t="e">
        <f t="shared" si="31"/>
        <v>#REF!</v>
      </c>
      <c r="I244" s="15" t="e">
        <f t="shared" si="32"/>
        <v>#REF!</v>
      </c>
      <c r="J244" s="8" t="e">
        <f>#REF!*EXP(-#REF!*F244)</f>
        <v>#REF!</v>
      </c>
      <c r="K244" s="7" t="e">
        <f t="shared" si="33"/>
        <v>#REF!</v>
      </c>
      <c r="L244" s="8" t="e">
        <f>#REF!*EXP(-#REF!*F244)</f>
        <v>#REF!</v>
      </c>
      <c r="M244" s="9" t="e">
        <f t="shared" si="34"/>
        <v>#REF!</v>
      </c>
      <c r="N244" s="7" t="e">
        <f t="shared" si="35"/>
        <v>#REF!</v>
      </c>
      <c r="O244" s="9" t="e">
        <f t="shared" si="36"/>
        <v>#REF!</v>
      </c>
      <c r="P244" s="7" t="e">
        <f t="shared" si="37"/>
        <v>#REF!</v>
      </c>
      <c r="Q244" s="9" t="e">
        <f t="shared" si="38"/>
        <v>#REF!</v>
      </c>
      <c r="R244" s="8" t="e">
        <f t="shared" si="39"/>
        <v>#REF!</v>
      </c>
    </row>
    <row r="245" spans="6:18" x14ac:dyDescent="0.25">
      <c r="F245" s="7">
        <v>23.9</v>
      </c>
      <c r="G245" s="8" t="e">
        <f t="shared" si="30"/>
        <v>#REF!</v>
      </c>
      <c r="H245" s="15" t="e">
        <f t="shared" si="31"/>
        <v>#REF!</v>
      </c>
      <c r="I245" s="15" t="e">
        <f t="shared" si="32"/>
        <v>#REF!</v>
      </c>
      <c r="J245" s="8" t="e">
        <f>#REF!*EXP(-#REF!*F245)</f>
        <v>#REF!</v>
      </c>
      <c r="K245" s="7" t="e">
        <f t="shared" si="33"/>
        <v>#REF!</v>
      </c>
      <c r="L245" s="8" t="e">
        <f>#REF!*EXP(-#REF!*F245)</f>
        <v>#REF!</v>
      </c>
      <c r="M245" s="9" t="e">
        <f t="shared" si="34"/>
        <v>#REF!</v>
      </c>
      <c r="N245" s="7" t="e">
        <f t="shared" si="35"/>
        <v>#REF!</v>
      </c>
      <c r="O245" s="9" t="e">
        <f t="shared" si="36"/>
        <v>#REF!</v>
      </c>
      <c r="P245" s="7" t="e">
        <f t="shared" si="37"/>
        <v>#REF!</v>
      </c>
      <c r="Q245" s="9" t="e">
        <f t="shared" si="38"/>
        <v>#REF!</v>
      </c>
      <c r="R245" s="8" t="e">
        <f t="shared" si="39"/>
        <v>#REF!</v>
      </c>
    </row>
    <row r="246" spans="6:18" x14ac:dyDescent="0.25">
      <c r="F246" s="7">
        <v>24</v>
      </c>
      <c r="G246" s="8" t="e">
        <f t="shared" si="30"/>
        <v>#REF!</v>
      </c>
      <c r="H246" s="15" t="e">
        <f t="shared" si="31"/>
        <v>#REF!</v>
      </c>
      <c r="I246" s="15" t="e">
        <f t="shared" si="32"/>
        <v>#REF!</v>
      </c>
      <c r="J246" s="8" t="e">
        <f>#REF!*EXP(-#REF!*F246)</f>
        <v>#REF!</v>
      </c>
      <c r="K246" s="7" t="e">
        <f t="shared" si="33"/>
        <v>#REF!</v>
      </c>
      <c r="L246" s="8" t="e">
        <f>#REF!*EXP(-#REF!*F246)</f>
        <v>#REF!</v>
      </c>
      <c r="M246" s="9" t="e">
        <f t="shared" si="34"/>
        <v>#REF!</v>
      </c>
      <c r="N246" s="7" t="e">
        <f t="shared" si="35"/>
        <v>#REF!</v>
      </c>
      <c r="O246" s="9" t="e">
        <f t="shared" si="36"/>
        <v>#REF!</v>
      </c>
      <c r="P246" s="7" t="e">
        <f t="shared" si="37"/>
        <v>#REF!</v>
      </c>
      <c r="Q246" s="9" t="e">
        <f t="shared" si="38"/>
        <v>#REF!</v>
      </c>
      <c r="R246" s="8" t="e">
        <f t="shared" si="39"/>
        <v>#REF!</v>
      </c>
    </row>
    <row r="247" spans="6:18" x14ac:dyDescent="0.25">
      <c r="F247" s="7">
        <v>24.1</v>
      </c>
      <c r="G247" s="8" t="e">
        <f t="shared" si="30"/>
        <v>#REF!</v>
      </c>
      <c r="H247" s="15" t="e">
        <f t="shared" si="31"/>
        <v>#REF!</v>
      </c>
      <c r="I247" s="15" t="e">
        <f t="shared" si="32"/>
        <v>#REF!</v>
      </c>
      <c r="J247" s="8" t="e">
        <f>#REF!*EXP(-#REF!*F247)</f>
        <v>#REF!</v>
      </c>
      <c r="K247" s="7" t="e">
        <f t="shared" si="33"/>
        <v>#REF!</v>
      </c>
      <c r="L247" s="8" t="e">
        <f>#REF!*EXP(-#REF!*F247)</f>
        <v>#REF!</v>
      </c>
      <c r="M247" s="9" t="e">
        <f t="shared" si="34"/>
        <v>#REF!</v>
      </c>
      <c r="N247" s="7" t="e">
        <f t="shared" si="35"/>
        <v>#REF!</v>
      </c>
      <c r="O247" s="9" t="e">
        <f t="shared" si="36"/>
        <v>#REF!</v>
      </c>
      <c r="P247" s="7" t="e">
        <f t="shared" si="37"/>
        <v>#REF!</v>
      </c>
      <c r="Q247" s="9" t="e">
        <f t="shared" si="38"/>
        <v>#REF!</v>
      </c>
      <c r="R247" s="8" t="e">
        <f t="shared" si="39"/>
        <v>#REF!</v>
      </c>
    </row>
    <row r="248" spans="6:18" x14ac:dyDescent="0.25">
      <c r="F248" s="7">
        <v>24.2</v>
      </c>
      <c r="G248" s="8" t="e">
        <f t="shared" si="30"/>
        <v>#REF!</v>
      </c>
      <c r="H248" s="15" t="e">
        <f t="shared" si="31"/>
        <v>#REF!</v>
      </c>
      <c r="I248" s="15" t="e">
        <f t="shared" si="32"/>
        <v>#REF!</v>
      </c>
      <c r="J248" s="8" t="e">
        <f>#REF!*EXP(-#REF!*F248)</f>
        <v>#REF!</v>
      </c>
      <c r="K248" s="7" t="e">
        <f t="shared" si="33"/>
        <v>#REF!</v>
      </c>
      <c r="L248" s="8" t="e">
        <f>#REF!*EXP(-#REF!*F248)</f>
        <v>#REF!</v>
      </c>
      <c r="M248" s="9" t="e">
        <f t="shared" si="34"/>
        <v>#REF!</v>
      </c>
      <c r="N248" s="7" t="e">
        <f t="shared" si="35"/>
        <v>#REF!</v>
      </c>
      <c r="O248" s="9" t="e">
        <f t="shared" si="36"/>
        <v>#REF!</v>
      </c>
      <c r="P248" s="7" t="e">
        <f t="shared" si="37"/>
        <v>#REF!</v>
      </c>
      <c r="Q248" s="9" t="e">
        <f t="shared" si="38"/>
        <v>#REF!</v>
      </c>
      <c r="R248" s="8" t="e">
        <f t="shared" si="39"/>
        <v>#REF!</v>
      </c>
    </row>
    <row r="249" spans="6:18" x14ac:dyDescent="0.25">
      <c r="F249" s="7">
        <v>24.3</v>
      </c>
      <c r="G249" s="8" t="e">
        <f t="shared" si="30"/>
        <v>#REF!</v>
      </c>
      <c r="H249" s="15" t="e">
        <f t="shared" si="31"/>
        <v>#REF!</v>
      </c>
      <c r="I249" s="15" t="e">
        <f t="shared" si="32"/>
        <v>#REF!</v>
      </c>
      <c r="J249" s="8" t="e">
        <f>#REF!*EXP(-#REF!*F249)</f>
        <v>#REF!</v>
      </c>
      <c r="K249" s="7" t="e">
        <f t="shared" si="33"/>
        <v>#REF!</v>
      </c>
      <c r="L249" s="8" t="e">
        <f>#REF!*EXP(-#REF!*F249)</f>
        <v>#REF!</v>
      </c>
      <c r="M249" s="9" t="e">
        <f t="shared" si="34"/>
        <v>#REF!</v>
      </c>
      <c r="N249" s="7" t="e">
        <f t="shared" si="35"/>
        <v>#REF!</v>
      </c>
      <c r="O249" s="9" t="e">
        <f t="shared" si="36"/>
        <v>#REF!</v>
      </c>
      <c r="P249" s="7" t="e">
        <f t="shared" si="37"/>
        <v>#REF!</v>
      </c>
      <c r="Q249" s="9" t="e">
        <f t="shared" si="38"/>
        <v>#REF!</v>
      </c>
      <c r="R249" s="8" t="e">
        <f t="shared" si="39"/>
        <v>#REF!</v>
      </c>
    </row>
    <row r="250" spans="6:18" x14ac:dyDescent="0.25">
      <c r="F250" s="7">
        <v>24.4</v>
      </c>
      <c r="G250" s="8" t="e">
        <f t="shared" si="30"/>
        <v>#REF!</v>
      </c>
      <c r="H250" s="15" t="e">
        <f t="shared" si="31"/>
        <v>#REF!</v>
      </c>
      <c r="I250" s="15" t="e">
        <f t="shared" si="32"/>
        <v>#REF!</v>
      </c>
      <c r="J250" s="8" t="e">
        <f>#REF!*EXP(-#REF!*F250)</f>
        <v>#REF!</v>
      </c>
      <c r="K250" s="7" t="e">
        <f t="shared" si="33"/>
        <v>#REF!</v>
      </c>
      <c r="L250" s="8" t="e">
        <f>#REF!*EXP(-#REF!*F250)</f>
        <v>#REF!</v>
      </c>
      <c r="M250" s="9" t="e">
        <f t="shared" si="34"/>
        <v>#REF!</v>
      </c>
      <c r="N250" s="7" t="e">
        <f t="shared" si="35"/>
        <v>#REF!</v>
      </c>
      <c r="O250" s="9" t="e">
        <f t="shared" si="36"/>
        <v>#REF!</v>
      </c>
      <c r="P250" s="7" t="e">
        <f t="shared" si="37"/>
        <v>#REF!</v>
      </c>
      <c r="Q250" s="9" t="e">
        <f t="shared" si="38"/>
        <v>#REF!</v>
      </c>
      <c r="R250" s="8" t="e">
        <f t="shared" si="39"/>
        <v>#REF!</v>
      </c>
    </row>
    <row r="251" spans="6:18" x14ac:dyDescent="0.25">
      <c r="F251" s="7">
        <v>24.5</v>
      </c>
      <c r="G251" s="8" t="e">
        <f t="shared" si="30"/>
        <v>#REF!</v>
      </c>
      <c r="H251" s="15" t="e">
        <f t="shared" si="31"/>
        <v>#REF!</v>
      </c>
      <c r="I251" s="15" t="e">
        <f t="shared" si="32"/>
        <v>#REF!</v>
      </c>
      <c r="J251" s="8" t="e">
        <f>#REF!*EXP(-#REF!*F251)</f>
        <v>#REF!</v>
      </c>
      <c r="K251" s="7" t="e">
        <f t="shared" si="33"/>
        <v>#REF!</v>
      </c>
      <c r="L251" s="8" t="e">
        <f>#REF!*EXP(-#REF!*F251)</f>
        <v>#REF!</v>
      </c>
      <c r="M251" s="9" t="e">
        <f t="shared" si="34"/>
        <v>#REF!</v>
      </c>
      <c r="N251" s="7" t="e">
        <f t="shared" si="35"/>
        <v>#REF!</v>
      </c>
      <c r="O251" s="9" t="e">
        <f t="shared" si="36"/>
        <v>#REF!</v>
      </c>
      <c r="P251" s="7" t="e">
        <f t="shared" si="37"/>
        <v>#REF!</v>
      </c>
      <c r="Q251" s="9" t="e">
        <f t="shared" si="38"/>
        <v>#REF!</v>
      </c>
      <c r="R251" s="8" t="e">
        <f t="shared" si="39"/>
        <v>#REF!</v>
      </c>
    </row>
    <row r="252" spans="6:18" x14ac:dyDescent="0.25">
      <c r="F252" s="7">
        <v>24.6</v>
      </c>
      <c r="G252" s="8" t="e">
        <f t="shared" si="30"/>
        <v>#REF!</v>
      </c>
      <c r="H252" s="15" t="e">
        <f t="shared" si="31"/>
        <v>#REF!</v>
      </c>
      <c r="I252" s="15" t="e">
        <f t="shared" si="32"/>
        <v>#REF!</v>
      </c>
      <c r="J252" s="8" t="e">
        <f>#REF!*EXP(-#REF!*F252)</f>
        <v>#REF!</v>
      </c>
      <c r="K252" s="7" t="e">
        <f t="shared" si="33"/>
        <v>#REF!</v>
      </c>
      <c r="L252" s="8" t="e">
        <f>#REF!*EXP(-#REF!*F252)</f>
        <v>#REF!</v>
      </c>
      <c r="M252" s="9" t="e">
        <f t="shared" si="34"/>
        <v>#REF!</v>
      </c>
      <c r="N252" s="7" t="e">
        <f t="shared" si="35"/>
        <v>#REF!</v>
      </c>
      <c r="O252" s="9" t="e">
        <f t="shared" si="36"/>
        <v>#REF!</v>
      </c>
      <c r="P252" s="7" t="e">
        <f t="shared" si="37"/>
        <v>#REF!</v>
      </c>
      <c r="Q252" s="9" t="e">
        <f t="shared" si="38"/>
        <v>#REF!</v>
      </c>
      <c r="R252" s="8" t="e">
        <f t="shared" si="39"/>
        <v>#REF!</v>
      </c>
    </row>
    <row r="253" spans="6:18" x14ac:dyDescent="0.25">
      <c r="F253" s="7">
        <v>24.7</v>
      </c>
      <c r="G253" s="8" t="e">
        <f t="shared" si="30"/>
        <v>#REF!</v>
      </c>
      <c r="H253" s="15" t="e">
        <f t="shared" si="31"/>
        <v>#REF!</v>
      </c>
      <c r="I253" s="15" t="e">
        <f t="shared" si="32"/>
        <v>#REF!</v>
      </c>
      <c r="J253" s="8" t="e">
        <f>#REF!*EXP(-#REF!*F253)</f>
        <v>#REF!</v>
      </c>
      <c r="K253" s="7" t="e">
        <f t="shared" si="33"/>
        <v>#REF!</v>
      </c>
      <c r="L253" s="8" t="e">
        <f>#REF!*EXP(-#REF!*F253)</f>
        <v>#REF!</v>
      </c>
      <c r="M253" s="9" t="e">
        <f t="shared" si="34"/>
        <v>#REF!</v>
      </c>
      <c r="N253" s="7" t="e">
        <f t="shared" si="35"/>
        <v>#REF!</v>
      </c>
      <c r="O253" s="9" t="e">
        <f t="shared" si="36"/>
        <v>#REF!</v>
      </c>
      <c r="P253" s="7" t="e">
        <f t="shared" si="37"/>
        <v>#REF!</v>
      </c>
      <c r="Q253" s="9" t="e">
        <f t="shared" si="38"/>
        <v>#REF!</v>
      </c>
      <c r="R253" s="8" t="e">
        <f t="shared" si="39"/>
        <v>#REF!</v>
      </c>
    </row>
    <row r="254" spans="6:18" x14ac:dyDescent="0.25">
      <c r="F254" s="7">
        <v>24.8</v>
      </c>
      <c r="G254" s="8" t="e">
        <f t="shared" si="30"/>
        <v>#REF!</v>
      </c>
      <c r="H254" s="15" t="e">
        <f t="shared" si="31"/>
        <v>#REF!</v>
      </c>
      <c r="I254" s="15" t="e">
        <f t="shared" si="32"/>
        <v>#REF!</v>
      </c>
      <c r="J254" s="8" t="e">
        <f>#REF!*EXP(-#REF!*F254)</f>
        <v>#REF!</v>
      </c>
      <c r="K254" s="7" t="e">
        <f t="shared" si="33"/>
        <v>#REF!</v>
      </c>
      <c r="L254" s="8" t="e">
        <f>#REF!*EXP(-#REF!*F254)</f>
        <v>#REF!</v>
      </c>
      <c r="M254" s="9" t="e">
        <f t="shared" si="34"/>
        <v>#REF!</v>
      </c>
      <c r="N254" s="7" t="e">
        <f t="shared" si="35"/>
        <v>#REF!</v>
      </c>
      <c r="O254" s="9" t="e">
        <f t="shared" si="36"/>
        <v>#REF!</v>
      </c>
      <c r="P254" s="7" t="e">
        <f t="shared" si="37"/>
        <v>#REF!</v>
      </c>
      <c r="Q254" s="9" t="e">
        <f t="shared" si="38"/>
        <v>#REF!</v>
      </c>
      <c r="R254" s="8" t="e">
        <f t="shared" si="39"/>
        <v>#REF!</v>
      </c>
    </row>
    <row r="255" spans="6:18" x14ac:dyDescent="0.25">
      <c r="F255" s="7">
        <v>24.9</v>
      </c>
      <c r="G255" s="8" t="e">
        <f t="shared" si="30"/>
        <v>#REF!</v>
      </c>
      <c r="H255" s="15" t="e">
        <f t="shared" si="31"/>
        <v>#REF!</v>
      </c>
      <c r="I255" s="15" t="e">
        <f t="shared" si="32"/>
        <v>#REF!</v>
      </c>
      <c r="J255" s="8" t="e">
        <f>#REF!*EXP(-#REF!*F255)</f>
        <v>#REF!</v>
      </c>
      <c r="K255" s="7" t="e">
        <f t="shared" si="33"/>
        <v>#REF!</v>
      </c>
      <c r="L255" s="8" t="e">
        <f>#REF!*EXP(-#REF!*F255)</f>
        <v>#REF!</v>
      </c>
      <c r="M255" s="9" t="e">
        <f t="shared" si="34"/>
        <v>#REF!</v>
      </c>
      <c r="N255" s="7" t="e">
        <f t="shared" si="35"/>
        <v>#REF!</v>
      </c>
      <c r="O255" s="9" t="e">
        <f t="shared" si="36"/>
        <v>#REF!</v>
      </c>
      <c r="P255" s="7" t="e">
        <f t="shared" si="37"/>
        <v>#REF!</v>
      </c>
      <c r="Q255" s="9" t="e">
        <f t="shared" si="38"/>
        <v>#REF!</v>
      </c>
      <c r="R255" s="8" t="e">
        <f t="shared" si="39"/>
        <v>#REF!</v>
      </c>
    </row>
    <row r="256" spans="6:18" x14ac:dyDescent="0.25">
      <c r="F256" s="7">
        <v>25</v>
      </c>
      <c r="G256" s="8" t="e">
        <f t="shared" si="30"/>
        <v>#REF!</v>
      </c>
      <c r="H256" s="15" t="e">
        <f t="shared" si="31"/>
        <v>#REF!</v>
      </c>
      <c r="I256" s="15" t="e">
        <f t="shared" si="32"/>
        <v>#REF!</v>
      </c>
      <c r="J256" s="8" t="e">
        <f>#REF!*EXP(-#REF!*F256)</f>
        <v>#REF!</v>
      </c>
      <c r="K256" s="7" t="e">
        <f t="shared" si="33"/>
        <v>#REF!</v>
      </c>
      <c r="L256" s="8" t="e">
        <f>#REF!*EXP(-#REF!*F256)</f>
        <v>#REF!</v>
      </c>
      <c r="M256" s="9" t="e">
        <f t="shared" si="34"/>
        <v>#REF!</v>
      </c>
      <c r="N256" s="7" t="e">
        <f t="shared" si="35"/>
        <v>#REF!</v>
      </c>
      <c r="O256" s="9" t="e">
        <f t="shared" si="36"/>
        <v>#REF!</v>
      </c>
      <c r="P256" s="7" t="e">
        <f t="shared" si="37"/>
        <v>#REF!</v>
      </c>
      <c r="Q256" s="9" t="e">
        <f t="shared" si="38"/>
        <v>#REF!</v>
      </c>
      <c r="R256" s="8" t="e">
        <f t="shared" si="39"/>
        <v>#REF!</v>
      </c>
    </row>
    <row r="257" spans="6:18" x14ac:dyDescent="0.25">
      <c r="F257" s="7">
        <v>25.1</v>
      </c>
      <c r="G257" s="8" t="e">
        <f t="shared" si="30"/>
        <v>#REF!</v>
      </c>
      <c r="H257" s="15" t="e">
        <f t="shared" si="31"/>
        <v>#REF!</v>
      </c>
      <c r="I257" s="15" t="e">
        <f t="shared" si="32"/>
        <v>#REF!</v>
      </c>
      <c r="J257" s="8" t="e">
        <f>#REF!*EXP(-#REF!*F257)</f>
        <v>#REF!</v>
      </c>
      <c r="K257" s="7" t="e">
        <f t="shared" si="33"/>
        <v>#REF!</v>
      </c>
      <c r="L257" s="8" t="e">
        <f>#REF!*EXP(-#REF!*F257)</f>
        <v>#REF!</v>
      </c>
      <c r="M257" s="9" t="e">
        <f t="shared" si="34"/>
        <v>#REF!</v>
      </c>
      <c r="N257" s="7" t="e">
        <f t="shared" si="35"/>
        <v>#REF!</v>
      </c>
      <c r="O257" s="9" t="e">
        <f t="shared" si="36"/>
        <v>#REF!</v>
      </c>
      <c r="P257" s="7" t="e">
        <f t="shared" si="37"/>
        <v>#REF!</v>
      </c>
      <c r="Q257" s="9" t="e">
        <f t="shared" si="38"/>
        <v>#REF!</v>
      </c>
      <c r="R257" s="8" t="e">
        <f t="shared" si="39"/>
        <v>#REF!</v>
      </c>
    </row>
    <row r="258" spans="6:18" x14ac:dyDescent="0.25">
      <c r="F258" s="7">
        <v>25.2</v>
      </c>
      <c r="G258" s="8" t="e">
        <f t="shared" si="30"/>
        <v>#REF!</v>
      </c>
      <c r="H258" s="15" t="e">
        <f t="shared" si="31"/>
        <v>#REF!</v>
      </c>
      <c r="I258" s="15" t="e">
        <f t="shared" si="32"/>
        <v>#REF!</v>
      </c>
      <c r="J258" s="8" t="e">
        <f>#REF!*EXP(-#REF!*F258)</f>
        <v>#REF!</v>
      </c>
      <c r="K258" s="7" t="e">
        <f t="shared" si="33"/>
        <v>#REF!</v>
      </c>
      <c r="L258" s="8" t="e">
        <f>#REF!*EXP(-#REF!*F258)</f>
        <v>#REF!</v>
      </c>
      <c r="M258" s="9" t="e">
        <f t="shared" si="34"/>
        <v>#REF!</v>
      </c>
      <c r="N258" s="7" t="e">
        <f t="shared" si="35"/>
        <v>#REF!</v>
      </c>
      <c r="O258" s="9" t="e">
        <f t="shared" si="36"/>
        <v>#REF!</v>
      </c>
      <c r="P258" s="7" t="e">
        <f t="shared" si="37"/>
        <v>#REF!</v>
      </c>
      <c r="Q258" s="9" t="e">
        <f t="shared" si="38"/>
        <v>#REF!</v>
      </c>
      <c r="R258" s="8" t="e">
        <f t="shared" si="39"/>
        <v>#REF!</v>
      </c>
    </row>
    <row r="259" spans="6:18" x14ac:dyDescent="0.25">
      <c r="F259" s="7">
        <v>25.3</v>
      </c>
      <c r="G259" s="8" t="e">
        <f t="shared" si="30"/>
        <v>#REF!</v>
      </c>
      <c r="H259" s="15" t="e">
        <f t="shared" si="31"/>
        <v>#REF!</v>
      </c>
      <c r="I259" s="15" t="e">
        <f t="shared" si="32"/>
        <v>#REF!</v>
      </c>
      <c r="J259" s="8" t="e">
        <f>#REF!*EXP(-#REF!*F259)</f>
        <v>#REF!</v>
      </c>
      <c r="K259" s="7" t="e">
        <f t="shared" si="33"/>
        <v>#REF!</v>
      </c>
      <c r="L259" s="8" t="e">
        <f>#REF!*EXP(-#REF!*F259)</f>
        <v>#REF!</v>
      </c>
      <c r="M259" s="9" t="e">
        <f t="shared" si="34"/>
        <v>#REF!</v>
      </c>
      <c r="N259" s="7" t="e">
        <f t="shared" si="35"/>
        <v>#REF!</v>
      </c>
      <c r="O259" s="9" t="e">
        <f t="shared" si="36"/>
        <v>#REF!</v>
      </c>
      <c r="P259" s="7" t="e">
        <f t="shared" si="37"/>
        <v>#REF!</v>
      </c>
      <c r="Q259" s="9" t="e">
        <f t="shared" si="38"/>
        <v>#REF!</v>
      </c>
      <c r="R259" s="8" t="e">
        <f t="shared" si="39"/>
        <v>#REF!</v>
      </c>
    </row>
    <row r="260" spans="6:18" x14ac:dyDescent="0.25">
      <c r="F260" s="7">
        <v>25.4</v>
      </c>
      <c r="G260" s="8" t="e">
        <f t="shared" si="30"/>
        <v>#REF!</v>
      </c>
      <c r="H260" s="15" t="e">
        <f t="shared" si="31"/>
        <v>#REF!</v>
      </c>
      <c r="I260" s="15" t="e">
        <f t="shared" si="32"/>
        <v>#REF!</v>
      </c>
      <c r="J260" s="8" t="e">
        <f>#REF!*EXP(-#REF!*F260)</f>
        <v>#REF!</v>
      </c>
      <c r="K260" s="7" t="e">
        <f t="shared" si="33"/>
        <v>#REF!</v>
      </c>
      <c r="L260" s="8" t="e">
        <f>#REF!*EXP(-#REF!*F260)</f>
        <v>#REF!</v>
      </c>
      <c r="M260" s="9" t="e">
        <f t="shared" si="34"/>
        <v>#REF!</v>
      </c>
      <c r="N260" s="7" t="e">
        <f t="shared" si="35"/>
        <v>#REF!</v>
      </c>
      <c r="O260" s="9" t="e">
        <f t="shared" si="36"/>
        <v>#REF!</v>
      </c>
      <c r="P260" s="7" t="e">
        <f t="shared" si="37"/>
        <v>#REF!</v>
      </c>
      <c r="Q260" s="9" t="e">
        <f t="shared" si="38"/>
        <v>#REF!</v>
      </c>
      <c r="R260" s="8" t="e">
        <f t="shared" si="39"/>
        <v>#REF!</v>
      </c>
    </row>
    <row r="261" spans="6:18" x14ac:dyDescent="0.25">
      <c r="F261" s="7">
        <v>25.5</v>
      </c>
      <c r="G261" s="8" t="e">
        <f t="shared" si="30"/>
        <v>#REF!</v>
      </c>
      <c r="H261" s="15" t="e">
        <f t="shared" si="31"/>
        <v>#REF!</v>
      </c>
      <c r="I261" s="15" t="e">
        <f t="shared" si="32"/>
        <v>#REF!</v>
      </c>
      <c r="J261" s="8" t="e">
        <f>#REF!*EXP(-#REF!*F261)</f>
        <v>#REF!</v>
      </c>
      <c r="K261" s="7" t="e">
        <f t="shared" si="33"/>
        <v>#REF!</v>
      </c>
      <c r="L261" s="8" t="e">
        <f>#REF!*EXP(-#REF!*F261)</f>
        <v>#REF!</v>
      </c>
      <c r="M261" s="9" t="e">
        <f t="shared" si="34"/>
        <v>#REF!</v>
      </c>
      <c r="N261" s="7" t="e">
        <f t="shared" si="35"/>
        <v>#REF!</v>
      </c>
      <c r="O261" s="9" t="e">
        <f t="shared" si="36"/>
        <v>#REF!</v>
      </c>
      <c r="P261" s="7" t="e">
        <f t="shared" si="37"/>
        <v>#REF!</v>
      </c>
      <c r="Q261" s="9" t="e">
        <f t="shared" si="38"/>
        <v>#REF!</v>
      </c>
      <c r="R261" s="8" t="e">
        <f t="shared" si="39"/>
        <v>#REF!</v>
      </c>
    </row>
    <row r="262" spans="6:18" x14ac:dyDescent="0.25">
      <c r="F262" s="7">
        <v>25.6</v>
      </c>
      <c r="G262" s="8" t="e">
        <f t="shared" ref="G262:G325" si="40">Vo*EXP(-n*F262)</f>
        <v>#REF!</v>
      </c>
      <c r="H262" s="15" t="e">
        <f t="shared" ref="H262:H306" si="41">F262*Vo*EXP(-n*F262)</f>
        <v>#REF!</v>
      </c>
      <c r="I262" s="15" t="e">
        <f t="shared" ref="I262:I306" si="42">(-Vo*n*F262^2+F262+Vo)*EXP(-n*F262)</f>
        <v>#REF!</v>
      </c>
      <c r="J262" s="8" t="e">
        <f>#REF!*EXP(-#REF!*F262)</f>
        <v>#REF!</v>
      </c>
      <c r="K262" s="7" t="e">
        <f t="shared" ref="K262:K325" si="43">F262*J262</f>
        <v>#REF!</v>
      </c>
      <c r="L262" s="8" t="e">
        <f>#REF!*EXP(-#REF!*F262)</f>
        <v>#REF!</v>
      </c>
      <c r="M262" s="9" t="e">
        <f t="shared" ref="M262:M325" si="44">F262*L262</f>
        <v>#REF!</v>
      </c>
      <c r="N262" s="7" t="e">
        <f t="shared" ref="N262:N306" si="45">F262*$D$5</f>
        <v>#REF!</v>
      </c>
      <c r="O262" s="9" t="e">
        <f t="shared" ref="O262:O306" si="46">$B$10-F262*$D$6</f>
        <v>#REF!</v>
      </c>
      <c r="P262" s="7" t="e">
        <f t="shared" ref="P262:P306" si="47">F262*$D$11</f>
        <v>#REF!</v>
      </c>
      <c r="Q262" s="9" t="e">
        <f t="shared" ref="Q262:Q306" si="48">$B$16-$D$12*F262</f>
        <v>#REF!</v>
      </c>
      <c r="R262" s="8" t="e">
        <f t="shared" ref="R262:R306" si="49">ROUND((H262-O262),10)</f>
        <v>#REF!</v>
      </c>
    </row>
    <row r="263" spans="6:18" x14ac:dyDescent="0.25">
      <c r="F263" s="7">
        <v>25.7</v>
      </c>
      <c r="G263" s="8" t="e">
        <f t="shared" si="40"/>
        <v>#REF!</v>
      </c>
      <c r="H263" s="15" t="e">
        <f t="shared" si="41"/>
        <v>#REF!</v>
      </c>
      <c r="I263" s="15" t="e">
        <f t="shared" si="42"/>
        <v>#REF!</v>
      </c>
      <c r="J263" s="8" t="e">
        <f>#REF!*EXP(-#REF!*F263)</f>
        <v>#REF!</v>
      </c>
      <c r="K263" s="7" t="e">
        <f t="shared" si="43"/>
        <v>#REF!</v>
      </c>
      <c r="L263" s="8" t="e">
        <f>#REF!*EXP(-#REF!*F263)</f>
        <v>#REF!</v>
      </c>
      <c r="M263" s="9" t="e">
        <f t="shared" si="44"/>
        <v>#REF!</v>
      </c>
      <c r="N263" s="7" t="e">
        <f t="shared" si="45"/>
        <v>#REF!</v>
      </c>
      <c r="O263" s="9" t="e">
        <f t="shared" si="46"/>
        <v>#REF!</v>
      </c>
      <c r="P263" s="7" t="e">
        <f t="shared" si="47"/>
        <v>#REF!</v>
      </c>
      <c r="Q263" s="9" t="e">
        <f t="shared" si="48"/>
        <v>#REF!</v>
      </c>
      <c r="R263" s="8" t="e">
        <f t="shared" si="49"/>
        <v>#REF!</v>
      </c>
    </row>
    <row r="264" spans="6:18" x14ac:dyDescent="0.25">
      <c r="F264" s="7">
        <v>25.8</v>
      </c>
      <c r="G264" s="8" t="e">
        <f t="shared" si="40"/>
        <v>#REF!</v>
      </c>
      <c r="H264" s="15" t="e">
        <f t="shared" si="41"/>
        <v>#REF!</v>
      </c>
      <c r="I264" s="15" t="e">
        <f t="shared" si="42"/>
        <v>#REF!</v>
      </c>
      <c r="J264" s="8" t="e">
        <f>#REF!*EXP(-#REF!*F264)</f>
        <v>#REF!</v>
      </c>
      <c r="K264" s="7" t="e">
        <f t="shared" si="43"/>
        <v>#REF!</v>
      </c>
      <c r="L264" s="8" t="e">
        <f>#REF!*EXP(-#REF!*F264)</f>
        <v>#REF!</v>
      </c>
      <c r="M264" s="9" t="e">
        <f t="shared" si="44"/>
        <v>#REF!</v>
      </c>
      <c r="N264" s="7" t="e">
        <f t="shared" si="45"/>
        <v>#REF!</v>
      </c>
      <c r="O264" s="9" t="e">
        <f t="shared" si="46"/>
        <v>#REF!</v>
      </c>
      <c r="P264" s="7" t="e">
        <f t="shared" si="47"/>
        <v>#REF!</v>
      </c>
      <c r="Q264" s="9" t="e">
        <f t="shared" si="48"/>
        <v>#REF!</v>
      </c>
      <c r="R264" s="8" t="e">
        <f t="shared" si="49"/>
        <v>#REF!</v>
      </c>
    </row>
    <row r="265" spans="6:18" x14ac:dyDescent="0.25">
      <c r="F265" s="7">
        <v>25.9</v>
      </c>
      <c r="G265" s="8" t="e">
        <f t="shared" si="40"/>
        <v>#REF!</v>
      </c>
      <c r="H265" s="15" t="e">
        <f t="shared" si="41"/>
        <v>#REF!</v>
      </c>
      <c r="I265" s="15" t="e">
        <f t="shared" si="42"/>
        <v>#REF!</v>
      </c>
      <c r="J265" s="8" t="e">
        <f>#REF!*EXP(-#REF!*F265)</f>
        <v>#REF!</v>
      </c>
      <c r="K265" s="7" t="e">
        <f t="shared" si="43"/>
        <v>#REF!</v>
      </c>
      <c r="L265" s="8" t="e">
        <f>#REF!*EXP(-#REF!*F265)</f>
        <v>#REF!</v>
      </c>
      <c r="M265" s="9" t="e">
        <f t="shared" si="44"/>
        <v>#REF!</v>
      </c>
      <c r="N265" s="7" t="e">
        <f t="shared" si="45"/>
        <v>#REF!</v>
      </c>
      <c r="O265" s="9" t="e">
        <f t="shared" si="46"/>
        <v>#REF!</v>
      </c>
      <c r="P265" s="7" t="e">
        <f t="shared" si="47"/>
        <v>#REF!</v>
      </c>
      <c r="Q265" s="9" t="e">
        <f t="shared" si="48"/>
        <v>#REF!</v>
      </c>
      <c r="R265" s="8" t="e">
        <f t="shared" si="49"/>
        <v>#REF!</v>
      </c>
    </row>
    <row r="266" spans="6:18" x14ac:dyDescent="0.25">
      <c r="F266" s="7">
        <v>26</v>
      </c>
      <c r="G266" s="8" t="e">
        <f t="shared" si="40"/>
        <v>#REF!</v>
      </c>
      <c r="H266" s="15" t="e">
        <f t="shared" si="41"/>
        <v>#REF!</v>
      </c>
      <c r="I266" s="15" t="e">
        <f t="shared" si="42"/>
        <v>#REF!</v>
      </c>
      <c r="J266" s="8" t="e">
        <f>#REF!*EXP(-#REF!*F266)</f>
        <v>#REF!</v>
      </c>
      <c r="K266" s="7" t="e">
        <f t="shared" si="43"/>
        <v>#REF!</v>
      </c>
      <c r="L266" s="8" t="e">
        <f>#REF!*EXP(-#REF!*F266)</f>
        <v>#REF!</v>
      </c>
      <c r="M266" s="9" t="e">
        <f t="shared" si="44"/>
        <v>#REF!</v>
      </c>
      <c r="N266" s="7" t="e">
        <f t="shared" si="45"/>
        <v>#REF!</v>
      </c>
      <c r="O266" s="9" t="e">
        <f t="shared" si="46"/>
        <v>#REF!</v>
      </c>
      <c r="P266" s="7" t="e">
        <f t="shared" si="47"/>
        <v>#REF!</v>
      </c>
      <c r="Q266" s="9" t="e">
        <f t="shared" si="48"/>
        <v>#REF!</v>
      </c>
      <c r="R266" s="8" t="e">
        <f t="shared" si="49"/>
        <v>#REF!</v>
      </c>
    </row>
    <row r="267" spans="6:18" x14ac:dyDescent="0.25">
      <c r="F267" s="7">
        <v>26.1</v>
      </c>
      <c r="G267" s="8" t="e">
        <f t="shared" si="40"/>
        <v>#REF!</v>
      </c>
      <c r="H267" s="15" t="e">
        <f t="shared" si="41"/>
        <v>#REF!</v>
      </c>
      <c r="I267" s="15" t="e">
        <f t="shared" si="42"/>
        <v>#REF!</v>
      </c>
      <c r="J267" s="8" t="e">
        <f>#REF!*EXP(-#REF!*F267)</f>
        <v>#REF!</v>
      </c>
      <c r="K267" s="7" t="e">
        <f t="shared" si="43"/>
        <v>#REF!</v>
      </c>
      <c r="L267" s="8" t="e">
        <f>#REF!*EXP(-#REF!*F267)</f>
        <v>#REF!</v>
      </c>
      <c r="M267" s="9" t="e">
        <f t="shared" si="44"/>
        <v>#REF!</v>
      </c>
      <c r="N267" s="7" t="e">
        <f t="shared" si="45"/>
        <v>#REF!</v>
      </c>
      <c r="O267" s="9" t="e">
        <f t="shared" si="46"/>
        <v>#REF!</v>
      </c>
      <c r="P267" s="7" t="e">
        <f t="shared" si="47"/>
        <v>#REF!</v>
      </c>
      <c r="Q267" s="9" t="e">
        <f t="shared" si="48"/>
        <v>#REF!</v>
      </c>
      <c r="R267" s="8" t="e">
        <f t="shared" si="49"/>
        <v>#REF!</v>
      </c>
    </row>
    <row r="268" spans="6:18" x14ac:dyDescent="0.25">
      <c r="F268" s="7">
        <v>26.2</v>
      </c>
      <c r="G268" s="8" t="e">
        <f t="shared" si="40"/>
        <v>#REF!</v>
      </c>
      <c r="H268" s="15" t="e">
        <f t="shared" si="41"/>
        <v>#REF!</v>
      </c>
      <c r="I268" s="15" t="e">
        <f t="shared" si="42"/>
        <v>#REF!</v>
      </c>
      <c r="J268" s="8" t="e">
        <f>#REF!*EXP(-#REF!*F268)</f>
        <v>#REF!</v>
      </c>
      <c r="K268" s="7" t="e">
        <f t="shared" si="43"/>
        <v>#REF!</v>
      </c>
      <c r="L268" s="8" t="e">
        <f>#REF!*EXP(-#REF!*F268)</f>
        <v>#REF!</v>
      </c>
      <c r="M268" s="9" t="e">
        <f t="shared" si="44"/>
        <v>#REF!</v>
      </c>
      <c r="N268" s="7" t="e">
        <f t="shared" si="45"/>
        <v>#REF!</v>
      </c>
      <c r="O268" s="9" t="e">
        <f t="shared" si="46"/>
        <v>#REF!</v>
      </c>
      <c r="P268" s="7" t="e">
        <f t="shared" si="47"/>
        <v>#REF!</v>
      </c>
      <c r="Q268" s="9" t="e">
        <f t="shared" si="48"/>
        <v>#REF!</v>
      </c>
      <c r="R268" s="8" t="e">
        <f t="shared" si="49"/>
        <v>#REF!</v>
      </c>
    </row>
    <row r="269" spans="6:18" x14ac:dyDescent="0.25">
      <c r="F269" s="7">
        <v>26.3</v>
      </c>
      <c r="G269" s="8" t="e">
        <f t="shared" si="40"/>
        <v>#REF!</v>
      </c>
      <c r="H269" s="15" t="e">
        <f t="shared" si="41"/>
        <v>#REF!</v>
      </c>
      <c r="I269" s="15" t="e">
        <f t="shared" si="42"/>
        <v>#REF!</v>
      </c>
      <c r="J269" s="8" t="e">
        <f>#REF!*EXP(-#REF!*F269)</f>
        <v>#REF!</v>
      </c>
      <c r="K269" s="7" t="e">
        <f t="shared" si="43"/>
        <v>#REF!</v>
      </c>
      <c r="L269" s="8" t="e">
        <f>#REF!*EXP(-#REF!*F269)</f>
        <v>#REF!</v>
      </c>
      <c r="M269" s="9" t="e">
        <f t="shared" si="44"/>
        <v>#REF!</v>
      </c>
      <c r="N269" s="7" t="e">
        <f t="shared" si="45"/>
        <v>#REF!</v>
      </c>
      <c r="O269" s="9" t="e">
        <f t="shared" si="46"/>
        <v>#REF!</v>
      </c>
      <c r="P269" s="7" t="e">
        <f t="shared" si="47"/>
        <v>#REF!</v>
      </c>
      <c r="Q269" s="9" t="e">
        <f t="shared" si="48"/>
        <v>#REF!</v>
      </c>
      <c r="R269" s="8" t="e">
        <f t="shared" si="49"/>
        <v>#REF!</v>
      </c>
    </row>
    <row r="270" spans="6:18" x14ac:dyDescent="0.25">
      <c r="F270" s="7">
        <v>26.4</v>
      </c>
      <c r="G270" s="8" t="e">
        <f t="shared" si="40"/>
        <v>#REF!</v>
      </c>
      <c r="H270" s="15" t="e">
        <f t="shared" si="41"/>
        <v>#REF!</v>
      </c>
      <c r="I270" s="15" t="e">
        <f t="shared" si="42"/>
        <v>#REF!</v>
      </c>
      <c r="J270" s="8" t="e">
        <f>#REF!*EXP(-#REF!*F270)</f>
        <v>#REF!</v>
      </c>
      <c r="K270" s="7" t="e">
        <f t="shared" si="43"/>
        <v>#REF!</v>
      </c>
      <c r="L270" s="8" t="e">
        <f>#REF!*EXP(-#REF!*F270)</f>
        <v>#REF!</v>
      </c>
      <c r="M270" s="9" t="e">
        <f t="shared" si="44"/>
        <v>#REF!</v>
      </c>
      <c r="N270" s="7" t="e">
        <f t="shared" si="45"/>
        <v>#REF!</v>
      </c>
      <c r="O270" s="9" t="e">
        <f t="shared" si="46"/>
        <v>#REF!</v>
      </c>
      <c r="P270" s="7" t="e">
        <f t="shared" si="47"/>
        <v>#REF!</v>
      </c>
      <c r="Q270" s="9" t="e">
        <f t="shared" si="48"/>
        <v>#REF!</v>
      </c>
      <c r="R270" s="8" t="e">
        <f t="shared" si="49"/>
        <v>#REF!</v>
      </c>
    </row>
    <row r="271" spans="6:18" x14ac:dyDescent="0.25">
      <c r="F271" s="7">
        <v>26.5</v>
      </c>
      <c r="G271" s="8" t="e">
        <f t="shared" si="40"/>
        <v>#REF!</v>
      </c>
      <c r="H271" s="15" t="e">
        <f t="shared" si="41"/>
        <v>#REF!</v>
      </c>
      <c r="I271" s="15" t="e">
        <f t="shared" si="42"/>
        <v>#REF!</v>
      </c>
      <c r="J271" s="8" t="e">
        <f>#REF!*EXP(-#REF!*F271)</f>
        <v>#REF!</v>
      </c>
      <c r="K271" s="7" t="e">
        <f t="shared" si="43"/>
        <v>#REF!</v>
      </c>
      <c r="L271" s="8" t="e">
        <f>#REF!*EXP(-#REF!*F271)</f>
        <v>#REF!</v>
      </c>
      <c r="M271" s="9" t="e">
        <f t="shared" si="44"/>
        <v>#REF!</v>
      </c>
      <c r="N271" s="7" t="e">
        <f t="shared" si="45"/>
        <v>#REF!</v>
      </c>
      <c r="O271" s="9" t="e">
        <f t="shared" si="46"/>
        <v>#REF!</v>
      </c>
      <c r="P271" s="7" t="e">
        <f t="shared" si="47"/>
        <v>#REF!</v>
      </c>
      <c r="Q271" s="9" t="e">
        <f t="shared" si="48"/>
        <v>#REF!</v>
      </c>
      <c r="R271" s="8" t="e">
        <f t="shared" si="49"/>
        <v>#REF!</v>
      </c>
    </row>
    <row r="272" spans="6:18" x14ac:dyDescent="0.25">
      <c r="F272" s="7">
        <v>26.6</v>
      </c>
      <c r="G272" s="8" t="e">
        <f t="shared" si="40"/>
        <v>#REF!</v>
      </c>
      <c r="H272" s="15" t="e">
        <f t="shared" si="41"/>
        <v>#REF!</v>
      </c>
      <c r="I272" s="15" t="e">
        <f t="shared" si="42"/>
        <v>#REF!</v>
      </c>
      <c r="J272" s="8" t="e">
        <f>#REF!*EXP(-#REF!*F272)</f>
        <v>#REF!</v>
      </c>
      <c r="K272" s="7" t="e">
        <f t="shared" si="43"/>
        <v>#REF!</v>
      </c>
      <c r="L272" s="8" t="e">
        <f>#REF!*EXP(-#REF!*F272)</f>
        <v>#REF!</v>
      </c>
      <c r="M272" s="9" t="e">
        <f t="shared" si="44"/>
        <v>#REF!</v>
      </c>
      <c r="N272" s="7" t="e">
        <f t="shared" si="45"/>
        <v>#REF!</v>
      </c>
      <c r="O272" s="9" t="e">
        <f t="shared" si="46"/>
        <v>#REF!</v>
      </c>
      <c r="P272" s="7" t="e">
        <f t="shared" si="47"/>
        <v>#REF!</v>
      </c>
      <c r="Q272" s="9" t="e">
        <f t="shared" si="48"/>
        <v>#REF!</v>
      </c>
      <c r="R272" s="8" t="e">
        <f t="shared" si="49"/>
        <v>#REF!</v>
      </c>
    </row>
    <row r="273" spans="6:18" x14ac:dyDescent="0.25">
      <c r="F273" s="7">
        <v>26.7</v>
      </c>
      <c r="G273" s="8" t="e">
        <f t="shared" si="40"/>
        <v>#REF!</v>
      </c>
      <c r="H273" s="15" t="e">
        <f t="shared" si="41"/>
        <v>#REF!</v>
      </c>
      <c r="I273" s="15" t="e">
        <f t="shared" si="42"/>
        <v>#REF!</v>
      </c>
      <c r="J273" s="8" t="e">
        <f>#REF!*EXP(-#REF!*F273)</f>
        <v>#REF!</v>
      </c>
      <c r="K273" s="7" t="e">
        <f t="shared" si="43"/>
        <v>#REF!</v>
      </c>
      <c r="L273" s="8" t="e">
        <f>#REF!*EXP(-#REF!*F273)</f>
        <v>#REF!</v>
      </c>
      <c r="M273" s="9" t="e">
        <f t="shared" si="44"/>
        <v>#REF!</v>
      </c>
      <c r="N273" s="7" t="e">
        <f t="shared" si="45"/>
        <v>#REF!</v>
      </c>
      <c r="O273" s="9" t="e">
        <f t="shared" si="46"/>
        <v>#REF!</v>
      </c>
      <c r="P273" s="7" t="e">
        <f t="shared" si="47"/>
        <v>#REF!</v>
      </c>
      <c r="Q273" s="9" t="e">
        <f t="shared" si="48"/>
        <v>#REF!</v>
      </c>
      <c r="R273" s="8" t="e">
        <f t="shared" si="49"/>
        <v>#REF!</v>
      </c>
    </row>
    <row r="274" spans="6:18" x14ac:dyDescent="0.25">
      <c r="F274" s="7">
        <v>26.8</v>
      </c>
      <c r="G274" s="8" t="e">
        <f t="shared" si="40"/>
        <v>#REF!</v>
      </c>
      <c r="H274" s="15" t="e">
        <f t="shared" si="41"/>
        <v>#REF!</v>
      </c>
      <c r="I274" s="15" t="e">
        <f t="shared" si="42"/>
        <v>#REF!</v>
      </c>
      <c r="J274" s="8" t="e">
        <f>#REF!*EXP(-#REF!*F274)</f>
        <v>#REF!</v>
      </c>
      <c r="K274" s="7" t="e">
        <f t="shared" si="43"/>
        <v>#REF!</v>
      </c>
      <c r="L274" s="8" t="e">
        <f>#REF!*EXP(-#REF!*F274)</f>
        <v>#REF!</v>
      </c>
      <c r="M274" s="9" t="e">
        <f t="shared" si="44"/>
        <v>#REF!</v>
      </c>
      <c r="N274" s="7" t="e">
        <f t="shared" si="45"/>
        <v>#REF!</v>
      </c>
      <c r="O274" s="9" t="e">
        <f t="shared" si="46"/>
        <v>#REF!</v>
      </c>
      <c r="P274" s="7" t="e">
        <f t="shared" si="47"/>
        <v>#REF!</v>
      </c>
      <c r="Q274" s="9" t="e">
        <f t="shared" si="48"/>
        <v>#REF!</v>
      </c>
      <c r="R274" s="8" t="e">
        <f t="shared" si="49"/>
        <v>#REF!</v>
      </c>
    </row>
    <row r="275" spans="6:18" x14ac:dyDescent="0.25">
      <c r="F275" s="7">
        <v>26.9</v>
      </c>
      <c r="G275" s="8" t="e">
        <f t="shared" si="40"/>
        <v>#REF!</v>
      </c>
      <c r="H275" s="15" t="e">
        <f t="shared" si="41"/>
        <v>#REF!</v>
      </c>
      <c r="I275" s="15" t="e">
        <f t="shared" si="42"/>
        <v>#REF!</v>
      </c>
      <c r="J275" s="8" t="e">
        <f>#REF!*EXP(-#REF!*F275)</f>
        <v>#REF!</v>
      </c>
      <c r="K275" s="7" t="e">
        <f t="shared" si="43"/>
        <v>#REF!</v>
      </c>
      <c r="L275" s="8" t="e">
        <f>#REF!*EXP(-#REF!*F275)</f>
        <v>#REF!</v>
      </c>
      <c r="M275" s="9" t="e">
        <f t="shared" si="44"/>
        <v>#REF!</v>
      </c>
      <c r="N275" s="7" t="e">
        <f t="shared" si="45"/>
        <v>#REF!</v>
      </c>
      <c r="O275" s="9" t="e">
        <f t="shared" si="46"/>
        <v>#REF!</v>
      </c>
      <c r="P275" s="7" t="e">
        <f t="shared" si="47"/>
        <v>#REF!</v>
      </c>
      <c r="Q275" s="9" t="e">
        <f t="shared" si="48"/>
        <v>#REF!</v>
      </c>
      <c r="R275" s="8" t="e">
        <f t="shared" si="49"/>
        <v>#REF!</v>
      </c>
    </row>
    <row r="276" spans="6:18" x14ac:dyDescent="0.25">
      <c r="F276" s="7">
        <v>27</v>
      </c>
      <c r="G276" s="8" t="e">
        <f t="shared" si="40"/>
        <v>#REF!</v>
      </c>
      <c r="H276" s="15" t="e">
        <f t="shared" si="41"/>
        <v>#REF!</v>
      </c>
      <c r="I276" s="15" t="e">
        <f t="shared" si="42"/>
        <v>#REF!</v>
      </c>
      <c r="J276" s="8" t="e">
        <f>#REF!*EXP(-#REF!*F276)</f>
        <v>#REF!</v>
      </c>
      <c r="K276" s="7" t="e">
        <f t="shared" si="43"/>
        <v>#REF!</v>
      </c>
      <c r="L276" s="8" t="e">
        <f>#REF!*EXP(-#REF!*F276)</f>
        <v>#REF!</v>
      </c>
      <c r="M276" s="9" t="e">
        <f t="shared" si="44"/>
        <v>#REF!</v>
      </c>
      <c r="N276" s="7" t="e">
        <f t="shared" si="45"/>
        <v>#REF!</v>
      </c>
      <c r="O276" s="9" t="e">
        <f t="shared" si="46"/>
        <v>#REF!</v>
      </c>
      <c r="P276" s="7" t="e">
        <f t="shared" si="47"/>
        <v>#REF!</v>
      </c>
      <c r="Q276" s="9" t="e">
        <f t="shared" si="48"/>
        <v>#REF!</v>
      </c>
      <c r="R276" s="8" t="e">
        <f t="shared" si="49"/>
        <v>#REF!</v>
      </c>
    </row>
    <row r="277" spans="6:18" x14ac:dyDescent="0.25">
      <c r="F277" s="7">
        <v>27.1</v>
      </c>
      <c r="G277" s="8" t="e">
        <f t="shared" si="40"/>
        <v>#REF!</v>
      </c>
      <c r="H277" s="15" t="e">
        <f t="shared" si="41"/>
        <v>#REF!</v>
      </c>
      <c r="I277" s="15" t="e">
        <f t="shared" si="42"/>
        <v>#REF!</v>
      </c>
      <c r="J277" s="8" t="e">
        <f>#REF!*EXP(-#REF!*F277)</f>
        <v>#REF!</v>
      </c>
      <c r="K277" s="7" t="e">
        <f t="shared" si="43"/>
        <v>#REF!</v>
      </c>
      <c r="L277" s="8" t="e">
        <f>#REF!*EXP(-#REF!*F277)</f>
        <v>#REF!</v>
      </c>
      <c r="M277" s="9" t="e">
        <f t="shared" si="44"/>
        <v>#REF!</v>
      </c>
      <c r="N277" s="7" t="e">
        <f t="shared" si="45"/>
        <v>#REF!</v>
      </c>
      <c r="O277" s="9" t="e">
        <f t="shared" si="46"/>
        <v>#REF!</v>
      </c>
      <c r="P277" s="7" t="e">
        <f t="shared" si="47"/>
        <v>#REF!</v>
      </c>
      <c r="Q277" s="9" t="e">
        <f t="shared" si="48"/>
        <v>#REF!</v>
      </c>
      <c r="R277" s="8" t="e">
        <f t="shared" si="49"/>
        <v>#REF!</v>
      </c>
    </row>
    <row r="278" spans="6:18" x14ac:dyDescent="0.25">
      <c r="F278" s="7">
        <v>27.2</v>
      </c>
      <c r="G278" s="8" t="e">
        <f t="shared" si="40"/>
        <v>#REF!</v>
      </c>
      <c r="H278" s="15" t="e">
        <f t="shared" si="41"/>
        <v>#REF!</v>
      </c>
      <c r="I278" s="15" t="e">
        <f t="shared" si="42"/>
        <v>#REF!</v>
      </c>
      <c r="J278" s="8" t="e">
        <f>#REF!*EXP(-#REF!*F278)</f>
        <v>#REF!</v>
      </c>
      <c r="K278" s="7" t="e">
        <f t="shared" si="43"/>
        <v>#REF!</v>
      </c>
      <c r="L278" s="8" t="e">
        <f>#REF!*EXP(-#REF!*F278)</f>
        <v>#REF!</v>
      </c>
      <c r="M278" s="9" t="e">
        <f t="shared" si="44"/>
        <v>#REF!</v>
      </c>
      <c r="N278" s="7" t="e">
        <f t="shared" si="45"/>
        <v>#REF!</v>
      </c>
      <c r="O278" s="9" t="e">
        <f t="shared" si="46"/>
        <v>#REF!</v>
      </c>
      <c r="P278" s="7" t="e">
        <f t="shared" si="47"/>
        <v>#REF!</v>
      </c>
      <c r="Q278" s="9" t="e">
        <f t="shared" si="48"/>
        <v>#REF!</v>
      </c>
      <c r="R278" s="8" t="e">
        <f t="shared" si="49"/>
        <v>#REF!</v>
      </c>
    </row>
    <row r="279" spans="6:18" x14ac:dyDescent="0.25">
      <c r="F279" s="7">
        <v>27.3</v>
      </c>
      <c r="G279" s="8" t="e">
        <f t="shared" si="40"/>
        <v>#REF!</v>
      </c>
      <c r="H279" s="15" t="e">
        <f t="shared" si="41"/>
        <v>#REF!</v>
      </c>
      <c r="I279" s="15" t="e">
        <f t="shared" si="42"/>
        <v>#REF!</v>
      </c>
      <c r="J279" s="8" t="e">
        <f>#REF!*EXP(-#REF!*F279)</f>
        <v>#REF!</v>
      </c>
      <c r="K279" s="7" t="e">
        <f t="shared" si="43"/>
        <v>#REF!</v>
      </c>
      <c r="L279" s="8" t="e">
        <f>#REF!*EXP(-#REF!*F279)</f>
        <v>#REF!</v>
      </c>
      <c r="M279" s="9" t="e">
        <f t="shared" si="44"/>
        <v>#REF!</v>
      </c>
      <c r="N279" s="7" t="e">
        <f t="shared" si="45"/>
        <v>#REF!</v>
      </c>
      <c r="O279" s="9" t="e">
        <f t="shared" si="46"/>
        <v>#REF!</v>
      </c>
      <c r="P279" s="7" t="e">
        <f t="shared" si="47"/>
        <v>#REF!</v>
      </c>
      <c r="Q279" s="9" t="e">
        <f t="shared" si="48"/>
        <v>#REF!</v>
      </c>
      <c r="R279" s="8" t="e">
        <f t="shared" si="49"/>
        <v>#REF!</v>
      </c>
    </row>
    <row r="280" spans="6:18" x14ac:dyDescent="0.25">
      <c r="F280" s="7">
        <v>27.4</v>
      </c>
      <c r="G280" s="8" t="e">
        <f t="shared" si="40"/>
        <v>#REF!</v>
      </c>
      <c r="H280" s="15" t="e">
        <f t="shared" si="41"/>
        <v>#REF!</v>
      </c>
      <c r="I280" s="15" t="e">
        <f t="shared" si="42"/>
        <v>#REF!</v>
      </c>
      <c r="J280" s="8" t="e">
        <f>#REF!*EXP(-#REF!*F280)</f>
        <v>#REF!</v>
      </c>
      <c r="K280" s="7" t="e">
        <f t="shared" si="43"/>
        <v>#REF!</v>
      </c>
      <c r="L280" s="8" t="e">
        <f>#REF!*EXP(-#REF!*F280)</f>
        <v>#REF!</v>
      </c>
      <c r="M280" s="9" t="e">
        <f t="shared" si="44"/>
        <v>#REF!</v>
      </c>
      <c r="N280" s="7" t="e">
        <f t="shared" si="45"/>
        <v>#REF!</v>
      </c>
      <c r="O280" s="9" t="e">
        <f t="shared" si="46"/>
        <v>#REF!</v>
      </c>
      <c r="P280" s="7" t="e">
        <f t="shared" si="47"/>
        <v>#REF!</v>
      </c>
      <c r="Q280" s="9" t="e">
        <f t="shared" si="48"/>
        <v>#REF!</v>
      </c>
      <c r="R280" s="8" t="e">
        <f t="shared" si="49"/>
        <v>#REF!</v>
      </c>
    </row>
    <row r="281" spans="6:18" x14ac:dyDescent="0.25">
      <c r="F281" s="7">
        <v>27.5</v>
      </c>
      <c r="G281" s="8" t="e">
        <f t="shared" si="40"/>
        <v>#REF!</v>
      </c>
      <c r="H281" s="15" t="e">
        <f t="shared" si="41"/>
        <v>#REF!</v>
      </c>
      <c r="I281" s="15" t="e">
        <f t="shared" si="42"/>
        <v>#REF!</v>
      </c>
      <c r="J281" s="8" t="e">
        <f>#REF!*EXP(-#REF!*F281)</f>
        <v>#REF!</v>
      </c>
      <c r="K281" s="7" t="e">
        <f t="shared" si="43"/>
        <v>#REF!</v>
      </c>
      <c r="L281" s="8" t="e">
        <f>#REF!*EXP(-#REF!*F281)</f>
        <v>#REF!</v>
      </c>
      <c r="M281" s="9" t="e">
        <f t="shared" si="44"/>
        <v>#REF!</v>
      </c>
      <c r="N281" s="7" t="e">
        <f t="shared" si="45"/>
        <v>#REF!</v>
      </c>
      <c r="O281" s="9" t="e">
        <f t="shared" si="46"/>
        <v>#REF!</v>
      </c>
      <c r="P281" s="7" t="e">
        <f t="shared" si="47"/>
        <v>#REF!</v>
      </c>
      <c r="Q281" s="9" t="e">
        <f t="shared" si="48"/>
        <v>#REF!</v>
      </c>
      <c r="R281" s="8" t="e">
        <f t="shared" si="49"/>
        <v>#REF!</v>
      </c>
    </row>
    <row r="282" spans="6:18" x14ac:dyDescent="0.25">
      <c r="F282" s="7">
        <v>27.6</v>
      </c>
      <c r="G282" s="8" t="e">
        <f t="shared" si="40"/>
        <v>#REF!</v>
      </c>
      <c r="H282" s="15" t="e">
        <f t="shared" si="41"/>
        <v>#REF!</v>
      </c>
      <c r="I282" s="15" t="e">
        <f t="shared" si="42"/>
        <v>#REF!</v>
      </c>
      <c r="J282" s="8" t="e">
        <f>#REF!*EXP(-#REF!*F282)</f>
        <v>#REF!</v>
      </c>
      <c r="K282" s="7" t="e">
        <f t="shared" si="43"/>
        <v>#REF!</v>
      </c>
      <c r="L282" s="8" t="e">
        <f>#REF!*EXP(-#REF!*F282)</f>
        <v>#REF!</v>
      </c>
      <c r="M282" s="9" t="e">
        <f t="shared" si="44"/>
        <v>#REF!</v>
      </c>
      <c r="N282" s="7" t="e">
        <f t="shared" si="45"/>
        <v>#REF!</v>
      </c>
      <c r="O282" s="9" t="e">
        <f t="shared" si="46"/>
        <v>#REF!</v>
      </c>
      <c r="P282" s="7" t="e">
        <f t="shared" si="47"/>
        <v>#REF!</v>
      </c>
      <c r="Q282" s="9" t="e">
        <f t="shared" si="48"/>
        <v>#REF!</v>
      </c>
      <c r="R282" s="8" t="e">
        <f t="shared" si="49"/>
        <v>#REF!</v>
      </c>
    </row>
    <row r="283" spans="6:18" x14ac:dyDescent="0.25">
      <c r="F283" s="7">
        <v>27.7</v>
      </c>
      <c r="G283" s="8" t="e">
        <f t="shared" si="40"/>
        <v>#REF!</v>
      </c>
      <c r="H283" s="15" t="e">
        <f t="shared" si="41"/>
        <v>#REF!</v>
      </c>
      <c r="I283" s="15" t="e">
        <f t="shared" si="42"/>
        <v>#REF!</v>
      </c>
      <c r="J283" s="8" t="e">
        <f>#REF!*EXP(-#REF!*F283)</f>
        <v>#REF!</v>
      </c>
      <c r="K283" s="7" t="e">
        <f t="shared" si="43"/>
        <v>#REF!</v>
      </c>
      <c r="L283" s="8" t="e">
        <f>#REF!*EXP(-#REF!*F283)</f>
        <v>#REF!</v>
      </c>
      <c r="M283" s="9" t="e">
        <f t="shared" si="44"/>
        <v>#REF!</v>
      </c>
      <c r="N283" s="7" t="e">
        <f t="shared" si="45"/>
        <v>#REF!</v>
      </c>
      <c r="O283" s="9" t="e">
        <f t="shared" si="46"/>
        <v>#REF!</v>
      </c>
      <c r="P283" s="7" t="e">
        <f t="shared" si="47"/>
        <v>#REF!</v>
      </c>
      <c r="Q283" s="9" t="e">
        <f t="shared" si="48"/>
        <v>#REF!</v>
      </c>
      <c r="R283" s="8" t="e">
        <f t="shared" si="49"/>
        <v>#REF!</v>
      </c>
    </row>
    <row r="284" spans="6:18" x14ac:dyDescent="0.25">
      <c r="F284" s="7">
        <v>27.8</v>
      </c>
      <c r="G284" s="8" t="e">
        <f t="shared" si="40"/>
        <v>#REF!</v>
      </c>
      <c r="H284" s="15" t="e">
        <f t="shared" si="41"/>
        <v>#REF!</v>
      </c>
      <c r="I284" s="15" t="e">
        <f t="shared" si="42"/>
        <v>#REF!</v>
      </c>
      <c r="J284" s="8" t="e">
        <f>#REF!*EXP(-#REF!*F284)</f>
        <v>#REF!</v>
      </c>
      <c r="K284" s="7" t="e">
        <f t="shared" si="43"/>
        <v>#REF!</v>
      </c>
      <c r="L284" s="8" t="e">
        <f>#REF!*EXP(-#REF!*F284)</f>
        <v>#REF!</v>
      </c>
      <c r="M284" s="9" t="e">
        <f t="shared" si="44"/>
        <v>#REF!</v>
      </c>
      <c r="N284" s="7" t="e">
        <f t="shared" si="45"/>
        <v>#REF!</v>
      </c>
      <c r="O284" s="9" t="e">
        <f t="shared" si="46"/>
        <v>#REF!</v>
      </c>
      <c r="P284" s="7" t="e">
        <f t="shared" si="47"/>
        <v>#REF!</v>
      </c>
      <c r="Q284" s="9" t="e">
        <f t="shared" si="48"/>
        <v>#REF!</v>
      </c>
      <c r="R284" s="8" t="e">
        <f t="shared" si="49"/>
        <v>#REF!</v>
      </c>
    </row>
    <row r="285" spans="6:18" x14ac:dyDescent="0.25">
      <c r="F285" s="7">
        <v>27.9</v>
      </c>
      <c r="G285" s="8" t="e">
        <f t="shared" si="40"/>
        <v>#REF!</v>
      </c>
      <c r="H285" s="15" t="e">
        <f t="shared" si="41"/>
        <v>#REF!</v>
      </c>
      <c r="I285" s="15" t="e">
        <f t="shared" si="42"/>
        <v>#REF!</v>
      </c>
      <c r="J285" s="8" t="e">
        <f>#REF!*EXP(-#REF!*F285)</f>
        <v>#REF!</v>
      </c>
      <c r="K285" s="7" t="e">
        <f t="shared" si="43"/>
        <v>#REF!</v>
      </c>
      <c r="L285" s="8" t="e">
        <f>#REF!*EXP(-#REF!*F285)</f>
        <v>#REF!</v>
      </c>
      <c r="M285" s="9" t="e">
        <f t="shared" si="44"/>
        <v>#REF!</v>
      </c>
      <c r="N285" s="7" t="e">
        <f t="shared" si="45"/>
        <v>#REF!</v>
      </c>
      <c r="O285" s="9" t="e">
        <f t="shared" si="46"/>
        <v>#REF!</v>
      </c>
      <c r="P285" s="7" t="e">
        <f t="shared" si="47"/>
        <v>#REF!</v>
      </c>
      <c r="Q285" s="9" t="e">
        <f t="shared" si="48"/>
        <v>#REF!</v>
      </c>
      <c r="R285" s="8" t="e">
        <f t="shared" si="49"/>
        <v>#REF!</v>
      </c>
    </row>
    <row r="286" spans="6:18" x14ac:dyDescent="0.25">
      <c r="F286" s="7">
        <v>28</v>
      </c>
      <c r="G286" s="8" t="e">
        <f t="shared" si="40"/>
        <v>#REF!</v>
      </c>
      <c r="H286" s="15" t="e">
        <f t="shared" si="41"/>
        <v>#REF!</v>
      </c>
      <c r="I286" s="15" t="e">
        <f t="shared" si="42"/>
        <v>#REF!</v>
      </c>
      <c r="J286" s="8" t="e">
        <f>#REF!*EXP(-#REF!*F286)</f>
        <v>#REF!</v>
      </c>
      <c r="K286" s="7" t="e">
        <f t="shared" si="43"/>
        <v>#REF!</v>
      </c>
      <c r="L286" s="8" t="e">
        <f>#REF!*EXP(-#REF!*F286)</f>
        <v>#REF!</v>
      </c>
      <c r="M286" s="9" t="e">
        <f t="shared" si="44"/>
        <v>#REF!</v>
      </c>
      <c r="N286" s="7" t="e">
        <f t="shared" si="45"/>
        <v>#REF!</v>
      </c>
      <c r="O286" s="9" t="e">
        <f t="shared" si="46"/>
        <v>#REF!</v>
      </c>
      <c r="P286" s="7" t="e">
        <f t="shared" si="47"/>
        <v>#REF!</v>
      </c>
      <c r="Q286" s="9" t="e">
        <f t="shared" si="48"/>
        <v>#REF!</v>
      </c>
      <c r="R286" s="8" t="e">
        <f t="shared" si="49"/>
        <v>#REF!</v>
      </c>
    </row>
    <row r="287" spans="6:18" x14ac:dyDescent="0.25">
      <c r="F287" s="7">
        <v>28.1</v>
      </c>
      <c r="G287" s="8" t="e">
        <f t="shared" si="40"/>
        <v>#REF!</v>
      </c>
      <c r="H287" s="15" t="e">
        <f t="shared" si="41"/>
        <v>#REF!</v>
      </c>
      <c r="I287" s="15" t="e">
        <f t="shared" si="42"/>
        <v>#REF!</v>
      </c>
      <c r="J287" s="8" t="e">
        <f>#REF!*EXP(-#REF!*F287)</f>
        <v>#REF!</v>
      </c>
      <c r="K287" s="7" t="e">
        <f t="shared" si="43"/>
        <v>#REF!</v>
      </c>
      <c r="L287" s="8" t="e">
        <f>#REF!*EXP(-#REF!*F287)</f>
        <v>#REF!</v>
      </c>
      <c r="M287" s="9" t="e">
        <f t="shared" si="44"/>
        <v>#REF!</v>
      </c>
      <c r="N287" s="7" t="e">
        <f t="shared" si="45"/>
        <v>#REF!</v>
      </c>
      <c r="O287" s="9" t="e">
        <f t="shared" si="46"/>
        <v>#REF!</v>
      </c>
      <c r="P287" s="7" t="e">
        <f t="shared" si="47"/>
        <v>#REF!</v>
      </c>
      <c r="Q287" s="9" t="e">
        <f t="shared" si="48"/>
        <v>#REF!</v>
      </c>
      <c r="R287" s="8" t="e">
        <f t="shared" si="49"/>
        <v>#REF!</v>
      </c>
    </row>
    <row r="288" spans="6:18" x14ac:dyDescent="0.25">
      <c r="F288" s="7">
        <v>28.2</v>
      </c>
      <c r="G288" s="8" t="e">
        <f t="shared" si="40"/>
        <v>#REF!</v>
      </c>
      <c r="H288" s="15" t="e">
        <f t="shared" si="41"/>
        <v>#REF!</v>
      </c>
      <c r="I288" s="15" t="e">
        <f t="shared" si="42"/>
        <v>#REF!</v>
      </c>
      <c r="J288" s="8" t="e">
        <f>#REF!*EXP(-#REF!*F288)</f>
        <v>#REF!</v>
      </c>
      <c r="K288" s="7" t="e">
        <f t="shared" si="43"/>
        <v>#REF!</v>
      </c>
      <c r="L288" s="8" t="e">
        <f>#REF!*EXP(-#REF!*F288)</f>
        <v>#REF!</v>
      </c>
      <c r="M288" s="9" t="e">
        <f t="shared" si="44"/>
        <v>#REF!</v>
      </c>
      <c r="N288" s="7" t="e">
        <f t="shared" si="45"/>
        <v>#REF!</v>
      </c>
      <c r="O288" s="9" t="e">
        <f t="shared" si="46"/>
        <v>#REF!</v>
      </c>
      <c r="P288" s="7" t="e">
        <f t="shared" si="47"/>
        <v>#REF!</v>
      </c>
      <c r="Q288" s="9" t="e">
        <f t="shared" si="48"/>
        <v>#REF!</v>
      </c>
      <c r="R288" s="8" t="e">
        <f t="shared" si="49"/>
        <v>#REF!</v>
      </c>
    </row>
    <row r="289" spans="6:18" x14ac:dyDescent="0.25">
      <c r="F289" s="7">
        <v>28.3</v>
      </c>
      <c r="G289" s="8" t="e">
        <f t="shared" si="40"/>
        <v>#REF!</v>
      </c>
      <c r="H289" s="15" t="e">
        <f t="shared" si="41"/>
        <v>#REF!</v>
      </c>
      <c r="I289" s="15" t="e">
        <f t="shared" si="42"/>
        <v>#REF!</v>
      </c>
      <c r="J289" s="8" t="e">
        <f>#REF!*EXP(-#REF!*F289)</f>
        <v>#REF!</v>
      </c>
      <c r="K289" s="7" t="e">
        <f t="shared" si="43"/>
        <v>#REF!</v>
      </c>
      <c r="L289" s="8" t="e">
        <f>#REF!*EXP(-#REF!*F289)</f>
        <v>#REF!</v>
      </c>
      <c r="M289" s="9" t="e">
        <f t="shared" si="44"/>
        <v>#REF!</v>
      </c>
      <c r="N289" s="7" t="e">
        <f t="shared" si="45"/>
        <v>#REF!</v>
      </c>
      <c r="O289" s="9" t="e">
        <f t="shared" si="46"/>
        <v>#REF!</v>
      </c>
      <c r="P289" s="7" t="e">
        <f t="shared" si="47"/>
        <v>#REF!</v>
      </c>
      <c r="Q289" s="9" t="e">
        <f t="shared" si="48"/>
        <v>#REF!</v>
      </c>
      <c r="R289" s="8" t="e">
        <f t="shared" si="49"/>
        <v>#REF!</v>
      </c>
    </row>
    <row r="290" spans="6:18" x14ac:dyDescent="0.25">
      <c r="F290" s="7">
        <v>28.4</v>
      </c>
      <c r="G290" s="8" t="e">
        <f t="shared" si="40"/>
        <v>#REF!</v>
      </c>
      <c r="H290" s="15" t="e">
        <f t="shared" si="41"/>
        <v>#REF!</v>
      </c>
      <c r="I290" s="15" t="e">
        <f t="shared" si="42"/>
        <v>#REF!</v>
      </c>
      <c r="J290" s="8" t="e">
        <f>#REF!*EXP(-#REF!*F290)</f>
        <v>#REF!</v>
      </c>
      <c r="K290" s="7" t="e">
        <f t="shared" si="43"/>
        <v>#REF!</v>
      </c>
      <c r="L290" s="8" t="e">
        <f>#REF!*EXP(-#REF!*F290)</f>
        <v>#REF!</v>
      </c>
      <c r="M290" s="9" t="e">
        <f t="shared" si="44"/>
        <v>#REF!</v>
      </c>
      <c r="N290" s="7" t="e">
        <f t="shared" si="45"/>
        <v>#REF!</v>
      </c>
      <c r="O290" s="9" t="e">
        <f t="shared" si="46"/>
        <v>#REF!</v>
      </c>
      <c r="P290" s="7" t="e">
        <f t="shared" si="47"/>
        <v>#REF!</v>
      </c>
      <c r="Q290" s="9" t="e">
        <f t="shared" si="48"/>
        <v>#REF!</v>
      </c>
      <c r="R290" s="8" t="e">
        <f t="shared" si="49"/>
        <v>#REF!</v>
      </c>
    </row>
    <row r="291" spans="6:18" x14ac:dyDescent="0.25">
      <c r="F291" s="7">
        <v>28.5</v>
      </c>
      <c r="G291" s="8" t="e">
        <f t="shared" si="40"/>
        <v>#REF!</v>
      </c>
      <c r="H291" s="15" t="e">
        <f t="shared" si="41"/>
        <v>#REF!</v>
      </c>
      <c r="I291" s="15" t="e">
        <f t="shared" si="42"/>
        <v>#REF!</v>
      </c>
      <c r="J291" s="8" t="e">
        <f>#REF!*EXP(-#REF!*F291)</f>
        <v>#REF!</v>
      </c>
      <c r="K291" s="7" t="e">
        <f t="shared" si="43"/>
        <v>#REF!</v>
      </c>
      <c r="L291" s="8" t="e">
        <f>#REF!*EXP(-#REF!*F291)</f>
        <v>#REF!</v>
      </c>
      <c r="M291" s="9" t="e">
        <f t="shared" si="44"/>
        <v>#REF!</v>
      </c>
      <c r="N291" s="7" t="e">
        <f t="shared" si="45"/>
        <v>#REF!</v>
      </c>
      <c r="O291" s="9" t="e">
        <f t="shared" si="46"/>
        <v>#REF!</v>
      </c>
      <c r="P291" s="7" t="e">
        <f t="shared" si="47"/>
        <v>#REF!</v>
      </c>
      <c r="Q291" s="9" t="e">
        <f t="shared" si="48"/>
        <v>#REF!</v>
      </c>
      <c r="R291" s="8" t="e">
        <f t="shared" si="49"/>
        <v>#REF!</v>
      </c>
    </row>
    <row r="292" spans="6:18" x14ac:dyDescent="0.25">
      <c r="F292" s="7">
        <v>28.6</v>
      </c>
      <c r="G292" s="8" t="e">
        <f t="shared" si="40"/>
        <v>#REF!</v>
      </c>
      <c r="H292" s="15" t="e">
        <f t="shared" si="41"/>
        <v>#REF!</v>
      </c>
      <c r="I292" s="15" t="e">
        <f t="shared" si="42"/>
        <v>#REF!</v>
      </c>
      <c r="J292" s="8" t="e">
        <f>#REF!*EXP(-#REF!*F292)</f>
        <v>#REF!</v>
      </c>
      <c r="K292" s="7" t="e">
        <f t="shared" si="43"/>
        <v>#REF!</v>
      </c>
      <c r="L292" s="8" t="e">
        <f>#REF!*EXP(-#REF!*F292)</f>
        <v>#REF!</v>
      </c>
      <c r="M292" s="9" t="e">
        <f t="shared" si="44"/>
        <v>#REF!</v>
      </c>
      <c r="N292" s="7" t="e">
        <f t="shared" si="45"/>
        <v>#REF!</v>
      </c>
      <c r="O292" s="9" t="e">
        <f t="shared" si="46"/>
        <v>#REF!</v>
      </c>
      <c r="P292" s="7" t="e">
        <f t="shared" si="47"/>
        <v>#REF!</v>
      </c>
      <c r="Q292" s="9" t="e">
        <f t="shared" si="48"/>
        <v>#REF!</v>
      </c>
      <c r="R292" s="8" t="e">
        <f t="shared" si="49"/>
        <v>#REF!</v>
      </c>
    </row>
    <row r="293" spans="6:18" x14ac:dyDescent="0.25">
      <c r="F293" s="7">
        <v>28.7</v>
      </c>
      <c r="G293" s="8" t="e">
        <f t="shared" si="40"/>
        <v>#REF!</v>
      </c>
      <c r="H293" s="15" t="e">
        <f t="shared" si="41"/>
        <v>#REF!</v>
      </c>
      <c r="I293" s="15" t="e">
        <f t="shared" si="42"/>
        <v>#REF!</v>
      </c>
      <c r="J293" s="8" t="e">
        <f>#REF!*EXP(-#REF!*F293)</f>
        <v>#REF!</v>
      </c>
      <c r="K293" s="7" t="e">
        <f t="shared" si="43"/>
        <v>#REF!</v>
      </c>
      <c r="L293" s="8" t="e">
        <f>#REF!*EXP(-#REF!*F293)</f>
        <v>#REF!</v>
      </c>
      <c r="M293" s="9" t="e">
        <f t="shared" si="44"/>
        <v>#REF!</v>
      </c>
      <c r="N293" s="7" t="e">
        <f t="shared" si="45"/>
        <v>#REF!</v>
      </c>
      <c r="O293" s="9" t="e">
        <f t="shared" si="46"/>
        <v>#REF!</v>
      </c>
      <c r="P293" s="7" t="e">
        <f t="shared" si="47"/>
        <v>#REF!</v>
      </c>
      <c r="Q293" s="9" t="e">
        <f t="shared" si="48"/>
        <v>#REF!</v>
      </c>
      <c r="R293" s="8" t="e">
        <f t="shared" si="49"/>
        <v>#REF!</v>
      </c>
    </row>
    <row r="294" spans="6:18" x14ac:dyDescent="0.25">
      <c r="F294" s="7">
        <v>28.8</v>
      </c>
      <c r="G294" s="8" t="e">
        <f t="shared" si="40"/>
        <v>#REF!</v>
      </c>
      <c r="H294" s="15" t="e">
        <f t="shared" si="41"/>
        <v>#REF!</v>
      </c>
      <c r="I294" s="15" t="e">
        <f t="shared" si="42"/>
        <v>#REF!</v>
      </c>
      <c r="J294" s="8" t="e">
        <f>#REF!*EXP(-#REF!*F294)</f>
        <v>#REF!</v>
      </c>
      <c r="K294" s="7" t="e">
        <f t="shared" si="43"/>
        <v>#REF!</v>
      </c>
      <c r="L294" s="8" t="e">
        <f>#REF!*EXP(-#REF!*F294)</f>
        <v>#REF!</v>
      </c>
      <c r="M294" s="9" t="e">
        <f t="shared" si="44"/>
        <v>#REF!</v>
      </c>
      <c r="N294" s="7" t="e">
        <f t="shared" si="45"/>
        <v>#REF!</v>
      </c>
      <c r="O294" s="9" t="e">
        <f t="shared" si="46"/>
        <v>#REF!</v>
      </c>
      <c r="P294" s="7" t="e">
        <f t="shared" si="47"/>
        <v>#REF!</v>
      </c>
      <c r="Q294" s="9" t="e">
        <f t="shared" si="48"/>
        <v>#REF!</v>
      </c>
      <c r="R294" s="8" t="e">
        <f t="shared" si="49"/>
        <v>#REF!</v>
      </c>
    </row>
    <row r="295" spans="6:18" x14ac:dyDescent="0.25">
      <c r="F295" s="7">
        <v>28.9</v>
      </c>
      <c r="G295" s="8" t="e">
        <f t="shared" si="40"/>
        <v>#REF!</v>
      </c>
      <c r="H295" s="15" t="e">
        <f t="shared" si="41"/>
        <v>#REF!</v>
      </c>
      <c r="I295" s="15" t="e">
        <f t="shared" si="42"/>
        <v>#REF!</v>
      </c>
      <c r="J295" s="8" t="e">
        <f>#REF!*EXP(-#REF!*F295)</f>
        <v>#REF!</v>
      </c>
      <c r="K295" s="7" t="e">
        <f t="shared" si="43"/>
        <v>#REF!</v>
      </c>
      <c r="L295" s="8" t="e">
        <f>#REF!*EXP(-#REF!*F295)</f>
        <v>#REF!</v>
      </c>
      <c r="M295" s="9" t="e">
        <f t="shared" si="44"/>
        <v>#REF!</v>
      </c>
      <c r="N295" s="7" t="e">
        <f t="shared" si="45"/>
        <v>#REF!</v>
      </c>
      <c r="O295" s="9" t="e">
        <f t="shared" si="46"/>
        <v>#REF!</v>
      </c>
      <c r="P295" s="7" t="e">
        <f t="shared" si="47"/>
        <v>#REF!</v>
      </c>
      <c r="Q295" s="9" t="e">
        <f t="shared" si="48"/>
        <v>#REF!</v>
      </c>
      <c r="R295" s="8" t="e">
        <f t="shared" si="49"/>
        <v>#REF!</v>
      </c>
    </row>
    <row r="296" spans="6:18" x14ac:dyDescent="0.25">
      <c r="F296" s="7">
        <v>29</v>
      </c>
      <c r="G296" s="8" t="e">
        <f t="shared" si="40"/>
        <v>#REF!</v>
      </c>
      <c r="H296" s="15" t="e">
        <f t="shared" si="41"/>
        <v>#REF!</v>
      </c>
      <c r="I296" s="15" t="e">
        <f t="shared" si="42"/>
        <v>#REF!</v>
      </c>
      <c r="J296" s="8" t="e">
        <f>#REF!*EXP(-#REF!*F296)</f>
        <v>#REF!</v>
      </c>
      <c r="K296" s="7" t="e">
        <f t="shared" si="43"/>
        <v>#REF!</v>
      </c>
      <c r="L296" s="8" t="e">
        <f>#REF!*EXP(-#REF!*F296)</f>
        <v>#REF!</v>
      </c>
      <c r="M296" s="9" t="e">
        <f t="shared" si="44"/>
        <v>#REF!</v>
      </c>
      <c r="N296" s="7" t="e">
        <f t="shared" si="45"/>
        <v>#REF!</v>
      </c>
      <c r="O296" s="9" t="e">
        <f t="shared" si="46"/>
        <v>#REF!</v>
      </c>
      <c r="P296" s="7" t="e">
        <f t="shared" si="47"/>
        <v>#REF!</v>
      </c>
      <c r="Q296" s="9" t="e">
        <f t="shared" si="48"/>
        <v>#REF!</v>
      </c>
      <c r="R296" s="8" t="e">
        <f t="shared" si="49"/>
        <v>#REF!</v>
      </c>
    </row>
    <row r="297" spans="6:18" x14ac:dyDescent="0.25">
      <c r="F297" s="7">
        <v>29.1</v>
      </c>
      <c r="G297" s="8" t="e">
        <f t="shared" si="40"/>
        <v>#REF!</v>
      </c>
      <c r="H297" s="15" t="e">
        <f t="shared" si="41"/>
        <v>#REF!</v>
      </c>
      <c r="I297" s="15" t="e">
        <f t="shared" si="42"/>
        <v>#REF!</v>
      </c>
      <c r="J297" s="8" t="e">
        <f>#REF!*EXP(-#REF!*F297)</f>
        <v>#REF!</v>
      </c>
      <c r="K297" s="7" t="e">
        <f t="shared" si="43"/>
        <v>#REF!</v>
      </c>
      <c r="L297" s="8" t="e">
        <f>#REF!*EXP(-#REF!*F297)</f>
        <v>#REF!</v>
      </c>
      <c r="M297" s="9" t="e">
        <f t="shared" si="44"/>
        <v>#REF!</v>
      </c>
      <c r="N297" s="7" t="e">
        <f t="shared" si="45"/>
        <v>#REF!</v>
      </c>
      <c r="O297" s="9" t="e">
        <f t="shared" si="46"/>
        <v>#REF!</v>
      </c>
      <c r="P297" s="7" t="e">
        <f t="shared" si="47"/>
        <v>#REF!</v>
      </c>
      <c r="Q297" s="9" t="e">
        <f t="shared" si="48"/>
        <v>#REF!</v>
      </c>
      <c r="R297" s="8" t="e">
        <f t="shared" si="49"/>
        <v>#REF!</v>
      </c>
    </row>
    <row r="298" spans="6:18" x14ac:dyDescent="0.25">
      <c r="F298" s="7">
        <v>29.2</v>
      </c>
      <c r="G298" s="8" t="e">
        <f t="shared" si="40"/>
        <v>#REF!</v>
      </c>
      <c r="H298" s="15" t="e">
        <f t="shared" si="41"/>
        <v>#REF!</v>
      </c>
      <c r="I298" s="15" t="e">
        <f t="shared" si="42"/>
        <v>#REF!</v>
      </c>
      <c r="J298" s="8" t="e">
        <f>#REF!*EXP(-#REF!*F298)</f>
        <v>#REF!</v>
      </c>
      <c r="K298" s="7" t="e">
        <f t="shared" si="43"/>
        <v>#REF!</v>
      </c>
      <c r="L298" s="8" t="e">
        <f>#REF!*EXP(-#REF!*F298)</f>
        <v>#REF!</v>
      </c>
      <c r="M298" s="9" t="e">
        <f t="shared" si="44"/>
        <v>#REF!</v>
      </c>
      <c r="N298" s="7" t="e">
        <f t="shared" si="45"/>
        <v>#REF!</v>
      </c>
      <c r="O298" s="9" t="e">
        <f t="shared" si="46"/>
        <v>#REF!</v>
      </c>
      <c r="P298" s="7" t="e">
        <f t="shared" si="47"/>
        <v>#REF!</v>
      </c>
      <c r="Q298" s="9" t="e">
        <f t="shared" si="48"/>
        <v>#REF!</v>
      </c>
      <c r="R298" s="8" t="e">
        <f t="shared" si="49"/>
        <v>#REF!</v>
      </c>
    </row>
    <row r="299" spans="6:18" x14ac:dyDescent="0.25">
      <c r="F299" s="7">
        <v>29.3</v>
      </c>
      <c r="G299" s="8" t="e">
        <f t="shared" si="40"/>
        <v>#REF!</v>
      </c>
      <c r="H299" s="15" t="e">
        <f t="shared" si="41"/>
        <v>#REF!</v>
      </c>
      <c r="I299" s="15" t="e">
        <f t="shared" si="42"/>
        <v>#REF!</v>
      </c>
      <c r="J299" s="8" t="e">
        <f>#REF!*EXP(-#REF!*F299)</f>
        <v>#REF!</v>
      </c>
      <c r="K299" s="7" t="e">
        <f t="shared" si="43"/>
        <v>#REF!</v>
      </c>
      <c r="L299" s="8" t="e">
        <f>#REF!*EXP(-#REF!*F299)</f>
        <v>#REF!</v>
      </c>
      <c r="M299" s="9" t="e">
        <f t="shared" si="44"/>
        <v>#REF!</v>
      </c>
      <c r="N299" s="7" t="e">
        <f t="shared" si="45"/>
        <v>#REF!</v>
      </c>
      <c r="O299" s="9" t="e">
        <f t="shared" si="46"/>
        <v>#REF!</v>
      </c>
      <c r="P299" s="7" t="e">
        <f t="shared" si="47"/>
        <v>#REF!</v>
      </c>
      <c r="Q299" s="9" t="e">
        <f t="shared" si="48"/>
        <v>#REF!</v>
      </c>
      <c r="R299" s="8" t="e">
        <f t="shared" si="49"/>
        <v>#REF!</v>
      </c>
    </row>
    <row r="300" spans="6:18" x14ac:dyDescent="0.25">
      <c r="F300" s="7">
        <v>29.4</v>
      </c>
      <c r="G300" s="8" t="e">
        <f t="shared" si="40"/>
        <v>#REF!</v>
      </c>
      <c r="H300" s="15" t="e">
        <f t="shared" si="41"/>
        <v>#REF!</v>
      </c>
      <c r="I300" s="15" t="e">
        <f t="shared" si="42"/>
        <v>#REF!</v>
      </c>
      <c r="J300" s="8" t="e">
        <f>#REF!*EXP(-#REF!*F300)</f>
        <v>#REF!</v>
      </c>
      <c r="K300" s="7" t="e">
        <f t="shared" si="43"/>
        <v>#REF!</v>
      </c>
      <c r="L300" s="8" t="e">
        <f>#REF!*EXP(-#REF!*F300)</f>
        <v>#REF!</v>
      </c>
      <c r="M300" s="9" t="e">
        <f t="shared" si="44"/>
        <v>#REF!</v>
      </c>
      <c r="N300" s="7" t="e">
        <f t="shared" si="45"/>
        <v>#REF!</v>
      </c>
      <c r="O300" s="9" t="e">
        <f t="shared" si="46"/>
        <v>#REF!</v>
      </c>
      <c r="P300" s="7" t="e">
        <f t="shared" si="47"/>
        <v>#REF!</v>
      </c>
      <c r="Q300" s="9" t="e">
        <f t="shared" si="48"/>
        <v>#REF!</v>
      </c>
      <c r="R300" s="8" t="e">
        <f t="shared" si="49"/>
        <v>#REF!</v>
      </c>
    </row>
    <row r="301" spans="6:18" x14ac:dyDescent="0.25">
      <c r="F301" s="7">
        <v>29.5</v>
      </c>
      <c r="G301" s="8" t="e">
        <f t="shared" si="40"/>
        <v>#REF!</v>
      </c>
      <c r="H301" s="15" t="e">
        <f t="shared" si="41"/>
        <v>#REF!</v>
      </c>
      <c r="I301" s="15" t="e">
        <f t="shared" si="42"/>
        <v>#REF!</v>
      </c>
      <c r="J301" s="8" t="e">
        <f>#REF!*EXP(-#REF!*F301)</f>
        <v>#REF!</v>
      </c>
      <c r="K301" s="7" t="e">
        <f t="shared" si="43"/>
        <v>#REF!</v>
      </c>
      <c r="L301" s="8" t="e">
        <f>#REF!*EXP(-#REF!*F301)</f>
        <v>#REF!</v>
      </c>
      <c r="M301" s="9" t="e">
        <f t="shared" si="44"/>
        <v>#REF!</v>
      </c>
      <c r="N301" s="7" t="e">
        <f t="shared" si="45"/>
        <v>#REF!</v>
      </c>
      <c r="O301" s="9" t="e">
        <f t="shared" si="46"/>
        <v>#REF!</v>
      </c>
      <c r="P301" s="7" t="e">
        <f t="shared" si="47"/>
        <v>#REF!</v>
      </c>
      <c r="Q301" s="9" t="e">
        <f t="shared" si="48"/>
        <v>#REF!</v>
      </c>
      <c r="R301" s="8" t="e">
        <f t="shared" si="49"/>
        <v>#REF!</v>
      </c>
    </row>
    <row r="302" spans="6:18" x14ac:dyDescent="0.25">
      <c r="F302" s="7">
        <v>29.6</v>
      </c>
      <c r="G302" s="8" t="e">
        <f t="shared" si="40"/>
        <v>#REF!</v>
      </c>
      <c r="H302" s="15" t="e">
        <f t="shared" si="41"/>
        <v>#REF!</v>
      </c>
      <c r="I302" s="15" t="e">
        <f t="shared" si="42"/>
        <v>#REF!</v>
      </c>
      <c r="J302" s="8" t="e">
        <f>#REF!*EXP(-#REF!*F302)</f>
        <v>#REF!</v>
      </c>
      <c r="K302" s="7" t="e">
        <f t="shared" si="43"/>
        <v>#REF!</v>
      </c>
      <c r="L302" s="8" t="e">
        <f>#REF!*EXP(-#REF!*F302)</f>
        <v>#REF!</v>
      </c>
      <c r="M302" s="9" t="e">
        <f t="shared" si="44"/>
        <v>#REF!</v>
      </c>
      <c r="N302" s="7" t="e">
        <f t="shared" si="45"/>
        <v>#REF!</v>
      </c>
      <c r="O302" s="9" t="e">
        <f t="shared" si="46"/>
        <v>#REF!</v>
      </c>
      <c r="P302" s="7" t="e">
        <f t="shared" si="47"/>
        <v>#REF!</v>
      </c>
      <c r="Q302" s="9" t="e">
        <f t="shared" si="48"/>
        <v>#REF!</v>
      </c>
      <c r="R302" s="8" t="e">
        <f t="shared" si="49"/>
        <v>#REF!</v>
      </c>
    </row>
    <row r="303" spans="6:18" x14ac:dyDescent="0.25">
      <c r="F303" s="7">
        <v>29.7</v>
      </c>
      <c r="G303" s="8" t="e">
        <f t="shared" si="40"/>
        <v>#REF!</v>
      </c>
      <c r="H303" s="15" t="e">
        <f t="shared" si="41"/>
        <v>#REF!</v>
      </c>
      <c r="I303" s="15" t="e">
        <f t="shared" si="42"/>
        <v>#REF!</v>
      </c>
      <c r="J303" s="8" t="e">
        <f>#REF!*EXP(-#REF!*F303)</f>
        <v>#REF!</v>
      </c>
      <c r="K303" s="7" t="e">
        <f t="shared" si="43"/>
        <v>#REF!</v>
      </c>
      <c r="L303" s="8" t="e">
        <f>#REF!*EXP(-#REF!*F303)</f>
        <v>#REF!</v>
      </c>
      <c r="M303" s="9" t="e">
        <f t="shared" si="44"/>
        <v>#REF!</v>
      </c>
      <c r="N303" s="7" t="e">
        <f t="shared" si="45"/>
        <v>#REF!</v>
      </c>
      <c r="O303" s="9" t="e">
        <f t="shared" si="46"/>
        <v>#REF!</v>
      </c>
      <c r="P303" s="7" t="e">
        <f t="shared" si="47"/>
        <v>#REF!</v>
      </c>
      <c r="Q303" s="9" t="e">
        <f t="shared" si="48"/>
        <v>#REF!</v>
      </c>
      <c r="R303" s="8" t="e">
        <f t="shared" si="49"/>
        <v>#REF!</v>
      </c>
    </row>
    <row r="304" spans="6:18" x14ac:dyDescent="0.25">
      <c r="F304" s="7">
        <v>29.8</v>
      </c>
      <c r="G304" s="8" t="e">
        <f t="shared" si="40"/>
        <v>#REF!</v>
      </c>
      <c r="H304" s="15" t="e">
        <f t="shared" si="41"/>
        <v>#REF!</v>
      </c>
      <c r="I304" s="15" t="e">
        <f t="shared" si="42"/>
        <v>#REF!</v>
      </c>
      <c r="J304" s="8" t="e">
        <f>#REF!*EXP(-#REF!*F304)</f>
        <v>#REF!</v>
      </c>
      <c r="K304" s="7" t="e">
        <f t="shared" si="43"/>
        <v>#REF!</v>
      </c>
      <c r="L304" s="8" t="e">
        <f>#REF!*EXP(-#REF!*F304)</f>
        <v>#REF!</v>
      </c>
      <c r="M304" s="9" t="e">
        <f t="shared" si="44"/>
        <v>#REF!</v>
      </c>
      <c r="N304" s="7" t="e">
        <f t="shared" si="45"/>
        <v>#REF!</v>
      </c>
      <c r="O304" s="9" t="e">
        <f t="shared" si="46"/>
        <v>#REF!</v>
      </c>
      <c r="P304" s="7" t="e">
        <f t="shared" si="47"/>
        <v>#REF!</v>
      </c>
      <c r="Q304" s="9" t="e">
        <f t="shared" si="48"/>
        <v>#REF!</v>
      </c>
      <c r="R304" s="8" t="e">
        <f t="shared" si="49"/>
        <v>#REF!</v>
      </c>
    </row>
    <row r="305" spans="6:18" x14ac:dyDescent="0.25">
      <c r="F305" s="7">
        <v>29.9</v>
      </c>
      <c r="G305" s="8" t="e">
        <f t="shared" si="40"/>
        <v>#REF!</v>
      </c>
      <c r="H305" s="15" t="e">
        <f t="shared" si="41"/>
        <v>#REF!</v>
      </c>
      <c r="I305" s="15" t="e">
        <f t="shared" si="42"/>
        <v>#REF!</v>
      </c>
      <c r="J305" s="8" t="e">
        <f>#REF!*EXP(-#REF!*F305)</f>
        <v>#REF!</v>
      </c>
      <c r="K305" s="7" t="e">
        <f t="shared" si="43"/>
        <v>#REF!</v>
      </c>
      <c r="L305" s="8" t="e">
        <f>#REF!*EXP(-#REF!*F305)</f>
        <v>#REF!</v>
      </c>
      <c r="M305" s="9" t="e">
        <f t="shared" si="44"/>
        <v>#REF!</v>
      </c>
      <c r="N305" s="7" t="e">
        <f t="shared" si="45"/>
        <v>#REF!</v>
      </c>
      <c r="O305" s="9" t="e">
        <f t="shared" si="46"/>
        <v>#REF!</v>
      </c>
      <c r="P305" s="7" t="e">
        <f t="shared" si="47"/>
        <v>#REF!</v>
      </c>
      <c r="Q305" s="9" t="e">
        <f t="shared" si="48"/>
        <v>#REF!</v>
      </c>
      <c r="R305" s="8" t="e">
        <f t="shared" si="49"/>
        <v>#REF!</v>
      </c>
    </row>
    <row r="306" spans="6:18" x14ac:dyDescent="0.25">
      <c r="F306" s="7">
        <v>30</v>
      </c>
      <c r="G306" s="8" t="e">
        <f t="shared" si="40"/>
        <v>#REF!</v>
      </c>
      <c r="H306" s="15" t="e">
        <f t="shared" si="41"/>
        <v>#REF!</v>
      </c>
      <c r="I306" s="15" t="e">
        <f t="shared" si="42"/>
        <v>#REF!</v>
      </c>
      <c r="J306" s="8" t="e">
        <f>#REF!*EXP(-#REF!*F306)</f>
        <v>#REF!</v>
      </c>
      <c r="K306" s="7" t="e">
        <f t="shared" si="43"/>
        <v>#REF!</v>
      </c>
      <c r="L306" s="8" t="e">
        <f>#REF!*EXP(-#REF!*F306)</f>
        <v>#REF!</v>
      </c>
      <c r="M306" s="9" t="e">
        <f t="shared" si="44"/>
        <v>#REF!</v>
      </c>
      <c r="N306" s="7" t="e">
        <f t="shared" si="45"/>
        <v>#REF!</v>
      </c>
      <c r="O306" s="9" t="e">
        <f t="shared" si="46"/>
        <v>#REF!</v>
      </c>
      <c r="P306" s="7" t="e">
        <f t="shared" si="47"/>
        <v>#REF!</v>
      </c>
      <c r="Q306" s="9" t="e">
        <f t="shared" si="48"/>
        <v>#REF!</v>
      </c>
      <c r="R306" s="8" t="e">
        <f t="shared" si="49"/>
        <v>#REF!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ANAPAK DISTRIBUTION</vt:lpstr>
      <vt:lpstr>ANAPAK</vt:lpstr>
      <vt:lpstr>DATA_OUTPUT</vt:lpstr>
      <vt:lpstr>Chart Dia Vs H</vt:lpstr>
      <vt:lpstr>SPA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Kinnear</dc:creator>
  <cp:lastModifiedBy>Taufik Hidayat</cp:lastModifiedBy>
  <cp:lastPrinted>2024-09-04T03:50:18Z</cp:lastPrinted>
  <dcterms:created xsi:type="dcterms:W3CDTF">1997-05-05T03:57:56Z</dcterms:created>
  <dcterms:modified xsi:type="dcterms:W3CDTF">2025-05-08T22:14:26Z</dcterms:modified>
</cp:coreProperties>
</file>