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120" yWindow="135" windowWidth="15315" windowHeight="8265" activeTab="2"/>
  </bookViews>
  <sheets>
    <sheet name="Chart" sheetId="9" r:id="rId1"/>
    <sheet name="Summ" sheetId="6" r:id="rId2"/>
    <sheet name="Details" sheetId="1" r:id="rId3"/>
    <sheet name="Sheet2" sheetId="2" state="hidden" r:id="rId4"/>
  </sheets>
  <definedNames>
    <definedName name="_xlnm._FilterDatabase" localSheetId="2" hidden="1">Details!$A$4:$Y$59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68" i="1" l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67" i="1"/>
  <c r="D10" i="6" l="1"/>
  <c r="D9" i="6"/>
  <c r="D8" i="6"/>
  <c r="D7" i="6"/>
  <c r="D6" i="6"/>
  <c r="D5" i="6"/>
  <c r="D4" i="6"/>
  <c r="D3" i="6"/>
  <c r="D60" i="1"/>
  <c r="C60" i="1"/>
  <c r="L5" i="1" l="1"/>
  <c r="G55" i="1"/>
  <c r="H55" i="1" s="1"/>
  <c r="G49" i="1"/>
  <c r="H49" i="1" s="1"/>
  <c r="G54" i="1"/>
  <c r="H54" i="1" s="1"/>
  <c r="G53" i="1"/>
  <c r="H53" i="1" s="1"/>
  <c r="G26" i="1"/>
  <c r="H26" i="1" s="1"/>
  <c r="G47" i="1"/>
  <c r="H47" i="1" s="1"/>
  <c r="G56" i="1"/>
  <c r="H56" i="1" s="1"/>
  <c r="G41" i="1"/>
  <c r="H41" i="1" s="1"/>
  <c r="G43" i="1"/>
  <c r="H43" i="1" s="1"/>
  <c r="G11" i="1"/>
  <c r="H11" i="1" s="1"/>
  <c r="G10" i="1"/>
  <c r="H10" i="1" s="1"/>
  <c r="G37" i="1"/>
  <c r="H37" i="1" s="1"/>
  <c r="G42" i="1"/>
  <c r="H42" i="1" s="1"/>
  <c r="G39" i="1"/>
  <c r="H39" i="1" s="1"/>
  <c r="G40" i="1"/>
  <c r="H40" i="1" s="1"/>
  <c r="G44" i="1"/>
  <c r="H44" i="1" s="1"/>
  <c r="G36" i="1"/>
  <c r="H36" i="1" s="1"/>
  <c r="G6" i="1"/>
  <c r="H6" i="1" s="1"/>
  <c r="G52" i="1"/>
  <c r="H52" i="1" s="1"/>
  <c r="G20" i="1"/>
  <c r="H20" i="1" s="1"/>
  <c r="G45" i="1"/>
  <c r="H45" i="1" s="1"/>
  <c r="G51" i="1"/>
  <c r="H51" i="1" s="1"/>
  <c r="G31" i="1"/>
  <c r="H31" i="1" s="1"/>
  <c r="G50" i="1"/>
  <c r="H50" i="1" s="1"/>
  <c r="G24" i="1"/>
  <c r="H24" i="1" s="1"/>
  <c r="G57" i="1"/>
  <c r="H57" i="1" s="1"/>
  <c r="G18" i="1"/>
  <c r="H18" i="1" s="1"/>
  <c r="G12" i="1"/>
  <c r="H12" i="1" s="1"/>
  <c r="G21" i="1"/>
  <c r="H21" i="1" s="1"/>
  <c r="G32" i="1"/>
  <c r="H32" i="1" s="1"/>
  <c r="G22" i="1"/>
  <c r="H22" i="1" s="1"/>
  <c r="G30" i="1"/>
  <c r="H30" i="1" s="1"/>
  <c r="G16" i="1"/>
  <c r="H16" i="1" s="1"/>
  <c r="G25" i="1"/>
  <c r="H25" i="1" s="1"/>
  <c r="G19" i="1"/>
  <c r="H19" i="1" s="1"/>
  <c r="G38" i="1"/>
  <c r="H38" i="1" s="1"/>
  <c r="G28" i="1"/>
  <c r="H28" i="1" s="1"/>
  <c r="G34" i="1"/>
  <c r="H34" i="1" s="1"/>
  <c r="G14" i="1"/>
  <c r="H14" i="1" s="1"/>
  <c r="G35" i="1"/>
  <c r="H35" i="1" s="1"/>
  <c r="G48" i="1"/>
  <c r="H48" i="1" s="1"/>
  <c r="G58" i="1"/>
  <c r="G29" i="1"/>
  <c r="H29" i="1" s="1"/>
  <c r="G13" i="1"/>
  <c r="H13" i="1" s="1"/>
  <c r="G23" i="1"/>
  <c r="H23" i="1" s="1"/>
  <c r="G15" i="1"/>
  <c r="H15" i="1" s="1"/>
  <c r="G27" i="1"/>
  <c r="H27" i="1" s="1"/>
  <c r="G7" i="1"/>
  <c r="H7" i="1" s="1"/>
  <c r="G8" i="1"/>
  <c r="H8" i="1" s="1"/>
  <c r="G59" i="1"/>
  <c r="H59" i="1" s="1"/>
  <c r="G17" i="1"/>
  <c r="H17" i="1" s="1"/>
  <c r="G46" i="1"/>
  <c r="H46" i="1" s="1"/>
  <c r="G9" i="1"/>
  <c r="H9" i="1" s="1"/>
  <c r="G33" i="1"/>
  <c r="H33" i="1" s="1"/>
  <c r="G5" i="1"/>
  <c r="H5" i="1" s="1"/>
  <c r="F5" i="1"/>
  <c r="F51" i="1"/>
  <c r="F39" i="1"/>
  <c r="F40" i="1"/>
  <c r="F42" i="1"/>
  <c r="F43" i="1"/>
  <c r="F44" i="1"/>
  <c r="F37" i="1"/>
  <c r="F36" i="1"/>
  <c r="F22" i="1"/>
  <c r="F17" i="1"/>
  <c r="F30" i="1"/>
  <c r="F31" i="1"/>
  <c r="F50" i="1"/>
  <c r="F55" i="1"/>
  <c r="F54" i="1"/>
  <c r="F49" i="1"/>
  <c r="F47" i="1"/>
  <c r="F58" i="1"/>
  <c r="F46" i="1"/>
  <c r="F33" i="1"/>
  <c r="F21" i="1"/>
  <c r="F23" i="1"/>
  <c r="F12" i="1"/>
  <c r="F13" i="1"/>
  <c r="F48" i="1"/>
  <c r="F28" i="1"/>
  <c r="F27" i="1"/>
  <c r="F9" i="1"/>
  <c r="F8" i="1"/>
  <c r="F10" i="1"/>
  <c r="F34" i="1"/>
  <c r="F25" i="1"/>
  <c r="F38" i="1"/>
  <c r="F14" i="1"/>
  <c r="F16" i="1"/>
  <c r="F19" i="1"/>
  <c r="F26" i="1"/>
  <c r="F20" i="1"/>
  <c r="F24" i="1"/>
  <c r="F57" i="1"/>
  <c r="F56" i="1"/>
  <c r="F35" i="1"/>
  <c r="F59" i="1"/>
  <c r="F11" i="1"/>
  <c r="F52" i="1"/>
  <c r="F6" i="1"/>
  <c r="F7" i="1"/>
  <c r="F18" i="1"/>
  <c r="F29" i="1"/>
  <c r="F32" i="1"/>
  <c r="F53" i="1"/>
  <c r="F45" i="1"/>
  <c r="F15" i="1"/>
  <c r="F41" i="1"/>
  <c r="E51" i="1"/>
  <c r="E39" i="1"/>
  <c r="E40" i="1"/>
  <c r="E42" i="1"/>
  <c r="E43" i="1"/>
  <c r="E44" i="1"/>
  <c r="E37" i="1"/>
  <c r="E36" i="1"/>
  <c r="E22" i="1"/>
  <c r="E17" i="1"/>
  <c r="E30" i="1"/>
  <c r="E31" i="1"/>
  <c r="E50" i="1"/>
  <c r="E55" i="1"/>
  <c r="E54" i="1"/>
  <c r="E49" i="1"/>
  <c r="E47" i="1"/>
  <c r="E58" i="1"/>
  <c r="E46" i="1"/>
  <c r="E33" i="1"/>
  <c r="E21" i="1"/>
  <c r="E23" i="1"/>
  <c r="E12" i="1"/>
  <c r="E13" i="1"/>
  <c r="E48" i="1"/>
  <c r="E28" i="1"/>
  <c r="E27" i="1"/>
  <c r="E9" i="1"/>
  <c r="E8" i="1"/>
  <c r="E5" i="1"/>
  <c r="E10" i="1"/>
  <c r="E34" i="1"/>
  <c r="E25" i="1"/>
  <c r="E38" i="1"/>
  <c r="E14" i="1"/>
  <c r="E16" i="1"/>
  <c r="E19" i="1"/>
  <c r="E26" i="1"/>
  <c r="E20" i="1"/>
  <c r="E24" i="1"/>
  <c r="E57" i="1"/>
  <c r="E56" i="1"/>
  <c r="E35" i="1"/>
  <c r="E59" i="1"/>
  <c r="E11" i="1"/>
  <c r="E52" i="1"/>
  <c r="E6" i="1"/>
  <c r="E7" i="1"/>
  <c r="E18" i="1"/>
  <c r="E29" i="1"/>
  <c r="E32" i="1"/>
  <c r="E53" i="1"/>
  <c r="E45" i="1"/>
  <c r="E15" i="1"/>
  <c r="E41" i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51" i="2"/>
  <c r="A50" i="2"/>
  <c r="A4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" i="2"/>
  <c r="A2" i="2"/>
  <c r="E60" i="1" l="1"/>
  <c r="H58" i="1"/>
  <c r="G60" i="1"/>
  <c r="H60" i="1" s="1"/>
  <c r="F60" i="1"/>
  <c r="L23" i="1"/>
  <c r="L24" i="1"/>
  <c r="L56" i="1"/>
  <c r="L51" i="1"/>
  <c r="L49" i="1"/>
  <c r="L13" i="1"/>
  <c r="L15" i="1"/>
  <c r="L20" i="1"/>
  <c r="L58" i="1"/>
  <c r="L47" i="1"/>
  <c r="L12" i="1"/>
  <c r="L40" i="1"/>
  <c r="L21" i="1"/>
  <c r="L43" i="1"/>
  <c r="L54" i="1"/>
  <c r="L17" i="1"/>
  <c r="L34" i="1"/>
  <c r="L33" i="1"/>
  <c r="L27" i="1"/>
  <c r="L16" i="1"/>
  <c r="L25" i="1"/>
  <c r="L45" i="1"/>
  <c r="L8" i="1"/>
  <c r="L36" i="1"/>
  <c r="L57" i="1"/>
  <c r="L11" i="1"/>
  <c r="L28" i="1"/>
  <c r="L55" i="1"/>
  <c r="L32" i="1"/>
  <c r="L26" i="1"/>
  <c r="L39" i="1"/>
  <c r="L22" i="1"/>
  <c r="L42" i="1"/>
  <c r="L18" i="1"/>
  <c r="L9" i="1"/>
  <c r="L50" i="1"/>
  <c r="L53" i="1"/>
  <c r="L14" i="1"/>
  <c r="L29" i="1"/>
  <c r="L41" i="1"/>
  <c r="L10" i="1"/>
  <c r="L52" i="1"/>
  <c r="L38" i="1"/>
  <c r="L31" i="1"/>
  <c r="L44" i="1"/>
  <c r="L6" i="1"/>
  <c r="L48" i="1"/>
  <c r="L35" i="1"/>
  <c r="L19" i="1"/>
  <c r="L59" i="1"/>
  <c r="L46" i="1"/>
  <c r="L37" i="1"/>
  <c r="L7" i="1"/>
  <c r="L30" i="1"/>
  <c r="L60" i="1" l="1"/>
  <c r="M30" i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M6" i="1"/>
  <c r="N6" i="1" s="1"/>
  <c r="O6" i="1" s="1"/>
  <c r="P6" i="1" s="1"/>
  <c r="Q6" i="1" s="1"/>
  <c r="R6" i="1" s="1"/>
  <c r="S6" i="1" s="1"/>
  <c r="T6" i="1" s="1"/>
  <c r="U6" i="1" s="1"/>
  <c r="V6" i="1" s="1"/>
  <c r="W6" i="1" s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M29" i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M39" i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M28" i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M27" i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M12" i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M56" i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M19" i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M44" i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M52" i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M14" i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M18" i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M26" i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M45" i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M33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M47" i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M24" i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M37" i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M35" i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M10" i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M53" i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M57" i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M25" i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M21" i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M58" i="1"/>
  <c r="M49" i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M23" i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M46" i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M31" i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M41" i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M22" i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M55" i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M36" i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M40" i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M20" i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N58" i="1" l="1"/>
  <c r="M60" i="1"/>
  <c r="X51" i="1"/>
  <c r="X40" i="1"/>
  <c r="X16" i="1"/>
  <c r="X55" i="1"/>
  <c r="X50" i="1"/>
  <c r="X31" i="1"/>
  <c r="X46" i="1"/>
  <c r="X49" i="1"/>
  <c r="X21" i="1"/>
  <c r="X25" i="1"/>
  <c r="X32" i="1"/>
  <c r="X53" i="1"/>
  <c r="X5" i="1"/>
  <c r="X37" i="1"/>
  <c r="X13" i="1"/>
  <c r="X43" i="1"/>
  <c r="X45" i="1"/>
  <c r="X26" i="1"/>
  <c r="X14" i="1"/>
  <c r="X44" i="1"/>
  <c r="X7" i="1"/>
  <c r="X15" i="1"/>
  <c r="X54" i="1"/>
  <c r="X8" i="1"/>
  <c r="X39" i="1"/>
  <c r="X29" i="1"/>
  <c r="X6" i="1"/>
  <c r="X30" i="1"/>
  <c r="X20" i="1"/>
  <c r="X17" i="1"/>
  <c r="X36" i="1"/>
  <c r="X22" i="1"/>
  <c r="X41" i="1"/>
  <c r="X48" i="1"/>
  <c r="X23" i="1"/>
  <c r="X34" i="1"/>
  <c r="X57" i="1"/>
  <c r="X42" i="1"/>
  <c r="X10" i="1"/>
  <c r="X35" i="1"/>
  <c r="X24" i="1"/>
  <c r="X47" i="1"/>
  <c r="X33" i="1"/>
  <c r="X11" i="1"/>
  <c r="X18" i="1"/>
  <c r="X52" i="1"/>
  <c r="X19" i="1"/>
  <c r="X56" i="1"/>
  <c r="X12" i="1"/>
  <c r="X27" i="1"/>
  <c r="X28" i="1"/>
  <c r="X9" i="1"/>
  <c r="X38" i="1"/>
  <c r="X59" i="1"/>
  <c r="O58" i="1" l="1"/>
  <c r="N60" i="1"/>
  <c r="P58" i="1" l="1"/>
  <c r="O60" i="1"/>
  <c r="Q58" i="1" l="1"/>
  <c r="P60" i="1"/>
  <c r="R58" i="1" l="1"/>
  <c r="Q60" i="1"/>
  <c r="S58" i="1" l="1"/>
  <c r="R60" i="1"/>
  <c r="T58" i="1" l="1"/>
  <c r="S60" i="1"/>
  <c r="U58" i="1" l="1"/>
  <c r="T60" i="1"/>
  <c r="V58" i="1" l="1"/>
  <c r="U60" i="1"/>
  <c r="W58" i="1" l="1"/>
  <c r="V60" i="1"/>
  <c r="W60" i="1" l="1"/>
  <c r="X58" i="1"/>
  <c r="X60" i="1" s="1"/>
</calcChain>
</file>

<file path=xl/sharedStrings.xml><?xml version="1.0" encoding="utf-8"?>
<sst xmlns="http://schemas.openxmlformats.org/spreadsheetml/2006/main" count="160" uniqueCount="94">
  <si>
    <t>Budget Nov-22</t>
  </si>
  <si>
    <t>Actual Cost Nov-22</t>
  </si>
  <si>
    <t>%</t>
  </si>
  <si>
    <t>Utilized Budget %</t>
  </si>
  <si>
    <t>Remaining Budget</t>
  </si>
  <si>
    <t>Remaining Budget %</t>
  </si>
  <si>
    <t>YTD 2023</t>
  </si>
  <si>
    <t>Variance Budget vs Actual Cost</t>
  </si>
  <si>
    <t>Actual Cost vs Budget Nov-2022</t>
  </si>
  <si>
    <t>Compliance Chgs</t>
  </si>
  <si>
    <t>Bank chgs</t>
  </si>
  <si>
    <t>Operational Expenses</t>
  </si>
  <si>
    <t>Advertising Expenses</t>
  </si>
  <si>
    <t>Generator Expenses</t>
  </si>
  <si>
    <t>Insurance Expenses</t>
  </si>
  <si>
    <t>Clearing and Forwarding</t>
  </si>
  <si>
    <t>Exports Expenses</t>
  </si>
  <si>
    <t>Collector of Custom</t>
  </si>
  <si>
    <t>Rebat Expenses</t>
  </si>
  <si>
    <t>DLTL Expenses</t>
  </si>
  <si>
    <t>Petrol Expenses</t>
  </si>
  <si>
    <t>Over Time</t>
  </si>
  <si>
    <t>Salary</t>
  </si>
  <si>
    <t>Bonus</t>
  </si>
  <si>
    <t>Food Allowance</t>
  </si>
  <si>
    <t>Utilities</t>
  </si>
  <si>
    <t>Maintenance Chgs</t>
  </si>
  <si>
    <t>Repair &amp; Maintenance Chgs</t>
  </si>
  <si>
    <t>EOBI</t>
  </si>
  <si>
    <t>Health Insurance</t>
  </si>
  <si>
    <t>Group Insurance</t>
  </si>
  <si>
    <t>Gratuity</t>
  </si>
  <si>
    <t>Provident Fund</t>
  </si>
  <si>
    <t>Full and Final</t>
  </si>
  <si>
    <t>Card Expenses</t>
  </si>
  <si>
    <t>Documentation Chgs</t>
  </si>
  <si>
    <t>Knitting Chgs</t>
  </si>
  <si>
    <t>Dyeing Chgs</t>
  </si>
  <si>
    <t>Washing Chgs</t>
  </si>
  <si>
    <t>Embellishment Chgs</t>
  </si>
  <si>
    <t>Printing Chgs</t>
  </si>
  <si>
    <t>Incentives</t>
  </si>
  <si>
    <t>Contrators Chgs</t>
  </si>
  <si>
    <t>CMT Chgs</t>
  </si>
  <si>
    <t>General Expenses</t>
  </si>
  <si>
    <t>Computer Maintenance</t>
  </si>
  <si>
    <t>Tape &amp; Desket</t>
  </si>
  <si>
    <t>Toner Chgs</t>
  </si>
  <si>
    <t>Stationery Chgs</t>
  </si>
  <si>
    <t>Kitchen Supplies</t>
  </si>
  <si>
    <t xml:space="preserve">Rent </t>
  </si>
  <si>
    <t>Proerty Tax Expenses</t>
  </si>
  <si>
    <t>Local Taxes</t>
  </si>
  <si>
    <t>Coveyance Chgs</t>
  </si>
  <si>
    <t>TPC Salary</t>
  </si>
  <si>
    <t>TPC Allowances</t>
  </si>
  <si>
    <t>TPC Overtime</t>
  </si>
  <si>
    <t>Annual Subscription</t>
  </si>
  <si>
    <t>Club Subscription</t>
  </si>
  <si>
    <t>Froud &amp; Forgery</t>
  </si>
  <si>
    <t>Prepaid Expenes</t>
  </si>
  <si>
    <t>Depreciation Expenses</t>
  </si>
  <si>
    <t>Disposal Expenses</t>
  </si>
  <si>
    <t>Acc. Expenses</t>
  </si>
  <si>
    <t>GL Code</t>
  </si>
  <si>
    <t>Segment Head</t>
  </si>
  <si>
    <t>Operation</t>
  </si>
  <si>
    <t>Import and Export</t>
  </si>
  <si>
    <t>General and Adminstrative Serivce</t>
  </si>
  <si>
    <t>Advertising and Publicity</t>
  </si>
  <si>
    <t>Human Resources</t>
  </si>
  <si>
    <t>Fabrication</t>
  </si>
  <si>
    <t>Merchandise</t>
  </si>
  <si>
    <t>Information Technology</t>
  </si>
  <si>
    <t>Row Labels</t>
  </si>
  <si>
    <t>Grand Total</t>
  </si>
  <si>
    <t>Sum of Budget Nov-22</t>
  </si>
  <si>
    <t>Sum of Actual Cost Nov-22</t>
  </si>
  <si>
    <t>Sum of Dec-22</t>
  </si>
  <si>
    <t>Sum of Jan-23</t>
  </si>
  <si>
    <t>Sum of Feb-23</t>
  </si>
  <si>
    <t>Sum of Mar-23</t>
  </si>
  <si>
    <t>Sum of Apr-23</t>
  </si>
  <si>
    <t>Sum of May-23</t>
  </si>
  <si>
    <t>Sum of Jun-23</t>
  </si>
  <si>
    <t>Sum of Jul-23</t>
  </si>
  <si>
    <t>Sum of Aug-23</t>
  </si>
  <si>
    <t>Sum of Sep-23</t>
  </si>
  <si>
    <t>Sum of Oct-23</t>
  </si>
  <si>
    <t>Sum of Nov-23</t>
  </si>
  <si>
    <t>Budget vs Actual Cost-Nov,2022</t>
  </si>
  <si>
    <t>Forecast YTD 2023</t>
  </si>
  <si>
    <t>Forecast YTD 2023 (Based in Actual Cost Nov-22)</t>
  </si>
  <si>
    <t>Analysis Budget vs Actual Cost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</si>
</sst>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[$PKR]\ * #,##0.00_);_([$PKR]\ * \(#,##0.00\);_([$PKR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/>
    </xf>
    <xf numFmtId="9" fontId="0" fillId="0" borderId="0" xfId="2" applyFont="1" applyBorder="1"/>
    <xf numFmtId="164" fontId="0" fillId="0" borderId="0" xfId="1" applyNumberFormat="1" applyFont="1" applyBorder="1"/>
    <xf numFmtId="166" fontId="0" fillId="0" borderId="2" xfId="1" applyNumberFormat="1" applyFont="1" applyBorder="1" applyAlignment="1">
      <alignment vertical="center"/>
    </xf>
    <xf numFmtId="166" fontId="0" fillId="0" borderId="4" xfId="1" applyNumberFormat="1" applyFont="1" applyBorder="1" applyAlignment="1">
      <alignment vertical="center"/>
    </xf>
    <xf numFmtId="166" fontId="0" fillId="0" borderId="10" xfId="1" applyNumberFormat="1" applyFont="1" applyBorder="1" applyAlignment="1">
      <alignment vertical="center"/>
    </xf>
    <xf numFmtId="166" fontId="0" fillId="0" borderId="15" xfId="0" applyNumberFormat="1" applyBorder="1"/>
    <xf numFmtId="166" fontId="0" fillId="0" borderId="11" xfId="0" applyNumberFormat="1" applyBorder="1"/>
    <xf numFmtId="166" fontId="0" fillId="0" borderId="12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vertical="center"/>
    </xf>
    <xf numFmtId="166" fontId="0" fillId="0" borderId="14" xfId="0" applyNumberFormat="1" applyBorder="1"/>
    <xf numFmtId="165" fontId="2" fillId="3" borderId="9" xfId="1" applyNumberFormat="1" applyFont="1" applyFill="1" applyBorder="1" applyAlignment="1">
      <alignment horizontal="center" vertical="center" wrapText="1"/>
    </xf>
    <xf numFmtId="165" fontId="2" fillId="3" borderId="6" xfId="1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horizontal="center" vertical="center" wrapText="1"/>
    </xf>
    <xf numFmtId="9" fontId="2" fillId="3" borderId="3" xfId="2" applyFont="1" applyFill="1" applyBorder="1" applyAlignment="1">
      <alignment horizontal="center" vertical="center" wrapText="1"/>
    </xf>
    <xf numFmtId="165" fontId="2" fillId="3" borderId="5" xfId="1" applyNumberFormat="1" applyFont="1" applyFill="1" applyBorder="1" applyAlignment="1">
      <alignment horizontal="center" vertical="center" wrapText="1"/>
    </xf>
    <xf numFmtId="9" fontId="2" fillId="3" borderId="6" xfId="2" applyFont="1" applyFill="1" applyBorder="1" applyAlignment="1">
      <alignment horizontal="center" vertical="center" wrapText="1"/>
    </xf>
    <xf numFmtId="9" fontId="2" fillId="3" borderId="7" xfId="2" applyFont="1" applyFill="1" applyBorder="1" applyAlignment="1">
      <alignment horizontal="center" vertical="center" wrapText="1"/>
    </xf>
    <xf numFmtId="166" fontId="5" fillId="2" borderId="4" xfId="1" applyNumberFormat="1" applyFont="1" applyFill="1" applyBorder="1"/>
    <xf numFmtId="9" fontId="5" fillId="2" borderId="4" xfId="2" applyFont="1" applyFill="1" applyBorder="1"/>
    <xf numFmtId="164" fontId="5" fillId="2" borderId="4" xfId="2" applyNumberFormat="1" applyFont="1" applyFill="1" applyBorder="1"/>
    <xf numFmtId="9" fontId="5" fillId="2" borderId="15" xfId="2" applyFont="1" applyFill="1" applyBorder="1"/>
    <xf numFmtId="166" fontId="5" fillId="2" borderId="2" xfId="1" applyNumberFormat="1" applyFont="1" applyFill="1" applyBorder="1"/>
    <xf numFmtId="9" fontId="5" fillId="2" borderId="2" xfId="2" applyFont="1" applyFill="1" applyBorder="1"/>
    <xf numFmtId="164" fontId="5" fillId="2" borderId="2" xfId="2" applyNumberFormat="1" applyFont="1" applyFill="1" applyBorder="1"/>
    <xf numFmtId="9" fontId="5" fillId="2" borderId="11" xfId="2" applyFont="1" applyFill="1" applyBorder="1"/>
    <xf numFmtId="166" fontId="5" fillId="2" borderId="13" xfId="1" applyNumberFormat="1" applyFont="1" applyFill="1" applyBorder="1"/>
    <xf numFmtId="9" fontId="5" fillId="2" borderId="13" xfId="2" applyFont="1" applyFill="1" applyBorder="1"/>
    <xf numFmtId="164" fontId="5" fillId="2" borderId="13" xfId="2" applyNumberFormat="1" applyFont="1" applyFill="1" applyBorder="1"/>
    <xf numFmtId="9" fontId="5" fillId="2" borderId="14" xfId="2" applyFont="1" applyFill="1" applyBorder="1"/>
    <xf numFmtId="166" fontId="2" fillId="3" borderId="8" xfId="1" applyNumberFormat="1" applyFont="1" applyFill="1" applyBorder="1" applyAlignment="1">
      <alignment vertical="center"/>
    </xf>
    <xf numFmtId="9" fontId="5" fillId="2" borderId="0" xfId="2" applyFont="1" applyFill="1" applyBorder="1"/>
    <xf numFmtId="164" fontId="3" fillId="0" borderId="0" xfId="1" applyNumberFormat="1" applyFont="1" applyBorder="1"/>
    <xf numFmtId="165" fontId="2" fillId="3" borderId="19" xfId="1" applyNumberFormat="1" applyFont="1" applyFill="1" applyBorder="1" applyAlignment="1">
      <alignment horizontal="center" vertical="center" wrapText="1"/>
    </xf>
    <xf numFmtId="166" fontId="2" fillId="3" borderId="20" xfId="1" applyNumberFormat="1" applyFont="1" applyFill="1" applyBorder="1" applyAlignment="1">
      <alignment vertical="center"/>
    </xf>
    <xf numFmtId="166" fontId="2" fillId="3" borderId="21" xfId="1" applyNumberFormat="1" applyFont="1" applyFill="1" applyBorder="1" applyAlignment="1">
      <alignment vertical="center"/>
    </xf>
    <xf numFmtId="166" fontId="2" fillId="3" borderId="1" xfId="1" applyNumberFormat="1" applyFont="1" applyFill="1" applyBorder="1" applyAlignment="1">
      <alignment vertical="center"/>
    </xf>
    <xf numFmtId="9" fontId="2" fillId="3" borderId="1" xfId="2" applyFont="1" applyFill="1" applyBorder="1" applyAlignment="1">
      <alignment vertical="center"/>
    </xf>
    <xf numFmtId="9" fontId="2" fillId="3" borderId="22" xfId="2" applyFont="1" applyFill="1" applyBorder="1" applyAlignment="1">
      <alignment vertical="center"/>
    </xf>
    <xf numFmtId="166" fontId="6" fillId="2" borderId="23" xfId="1" applyNumberFormat="1" applyFont="1" applyFill="1" applyBorder="1" applyAlignment="1">
      <alignment vertical="center"/>
    </xf>
    <xf numFmtId="166" fontId="6" fillId="2" borderId="4" xfId="1" applyNumberFormat="1" applyFont="1" applyFill="1" applyBorder="1" applyAlignment="1">
      <alignment vertical="center"/>
    </xf>
    <xf numFmtId="166" fontId="6" fillId="2" borderId="10" xfId="1" applyNumberFormat="1" applyFont="1" applyFill="1" applyBorder="1" applyAlignment="1">
      <alignment vertical="center"/>
    </xf>
    <xf numFmtId="166" fontId="6" fillId="2" borderId="2" xfId="1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9" fontId="0" fillId="0" borderId="0" xfId="2" applyFont="1"/>
    <xf numFmtId="0" fontId="0" fillId="0" borderId="0" xfId="0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/>
    <xf numFmtId="0" fontId="3" fillId="0" borderId="0" xfId="0" pivotButton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166" fontId="3" fillId="0" borderId="25" xfId="0" applyNumberFormat="1" applyFont="1" applyBorder="1"/>
    <xf numFmtId="0" fontId="3" fillId="0" borderId="25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9" fontId="7" fillId="0" borderId="24" xfId="2" applyFont="1" applyBorder="1"/>
    <xf numFmtId="164" fontId="3" fillId="0" borderId="0" xfId="1" applyNumberFormat="1" applyFont="1"/>
    <xf numFmtId="0" fontId="1" fillId="0" borderId="0" xfId="0" applyFont="1"/>
    <xf numFmtId="164" fontId="1" fillId="0" borderId="0" xfId="1" applyNumberFormat="1" applyFont="1"/>
    <xf numFmtId="164" fontId="4" fillId="3" borderId="16" xfId="1" applyNumberFormat="1" applyFont="1" applyFill="1" applyBorder="1" applyAlignment="1">
      <alignment horizontal="center" vertical="center"/>
    </xf>
    <xf numFmtId="164" fontId="4" fillId="3" borderId="17" xfId="1" applyNumberFormat="1" applyFont="1" applyFill="1" applyBorder="1" applyAlignment="1">
      <alignment horizontal="center" vertical="center"/>
    </xf>
    <xf numFmtId="164" fontId="4" fillId="3" borderId="18" xfId="1" applyNumberFormat="1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numFmt numFmtId="166" formatCode="_([$PKR]\ * #,##0.00_);_([$PKR]\ * \(#,##0.00\);_([$PKR]\ * &quot;-&quot;??_);_(@_)"/>
    </dxf>
    <dxf>
      <font>
        <b/>
      </font>
    </dxf>
    <dxf>
      <font>
        <b/>
      </font>
    </dxf>
    <dxf>
      <numFmt numFmtId="166" formatCode="_([$PKR]\ * #,##0.00_);_([$PKR]\ * \(#,##0.00\);_([$PKR]\ * &quot;-&quot;??_);_(@_)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[Book1.xlsx]Summ!PivotTable2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ForeCast YTD 2023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Summ!$B$14</c:f>
              <c:strCache>
                <c:ptCount val="1"/>
                <c:pt idx="0">
                  <c:v>Sum of Dec-22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Summ!$B$15:$B$23</c:f>
              <c:numCache>
                <c:formatCode>_([$PKR]\ * #,##0.00_);_([$PKR]\ * \(#,##0.00\);_([$PKR]\ * "-"??_);_(@_)</c:formatCode>
                <c:ptCount val="8"/>
                <c:pt idx="0">
                  <c:v>290.34363636363639</c:v>
                </c:pt>
                <c:pt idx="1">
                  <c:v>3572.727272727273</c:v>
                </c:pt>
                <c:pt idx="2">
                  <c:v>127394.40363636364</c:v>
                </c:pt>
                <c:pt idx="3">
                  <c:v>100879.28909090911</c:v>
                </c:pt>
                <c:pt idx="4">
                  <c:v>18113.727272727276</c:v>
                </c:pt>
                <c:pt idx="5">
                  <c:v>29753.196363636369</c:v>
                </c:pt>
                <c:pt idx="6">
                  <c:v>24954.070909090911</c:v>
                </c:pt>
                <c:pt idx="7">
                  <c:v>50347.110909090916</c:v>
                </c:pt>
              </c:numCache>
            </c:numRef>
          </c:val>
        </c:ser>
        <c:ser>
          <c:idx val="1"/>
          <c:order val="1"/>
          <c:tx>
            <c:strRef>
              <c:f>Summ!$C$14</c:f>
              <c:strCache>
                <c:ptCount val="1"/>
                <c:pt idx="0">
                  <c:v>Sum of Jan-23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Summ!$C$15:$C$23</c:f>
              <c:numCache>
                <c:formatCode>_([$PKR]\ * #,##0.00_);_([$PKR]\ * \(#,##0.00\);_([$PKR]\ * "-"??_);_(@_)</c:formatCode>
                <c:ptCount val="8"/>
                <c:pt idx="0">
                  <c:v>380.35016363636373</c:v>
                </c:pt>
                <c:pt idx="1">
                  <c:v>4680.2727272727279</c:v>
                </c:pt>
                <c:pt idx="2">
                  <c:v>166886.66876363635</c:v>
                </c:pt>
                <c:pt idx="3">
                  <c:v>132151.86870909092</c:v>
                </c:pt>
                <c:pt idx="4">
                  <c:v>23728.982727272731</c:v>
                </c:pt>
                <c:pt idx="5">
                  <c:v>38976.687236363643</c:v>
                </c:pt>
                <c:pt idx="6">
                  <c:v>32689.832890909092</c:v>
                </c:pt>
                <c:pt idx="7">
                  <c:v>65954.715290909095</c:v>
                </c:pt>
              </c:numCache>
            </c:numRef>
          </c:val>
        </c:ser>
        <c:ser>
          <c:idx val="2"/>
          <c:order val="2"/>
          <c:tx>
            <c:strRef>
              <c:f>Summ!$D$14</c:f>
              <c:strCache>
                <c:ptCount val="1"/>
                <c:pt idx="0">
                  <c:v>Sum of Feb-23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Summ!$D$15:$D$23</c:f>
              <c:numCache>
                <c:formatCode>_([$PKR]\ * #,##0.00_);_([$PKR]\ * \(#,##0.00\);_([$PKR]\ * "-"??_);_(@_)</c:formatCode>
                <c:ptCount val="8"/>
                <c:pt idx="0">
                  <c:v>498.2587143636365</c:v>
                </c:pt>
                <c:pt idx="1">
                  <c:v>6131.1572727272751</c:v>
                </c:pt>
                <c:pt idx="2">
                  <c:v>218621.53608036373</c:v>
                </c:pt>
                <c:pt idx="3">
                  <c:v>173118.94800890912</c:v>
                </c:pt>
                <c:pt idx="4">
                  <c:v>31084.967372727278</c:v>
                </c:pt>
                <c:pt idx="5">
                  <c:v>51059.460279636376</c:v>
                </c:pt>
                <c:pt idx="6">
                  <c:v>42823.68108709091</c:v>
                </c:pt>
                <c:pt idx="7">
                  <c:v>86400.67703109092</c:v>
                </c:pt>
              </c:numCache>
            </c:numRef>
          </c:val>
        </c:ser>
        <c:ser>
          <c:idx val="3"/>
          <c:order val="3"/>
          <c:tx>
            <c:strRef>
              <c:f>Summ!$E$14</c:f>
              <c:strCache>
                <c:ptCount val="1"/>
                <c:pt idx="0">
                  <c:v>Sum of Mar-23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Summ!$E$15:$E$23</c:f>
              <c:numCache>
                <c:formatCode>_([$PKR]\ * #,##0.00_);_([$PKR]\ * \(#,##0.00\);_([$PKR]\ * "-"??_);_(@_)</c:formatCode>
                <c:ptCount val="8"/>
                <c:pt idx="0">
                  <c:v>652.71891581636385</c:v>
                </c:pt>
                <c:pt idx="1">
                  <c:v>8031.8160272727309</c:v>
                </c:pt>
                <c:pt idx="2">
                  <c:v>286394.21226527647</c:v>
                </c:pt>
                <c:pt idx="3">
                  <c:v>226785.82189167099</c:v>
                </c:pt>
                <c:pt idx="4">
                  <c:v>40721.307258272733</c:v>
                </c:pt>
                <c:pt idx="5">
                  <c:v>66887.892966323649</c:v>
                </c:pt>
                <c:pt idx="6">
                  <c:v>56099.022224089102</c:v>
                </c:pt>
                <c:pt idx="7">
                  <c:v>113184.88691072911</c:v>
                </c:pt>
              </c:numCache>
            </c:numRef>
          </c:val>
        </c:ser>
        <c:ser>
          <c:idx val="4"/>
          <c:order val="4"/>
          <c:tx>
            <c:strRef>
              <c:f>Summ!$F$14</c:f>
              <c:strCache>
                <c:ptCount val="1"/>
                <c:pt idx="0">
                  <c:v>Sum of Apr-23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Summ!$F$15:$F$23</c:f>
              <c:numCache>
                <c:formatCode>_([$PKR]\ * #,##0.00_);_([$PKR]\ * \(#,##0.00\);_([$PKR]\ * "-"??_);_(@_)</c:formatCode>
                <c:ptCount val="8"/>
                <c:pt idx="0">
                  <c:v>855.06177971943669</c:v>
                </c:pt>
                <c:pt idx="1">
                  <c:v>10521.678995727278</c:v>
                </c:pt>
                <c:pt idx="2">
                  <c:v>375176.41806751216</c:v>
                </c:pt>
                <c:pt idx="3">
                  <c:v>297089.42667808902</c:v>
                </c:pt>
                <c:pt idx="4">
                  <c:v>53344.912508337293</c:v>
                </c:pt>
                <c:pt idx="5">
                  <c:v>87623.139785884006</c:v>
                </c:pt>
                <c:pt idx="6">
                  <c:v>73489.719113556741</c:v>
                </c:pt>
                <c:pt idx="7">
                  <c:v>148272.20185305516</c:v>
                </c:pt>
              </c:numCache>
            </c:numRef>
          </c:val>
        </c:ser>
        <c:ser>
          <c:idx val="5"/>
          <c:order val="5"/>
          <c:tx>
            <c:strRef>
              <c:f>Summ!$G$14</c:f>
              <c:strCache>
                <c:ptCount val="1"/>
                <c:pt idx="0">
                  <c:v>Sum of May-23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Summ!$G$15:$G$23</c:f>
              <c:numCache>
                <c:formatCode>_([$PKR]\ * #,##0.00_);_([$PKR]\ * \(#,##0.00\);_([$PKR]\ * "-"??_);_(@_)</c:formatCode>
                <c:ptCount val="8"/>
                <c:pt idx="0">
                  <c:v>1120.1309314324621</c:v>
                </c:pt>
                <c:pt idx="1">
                  <c:v>13783.399484402735</c:v>
                </c:pt>
                <c:pt idx="2">
                  <c:v>491481.10766844096</c:v>
                </c:pt>
                <c:pt idx="3">
                  <c:v>389187.14894829667</c:v>
                </c:pt>
                <c:pt idx="4">
                  <c:v>69881.835385921848</c:v>
                </c:pt>
                <c:pt idx="5">
                  <c:v>114786.31311950805</c:v>
                </c:pt>
                <c:pt idx="6">
                  <c:v>96271.532038759324</c:v>
                </c:pt>
                <c:pt idx="7">
                  <c:v>194236.58442750227</c:v>
                </c:pt>
              </c:numCache>
            </c:numRef>
          </c:val>
        </c:ser>
        <c:ser>
          <c:idx val="7"/>
          <c:order val="7"/>
          <c:tx>
            <c:strRef>
              <c:f>Summ!$I$14</c:f>
              <c:strCache>
                <c:ptCount val="1"/>
                <c:pt idx="0">
                  <c:v>Sum of Jul-23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Summ!$I$15:$I$23</c:f>
              <c:numCache>
                <c:formatCode>_([$PKR]\ * #,##0.00_);_([$PKR]\ * \(#,##0.00\);_([$PKR]\ * "-"??_);_(@_)</c:formatCode>
                <c:ptCount val="8"/>
                <c:pt idx="0">
                  <c:v>1922.2566914312488</c:v>
                </c:pt>
                <c:pt idx="1">
                  <c:v>23653.691855183541</c:v>
                </c:pt>
                <c:pt idx="2">
                  <c:v>843430.72886981186</c:v>
                </c:pt>
                <c:pt idx="3">
                  <c:v>667884.06631017197</c:v>
                </c:pt>
                <c:pt idx="4">
                  <c:v>119924.21770578052</c:v>
                </c:pt>
                <c:pt idx="5">
                  <c:v>196984.79194438781</c:v>
                </c:pt>
                <c:pt idx="6">
                  <c:v>165211.57613171492</c:v>
                </c:pt>
                <c:pt idx="7">
                  <c:v>333329.40253603674</c:v>
                </c:pt>
              </c:numCache>
            </c:numRef>
          </c:val>
        </c:ser>
        <c:ser>
          <c:idx val="8"/>
          <c:order val="8"/>
          <c:tx>
            <c:strRef>
              <c:f>Summ!$J$14</c:f>
              <c:strCache>
                <c:ptCount val="1"/>
                <c:pt idx="0">
                  <c:v>Sum of Aug-23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Summ!$J$15:$J$23</c:f>
              <c:numCache>
                <c:formatCode>_([$PKR]\ * #,##0.00_);_([$PKR]\ * \(#,##0.00\);_([$PKR]\ * "-"??_);_(@_)</c:formatCode>
                <c:ptCount val="8"/>
                <c:pt idx="0">
                  <c:v>2518.1562657749359</c:v>
                </c:pt>
                <c:pt idx="1">
                  <c:v>30986.33633029044</c:v>
                </c:pt>
                <c:pt idx="2">
                  <c:v>1104894.2548194535</c:v>
                </c:pt>
                <c:pt idx="3">
                  <c:v>874928.12686632539</c:v>
                </c:pt>
                <c:pt idx="4">
                  <c:v>157100.7251945725</c:v>
                </c:pt>
                <c:pt idx="5">
                  <c:v>258050.07744714804</c:v>
                </c:pt>
                <c:pt idx="6">
                  <c:v>216427.16473254655</c:v>
                </c:pt>
                <c:pt idx="7">
                  <c:v>436661.51732220815</c:v>
                </c:pt>
              </c:numCache>
            </c:numRef>
          </c:val>
        </c:ser>
        <c:ser>
          <c:idx val="9"/>
          <c:order val="9"/>
          <c:tx>
            <c:strRef>
              <c:f>Summ!$K$14</c:f>
              <c:strCache>
                <c:ptCount val="1"/>
                <c:pt idx="0">
                  <c:v>Sum of Sep-23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Summ!$K$15:$K$23</c:f>
              <c:numCache>
                <c:formatCode>_([$PKR]\ * #,##0.00_);_([$PKR]\ * \(#,##0.00\);_([$PKR]\ * "-"??_);_(@_)</c:formatCode>
                <c:ptCount val="8"/>
                <c:pt idx="0">
                  <c:v>3298.7847081651662</c:v>
                </c:pt>
                <c:pt idx="1">
                  <c:v>40592.100592680479</c:v>
                </c:pt>
                <c:pt idx="2">
                  <c:v>1447411.4738134842</c:v>
                </c:pt>
                <c:pt idx="3">
                  <c:v>1146155.8461948864</c:v>
                </c:pt>
                <c:pt idx="4">
                  <c:v>205801.95000488998</c:v>
                </c:pt>
                <c:pt idx="5">
                  <c:v>338045.60145576397</c:v>
                </c:pt>
                <c:pt idx="6">
                  <c:v>283519.58579963597</c:v>
                </c:pt>
                <c:pt idx="7">
                  <c:v>572026.58769209275</c:v>
                </c:pt>
              </c:numCache>
            </c:numRef>
          </c:val>
        </c:ser>
        <c:ser>
          <c:idx val="10"/>
          <c:order val="10"/>
          <c:tx>
            <c:strRef>
              <c:f>Summ!$L$14</c:f>
              <c:strCache>
                <c:ptCount val="1"/>
                <c:pt idx="0">
                  <c:v>Sum of Oct-23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Summ!$L$15:$L$23</c:f>
              <c:numCache>
                <c:formatCode>_([$PKR]\ * #,##0.00_);_([$PKR]\ * \(#,##0.00\);_([$PKR]\ * "-"??_);_(@_)</c:formatCode>
                <c:ptCount val="8"/>
                <c:pt idx="0">
                  <c:v>4321.4079676963684</c:v>
                </c:pt>
                <c:pt idx="1">
                  <c:v>53175.651776411425</c:v>
                </c:pt>
                <c:pt idx="2">
                  <c:v>1896109.0306956647</c:v>
                </c:pt>
                <c:pt idx="3">
                  <c:v>1501464.1585153011</c:v>
                </c:pt>
                <c:pt idx="4">
                  <c:v>269600.55450640584</c:v>
                </c:pt>
                <c:pt idx="5">
                  <c:v>442839.73790705088</c:v>
                </c:pt>
                <c:pt idx="6">
                  <c:v>371410.65739752317</c:v>
                </c:pt>
                <c:pt idx="7">
                  <c:v>749354.82987664163</c:v>
                </c:pt>
              </c:numCache>
            </c:numRef>
          </c:val>
        </c:ser>
        <c:ser>
          <c:idx val="11"/>
          <c:order val="11"/>
          <c:tx>
            <c:strRef>
              <c:f>Summ!$M$14</c:f>
              <c:strCache>
                <c:ptCount val="1"/>
                <c:pt idx="0">
                  <c:v>Sum of Nov-23</c:v>
                </c:pt>
              </c:strCache>
            </c:strRef>
          </c:tx>
          <c:invertIfNegative val="0"/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Summ!$M$15:$M$23</c:f>
              <c:numCache>
                <c:formatCode>_([$PKR]\ * #,##0.00_);_([$PKR]\ * \(#,##0.00\);_([$PKR]\ * "-"??_);_(@_)</c:formatCode>
                <c:ptCount val="8"/>
                <c:pt idx="0">
                  <c:v>5661.0444376822434</c:v>
                </c:pt>
                <c:pt idx="1">
                  <c:v>69660.103827098981</c:v>
                </c:pt>
                <c:pt idx="2">
                  <c:v>2483902.8302113204</c:v>
                </c:pt>
                <c:pt idx="3">
                  <c:v>1966918.0476550448</c:v>
                </c:pt>
                <c:pt idx="4">
                  <c:v>353176.72640339175</c:v>
                </c:pt>
                <c:pt idx="5">
                  <c:v>580120.05665823666</c:v>
                </c:pt>
                <c:pt idx="6">
                  <c:v>486547.96119075542</c:v>
                </c:pt>
                <c:pt idx="7">
                  <c:v>981654.82713840064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193869696"/>
        <c:axId val="193871232"/>
      </c:barChart>
      <c:lineChart>
        <c:grouping val="percentStacked"/>
        <c:varyColors val="0"/>
        <c:ser>
          <c:idx val="6"/>
          <c:order val="6"/>
          <c:tx>
            <c:strRef>
              <c:f>Summ!$H$14</c:f>
              <c:strCache>
                <c:ptCount val="1"/>
                <c:pt idx="0">
                  <c:v>Sum of Jun-23</c:v>
                </c:pt>
              </c:strCache>
            </c:strRef>
          </c:tx>
          <c:cat>
            <c:strRef>
              <c:f>Summ!$A$15:$A$23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Summ!$H$15:$H$23</c:f>
              <c:numCache>
                <c:formatCode>_([$PKR]\ * #,##0.00_);_([$PKR]\ * \(#,##0.00\);_([$PKR]\ * "-"??_);_(@_)</c:formatCode>
                <c:ptCount val="8"/>
                <c:pt idx="0">
                  <c:v>1467.3715201765256</c:v>
                </c:pt>
                <c:pt idx="1">
                  <c:v>18056.253324567588</c:v>
                </c:pt>
                <c:pt idx="2">
                  <c:v>643840.25104565767</c:v>
                </c:pt>
                <c:pt idx="3">
                  <c:v>509835.16512226866</c:v>
                </c:pt>
                <c:pt idx="4">
                  <c:v>91545.204355557624</c:v>
                </c:pt>
                <c:pt idx="5">
                  <c:v>150370.07018655556</c:v>
                </c:pt>
                <c:pt idx="6">
                  <c:v>126115.70697077471</c:v>
                </c:pt>
                <c:pt idx="7">
                  <c:v>254449.92560002801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82752"/>
        <c:axId val="193881216"/>
      </c:lineChart>
      <c:catAx>
        <c:axId val="19386969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3871232"/>
        <c:crosses val="autoZero"/>
        <c:auto val="1"/>
        <c:lblAlgn val="ctr"/>
        <c:lblOffset val="100"/>
        <c:noMultiLvlLbl val="0"/>
      </c:catAx>
      <c:valAx>
        <c:axId val="193871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93869696"/>
        <c:crosses val="autoZero"/>
        <c:crossBetween val="between"/>
      </c:valAx>
      <c:valAx>
        <c:axId val="193881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3882752"/>
        <c:crosses val="max"/>
        <c:crossBetween val="between"/>
      </c:valAx>
      <c:catAx>
        <c:axId val="19388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38812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Bahnschrift Ligh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[Book1.xlsx]Summ!PivotTable1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Budget vs Actual Cost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Summ!$B$2</c:f>
              <c:strCache>
                <c:ptCount val="1"/>
                <c:pt idx="0">
                  <c:v>Sum of Budget Nov-22</c:v>
                </c:pt>
              </c:strCache>
            </c:strRef>
          </c:tx>
          <c:invertIfNegative val="0"/>
          <c:cat>
            <c:strRef>
              <c:f>Summ!$A$3:$A$11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Summ!$B$3:$B$11</c:f>
              <c:numCache>
                <c:formatCode>_([$PKR]\ * #,##0.00_);_([$PKR]\ * \(#,##0.00\);_([$PKR]\ * "-"??_);_(@_)</c:formatCode>
                <c:ptCount val="8"/>
                <c:pt idx="0">
                  <c:v>1647.6816666666666</c:v>
                </c:pt>
                <c:pt idx="1">
                  <c:v>11717.3</c:v>
                </c:pt>
                <c:pt idx="2">
                  <c:v>291417.1823266666</c:v>
                </c:pt>
                <c:pt idx="3">
                  <c:v>232654.18083333338</c:v>
                </c:pt>
                <c:pt idx="4">
                  <c:v>78618.399999999994</c:v>
                </c:pt>
                <c:pt idx="5">
                  <c:v>78783.266666666663</c:v>
                </c:pt>
                <c:pt idx="6">
                  <c:v>78216.069999999992</c:v>
                </c:pt>
                <c:pt idx="7">
                  <c:v>101461.735</c:v>
                </c:pt>
              </c:numCache>
            </c:numRef>
          </c:val>
        </c:ser>
        <c:ser>
          <c:idx val="1"/>
          <c:order val="1"/>
          <c:tx>
            <c:strRef>
              <c:f>Summ!$C$2</c:f>
              <c:strCache>
                <c:ptCount val="1"/>
                <c:pt idx="0">
                  <c:v>Sum of Actual Cost Nov-22</c:v>
                </c:pt>
              </c:strCache>
            </c:strRef>
          </c:tx>
          <c:invertIfNegative val="0"/>
          <c:cat>
            <c:strRef>
              <c:f>Summ!$A$3:$A$11</c:f>
              <c:strCache>
                <c:ptCount val="8"/>
                <c:pt idx="0">
                  <c:v>Advertising and Publicity</c:v>
                </c:pt>
                <c:pt idx="1">
                  <c:v>Fabrication</c:v>
                </c:pt>
                <c:pt idx="2">
                  <c:v>General and Adminstrative Serivce</c:v>
                </c:pt>
                <c:pt idx="3">
                  <c:v>Human Resources</c:v>
                </c:pt>
                <c:pt idx="4">
                  <c:v>Import and Export</c:v>
                </c:pt>
                <c:pt idx="5">
                  <c:v>Information Technology</c:v>
                </c:pt>
                <c:pt idx="6">
                  <c:v>Merchandise</c:v>
                </c:pt>
                <c:pt idx="7">
                  <c:v>Operation</c:v>
                </c:pt>
              </c:strCache>
            </c:strRef>
          </c:cat>
          <c:val>
            <c:numRef>
              <c:f>Summ!$C$3:$C$11</c:f>
              <c:numCache>
                <c:formatCode>_([$PKR]\ * #,##0.00_);_([$PKR]\ * \(#,##0.00\);_([$PKR]\ * "-"??_);_(@_)</c:formatCode>
                <c:ptCount val="8"/>
                <c:pt idx="0">
                  <c:v>221.63636363636363</c:v>
                </c:pt>
                <c:pt idx="1">
                  <c:v>2727.272727272727</c:v>
                </c:pt>
                <c:pt idx="2">
                  <c:v>97247.636363636368</c:v>
                </c:pt>
                <c:pt idx="3">
                  <c:v>77007.090909090912</c:v>
                </c:pt>
                <c:pt idx="4">
                  <c:v>13827.272727272728</c:v>
                </c:pt>
                <c:pt idx="5">
                  <c:v>22712.363636363636</c:v>
                </c:pt>
                <c:pt idx="6">
                  <c:v>19048.909090909092</c:v>
                </c:pt>
                <c:pt idx="7">
                  <c:v>38432.909090909088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6272"/>
        <c:axId val="193916288"/>
      </c:barChart>
      <c:valAx>
        <c:axId val="193916288"/>
        <c:scaling>
          <c:orientation val="minMax"/>
        </c:scaling>
        <c:delete val="0"/>
        <c:axPos val="l"/>
        <c:majorGridlines/>
        <c:numFmt formatCode="_([$PKR]\ * #,##0.00_);_([$PKR]\ * \(#,##0.00\);_([$PKR]\ * &quot;-&quot;??_);_(@_)" sourceLinked="1"/>
        <c:majorTickMark val="none"/>
        <c:minorTickMark val="none"/>
        <c:tickLblPos val="nextTo"/>
        <c:crossAx val="193926272"/>
        <c:crosses val="autoZero"/>
        <c:crossBetween val="between"/>
      </c:valAx>
      <c:catAx>
        <c:axId val="193926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9162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Bahnschrift Ligh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Details!$C$5:$C$59</c:f>
              <c:numCache>
                <c:formatCode>_([$PKR]\ * #,##0.00_);_([$PKR]\ * \(#,##0.00\);_([$PKR]\ * "-"??_);_(@_)</c:formatCode>
                <c:ptCount val="55"/>
                <c:pt idx="0">
                  <c:v>3.0549999999999997</c:v>
                </c:pt>
                <c:pt idx="1">
                  <c:v>27183</c:v>
                </c:pt>
                <c:pt idx="2">
                  <c:v>1836</c:v>
                </c:pt>
                <c:pt idx="3">
                  <c:v>1647.6816666666666</c:v>
                </c:pt>
                <c:pt idx="4">
                  <c:v>739.36166666666668</c:v>
                </c:pt>
                <c:pt idx="5">
                  <c:v>45281.700000000004</c:v>
                </c:pt>
                <c:pt idx="6">
                  <c:v>44068.799999999996</c:v>
                </c:pt>
                <c:pt idx="7">
                  <c:v>11782</c:v>
                </c:pt>
                <c:pt idx="8">
                  <c:v>2696.1</c:v>
                </c:pt>
                <c:pt idx="9">
                  <c:v>5192.0000000000009</c:v>
                </c:pt>
                <c:pt idx="10">
                  <c:v>2035.5</c:v>
                </c:pt>
                <c:pt idx="11">
                  <c:v>6660</c:v>
                </c:pt>
                <c:pt idx="12">
                  <c:v>575</c:v>
                </c:pt>
                <c:pt idx="13">
                  <c:v>12394.900000000001</c:v>
                </c:pt>
                <c:pt idx="14">
                  <c:v>6305.4000000000005</c:v>
                </c:pt>
                <c:pt idx="15">
                  <c:v>16286.400000000001</c:v>
                </c:pt>
                <c:pt idx="16">
                  <c:v>9417.6</c:v>
                </c:pt>
                <c:pt idx="17">
                  <c:v>6644.7</c:v>
                </c:pt>
                <c:pt idx="18">
                  <c:v>1944.8000000000002</c:v>
                </c:pt>
                <c:pt idx="19">
                  <c:v>12556.199999999997</c:v>
                </c:pt>
                <c:pt idx="20">
                  <c:v>5506.6000000000013</c:v>
                </c:pt>
                <c:pt idx="21">
                  <c:v>69951.200000000012</c:v>
                </c:pt>
                <c:pt idx="22">
                  <c:v>1476.4208333333333</c:v>
                </c:pt>
                <c:pt idx="23">
                  <c:v>5236.3833333333332</c:v>
                </c:pt>
                <c:pt idx="24">
                  <c:v>3109.6</c:v>
                </c:pt>
                <c:pt idx="25">
                  <c:v>5798.3999999999987</c:v>
                </c:pt>
                <c:pt idx="26">
                  <c:v>12844</c:v>
                </c:pt>
                <c:pt idx="27">
                  <c:v>7296.9000000000005</c:v>
                </c:pt>
                <c:pt idx="28">
                  <c:v>372.40000000000003</c:v>
                </c:pt>
                <c:pt idx="29">
                  <c:v>4048</c:v>
                </c:pt>
                <c:pt idx="30">
                  <c:v>3753.6</c:v>
                </c:pt>
                <c:pt idx="31">
                  <c:v>19913.25</c:v>
                </c:pt>
                <c:pt idx="32">
                  <c:v>25147.5</c:v>
                </c:pt>
                <c:pt idx="33">
                  <c:v>4886.1000000000004</c:v>
                </c:pt>
                <c:pt idx="34">
                  <c:v>24515.62</c:v>
                </c:pt>
                <c:pt idx="35">
                  <c:v>22515.599999999995</c:v>
                </c:pt>
                <c:pt idx="36">
                  <c:v>32866.200000000004</c:v>
                </c:pt>
                <c:pt idx="37">
                  <c:v>21057.066666666666</c:v>
                </c:pt>
                <c:pt idx="38">
                  <c:v>24860</c:v>
                </c:pt>
                <c:pt idx="39">
                  <c:v>14261.333333333334</c:v>
                </c:pt>
                <c:pt idx="40">
                  <c:v>9158.7749999999996</c:v>
                </c:pt>
                <c:pt idx="41">
                  <c:v>304</c:v>
                </c:pt>
                <c:pt idx="42">
                  <c:v>40410.560000000005</c:v>
                </c:pt>
                <c:pt idx="43">
                  <c:v>2344</c:v>
                </c:pt>
                <c:pt idx="44">
                  <c:v>84217.861199999999</c:v>
                </c:pt>
                <c:pt idx="45">
                  <c:v>7166.041666666667</c:v>
                </c:pt>
                <c:pt idx="46">
                  <c:v>6966.666666666667</c:v>
                </c:pt>
                <c:pt idx="47">
                  <c:v>7445.5999999999995</c:v>
                </c:pt>
                <c:pt idx="48">
                  <c:v>36173.276666666665</c:v>
                </c:pt>
                <c:pt idx="49">
                  <c:v>63082.800000000017</c:v>
                </c:pt>
                <c:pt idx="50">
                  <c:v>66641.279999999999</c:v>
                </c:pt>
                <c:pt idx="51">
                  <c:v>20353.399999999998</c:v>
                </c:pt>
                <c:pt idx="52">
                  <c:v>3948.5833333333335</c:v>
                </c:pt>
                <c:pt idx="53">
                  <c:v>1372</c:v>
                </c:pt>
                <c:pt idx="54">
                  <c:v>264.59945999999997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Details!$E$66:$E$120</c:f>
              <c:numCache>
                <c:formatCode>_([$PKR]\ * #,##0.00_);_([$PKR]\ * \(#,##0.00\);_([$PKR]\ * "-"??_);_(@_)</c:formatCode>
                <c:ptCount val="55"/>
                <c:pt idx="0" formatCode="General">
                  <c:v>#N/A</c:v>
                </c:pt>
                <c:pt idx="1">
                  <c:v>3.0549999999999997</c:v>
                </c:pt>
                <c:pt idx="2" formatCode="General">
                  <c:v>13593.0275</c:v>
                </c:pt>
                <c:pt idx="3" formatCode="General">
                  <c:v>7714.5137500000001</c:v>
                </c:pt>
                <c:pt idx="4" formatCode="General">
                  <c:v>4681.0977083333337</c:v>
                </c:pt>
                <c:pt idx="5" formatCode="General">
                  <c:v>2710.2296875000002</c:v>
                </c:pt>
                <c:pt idx="6" formatCode="General">
                  <c:v>23995.964843750004</c:v>
                </c:pt>
                <c:pt idx="7" formatCode="General">
                  <c:v>34032.382421875001</c:v>
                </c:pt>
                <c:pt idx="8" formatCode="General">
                  <c:v>22907.191210937501</c:v>
                </c:pt>
                <c:pt idx="9" formatCode="General">
                  <c:v>12801.64560546875</c:v>
                </c:pt>
                <c:pt idx="10" formatCode="General">
                  <c:v>8996.8228027343757</c:v>
                </c:pt>
                <c:pt idx="11" formatCode="General">
                  <c:v>5516.1614013671879</c:v>
                </c:pt>
                <c:pt idx="12" formatCode="General">
                  <c:v>6088.0807006835939</c:v>
                </c:pt>
                <c:pt idx="13" formatCode="General">
                  <c:v>3331.540350341797</c:v>
                </c:pt>
                <c:pt idx="14" formatCode="General">
                  <c:v>7863.220175170899</c:v>
                </c:pt>
                <c:pt idx="15" formatCode="General">
                  <c:v>7084.3100875854498</c:v>
                </c:pt>
                <c:pt idx="16" formatCode="General">
                  <c:v>11685.355043792726</c:v>
                </c:pt>
                <c:pt idx="17" formatCode="General">
                  <c:v>10551.477521896362</c:v>
                </c:pt>
                <c:pt idx="18" formatCode="General">
                  <c:v>8598.0887609481815</c:v>
                </c:pt>
                <c:pt idx="19" formatCode="General">
                  <c:v>5271.4443804740913</c:v>
                </c:pt>
                <c:pt idx="20" formatCode="General">
                  <c:v>8913.8221902370442</c:v>
                </c:pt>
                <c:pt idx="21" formatCode="General">
                  <c:v>7210.2110951185223</c:v>
                </c:pt>
                <c:pt idx="22" formatCode="General">
                  <c:v>38580.705547559264</c:v>
                </c:pt>
                <c:pt idx="23" formatCode="General">
                  <c:v>20028.563190446297</c:v>
                </c:pt>
                <c:pt idx="24" formatCode="General">
                  <c:v>12632.473261889816</c:v>
                </c:pt>
                <c:pt idx="25" formatCode="General">
                  <c:v>7871.0366309449082</c:v>
                </c:pt>
                <c:pt idx="26" formatCode="General">
                  <c:v>6834.7183154724535</c:v>
                </c:pt>
                <c:pt idx="27" formatCode="General">
                  <c:v>9839.3591577362276</c:v>
                </c:pt>
                <c:pt idx="28" formatCode="General">
                  <c:v>8568.1295788681145</c:v>
                </c:pt>
                <c:pt idx="29" formatCode="General">
                  <c:v>4470.2647894340571</c:v>
                </c:pt>
                <c:pt idx="30" formatCode="General">
                  <c:v>4259.1323947170285</c:v>
                </c:pt>
                <c:pt idx="31" formatCode="General">
                  <c:v>4006.366197358514</c:v>
                </c:pt>
                <c:pt idx="32" formatCode="General">
                  <c:v>11959.808098679257</c:v>
                </c:pt>
                <c:pt idx="33" formatCode="General">
                  <c:v>18553.654049339628</c:v>
                </c:pt>
                <c:pt idx="34" formatCode="General">
                  <c:v>11719.877024669815</c:v>
                </c:pt>
                <c:pt idx="35" formatCode="General">
                  <c:v>18117.748512334907</c:v>
                </c:pt>
                <c:pt idx="36" formatCode="General">
                  <c:v>20316.674256167451</c:v>
                </c:pt>
                <c:pt idx="37" formatCode="General">
                  <c:v>26591.437128083729</c:v>
                </c:pt>
                <c:pt idx="38" formatCode="General">
                  <c:v>23824.251897375198</c:v>
                </c:pt>
                <c:pt idx="39" formatCode="General">
                  <c:v>24342.125948687601</c:v>
                </c:pt>
                <c:pt idx="40" formatCode="General">
                  <c:v>19301.729641010468</c:v>
                </c:pt>
                <c:pt idx="41" formatCode="General">
                  <c:v>14230.252320505235</c:v>
                </c:pt>
                <c:pt idx="42" formatCode="General">
                  <c:v>7267.1261602526174</c:v>
                </c:pt>
                <c:pt idx="43" formatCode="General">
                  <c:v>23838.843080126309</c:v>
                </c:pt>
                <c:pt idx="44" formatCode="General">
                  <c:v>13091.421540063155</c:v>
                </c:pt>
                <c:pt idx="45" formatCode="General">
                  <c:v>48654.641370031575</c:v>
                </c:pt>
                <c:pt idx="46" formatCode="General">
                  <c:v>27910.34151834912</c:v>
                </c:pt>
                <c:pt idx="47" formatCode="General">
                  <c:v>17438.504092507894</c:v>
                </c:pt>
                <c:pt idx="48" formatCode="General">
                  <c:v>12442.052046253946</c:v>
                </c:pt>
                <c:pt idx="49" formatCode="General">
                  <c:v>24307.664356460307</c:v>
                </c:pt>
                <c:pt idx="50" formatCode="General">
                  <c:v>43695.232178230159</c:v>
                </c:pt>
                <c:pt idx="51" formatCode="General">
                  <c:v>55168.256089115079</c:v>
                </c:pt>
                <c:pt idx="52" formatCode="General">
                  <c:v>37760.828044557536</c:v>
                </c:pt>
                <c:pt idx="53" formatCode="General">
                  <c:v>20854.705688945436</c:v>
                </c:pt>
                <c:pt idx="54" formatCode="General">
                  <c:v>11113.352844472718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6320"/>
        <c:axId val="194217856"/>
      </c:lineChart>
      <c:catAx>
        <c:axId val="19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17856"/>
        <c:crosses val="autoZero"/>
        <c:auto val="1"/>
        <c:lblAlgn val="ctr"/>
        <c:lblOffset val="100"/>
        <c:noMultiLvlLbl val="0"/>
      </c:catAx>
      <c:valAx>
        <c:axId val="194217856"/>
        <c:scaling>
          <c:orientation val="minMax"/>
        </c:scaling>
        <c:delete val="0"/>
        <c:axPos val="l"/>
        <c:numFmt formatCode="_([$PKR]\ * #,##0.00_);_([$PKR]\ * \(#,##0.00\);_([$PKR]\ * &quot;-&quot;??_);_(@_)" sourceLinked="1"/>
        <c:majorTickMark val="out"/>
        <c:minorTickMark val="none"/>
        <c:tickLblPos val="nextTo"/>
        <c:crossAx val="1942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142875</xdr:rowOff>
    </xdr:from>
    <xdr:to>
      <xdr:col>16</xdr:col>
      <xdr:colOff>371475</xdr:colOff>
      <xdr:row>35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361950</xdr:colOff>
      <xdr:row>11</xdr:row>
      <xdr:rowOff>66675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63</xdr:row>
      <xdr:rowOff>0</xdr:rowOff>
    </xdr:from>
    <xdr:to>
      <xdr:col>7</xdr:col>
      <xdr:colOff>638175</xdr:colOff>
      <xdr:row>78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laxy" refreshedDate="44919.015007291666" createdVersion="4" refreshedVersion="4" minRefreshableVersion="3" recordCount="55">
  <cacheSource type="worksheet">
    <worksheetSource ref="A4:X59" sheet="Details"/>
  </cacheSource>
  <cacheFields count="24">
    <cacheField name="GL Code" numFmtId="166">
      <sharedItems/>
    </cacheField>
    <cacheField name="Segment Head" numFmtId="166">
      <sharedItems count="8">
        <s v="Operation"/>
        <s v="Advertising and Publicity"/>
        <s v="General and Adminstrative Serivce"/>
        <s v="Import and Export"/>
        <s v="Human Resources"/>
        <s v="Fabrication"/>
        <s v="Merchandise"/>
        <s v="Information Technology"/>
      </sharedItems>
    </cacheField>
    <cacheField name="Budget Nov-22" numFmtId="166">
      <sharedItems containsSemiMixedTypes="0" containsString="0" containsNumber="1" minValue="3.0549999999999997" maxValue="84217.861199999999"/>
    </cacheField>
    <cacheField name="Actual Cost Nov-22" numFmtId="166">
      <sharedItems containsSemiMixedTypes="0" containsString="0" containsNumber="1" minValue="0.18181818181818182" maxValue="33390.545454545456"/>
    </cacheField>
    <cacheField name="Variance Budget vs Actual Cost" numFmtId="166">
      <sharedItems containsSemiMixedTypes="0" containsString="0" containsNumber="1" minValue="2.8731818181818181" maxValue="54277.654545454556"/>
    </cacheField>
    <cacheField name="Utilized Budget %" numFmtId="9">
      <sharedItems containsSemiMixedTypes="0" containsString="0" containsNumber="1" minValue="5.9514953131974413E-2" maxValue="0.66790488811758253"/>
    </cacheField>
    <cacheField name="Remaining Budget" numFmtId="164">
      <sharedItems containsSemiMixedTypes="0" containsString="0" containsNumber="1" minValue="2.8731818181818181" maxValue="54277.654545454556"/>
    </cacheField>
    <cacheField name="Remaining Budget %" numFmtId="9">
      <sharedItems containsSemiMixedTypes="0" containsString="0" containsNumber="1" minValue="0.33209511188241753" maxValue="0.94048504686802559"/>
    </cacheField>
    <cacheField name=" 1 " numFmtId="9">
      <sharedItems containsNonDate="0" containsString="0" containsBlank="1"/>
    </cacheField>
    <cacheField name=" 2 " numFmtId="9">
      <sharedItems containsNonDate="0" containsString="0" containsBlank="1"/>
    </cacheField>
    <cacheField name=" 3 " numFmtId="9">
      <sharedItems containsNonDate="0" containsString="0" containsBlank="1"/>
    </cacheField>
    <cacheField name="Dec-23" numFmtId="166">
      <sharedItems containsSemiMixedTypes="0" containsString="0" containsNumber="1" minValue="0.23818181818181822" maxValue="43741.614545454548"/>
    </cacheField>
    <cacheField name="Jan-23" numFmtId="166">
      <sharedItems containsSemiMixedTypes="0" containsString="0" containsNumber="1" minValue="0.31201818181818186" maxValue="57301.51505454546"/>
    </cacheField>
    <cacheField name="Feb-23" numFmtId="166">
      <sharedItems containsSemiMixedTypes="0" containsString="0" containsNumber="1" minValue="0.40874381818181826" maxValue="75064.984721454559"/>
    </cacheField>
    <cacheField name="Mar-23" numFmtId="166">
      <sharedItems containsSemiMixedTypes="0" containsString="0" containsNumber="1" minValue="0.53545440181818194" maxValue="98335.129985105479"/>
    </cacheField>
    <cacheField name="Apr-23" numFmtId="166">
      <sharedItems containsSemiMixedTypes="0" containsString="0" containsNumber="1" minValue="0.70144526638181837" maxValue="128819.02028048818"/>
    </cacheField>
    <cacheField name="May-23" numFmtId="166">
      <sharedItems containsSemiMixedTypes="0" containsString="0" containsNumber="1" minValue="0.91889329896018213" maxValue="168752.91656743953"/>
    </cacheField>
    <cacheField name="Jun-23" numFmtId="166">
      <sharedItems containsSemiMixedTypes="0" containsString="0" containsNumber="1" minValue="1.2037502216378386" maxValue="221066.32070334582"/>
    </cacheField>
    <cacheField name="Jul-23" numFmtId="166">
      <sharedItems containsSemiMixedTypes="0" containsString="0" containsNumber="1" minValue="1.5769127903455686" maxValue="289596.88012138306"/>
    </cacheField>
    <cacheField name="Aug-23" numFmtId="166">
      <sharedItems containsSemiMixedTypes="0" containsString="0" containsNumber="1" minValue="2.0657557553526953" maxValue="379371.91295901185"/>
    </cacheField>
    <cacheField name="Sep-23" numFmtId="166">
      <sharedItems containsSemiMixedTypes="0" containsString="0" containsNumber="1" minValue="2.706140039512031" maxValue="496977.20597630559"/>
    </cacheField>
    <cacheField name="Oct-23" numFmtId="166">
      <sharedItems containsSemiMixedTypes="0" containsString="0" containsNumber="1" minValue="3.545043451760761" maxValue="651040.13982896041"/>
    </cacheField>
    <cacheField name="Nov-23" numFmtId="166">
      <sharedItems containsSemiMixedTypes="0" containsString="0" containsNumber="1" minValue="4.6440069218065974" maxValue="852862.58317593823"/>
    </cacheField>
    <cacheField name="YTD 2023" numFmtId="166">
      <sharedItems containsSemiMixedTypes="0" containsString="0" containsNumber="1" minValue="18.856345965757491" maxValue="3462930.2239194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laxy" refreshedDate="44919.029404745372" createdVersion="4" refreshedVersion="4" minRefreshableVersion="3" recordCount="55">
  <cacheSource type="worksheet">
    <worksheetSource ref="A4:W59" sheet="Details"/>
  </cacheSource>
  <cacheFields count="23">
    <cacheField name="GL Code" numFmtId="166">
      <sharedItems/>
    </cacheField>
    <cacheField name="Segment Head" numFmtId="166">
      <sharedItems count="8">
        <s v="Operation"/>
        <s v="Advertising and Publicity"/>
        <s v="General and Adminstrative Serivce"/>
        <s v="Import and Export"/>
        <s v="Human Resources"/>
        <s v="Fabrication"/>
        <s v="Merchandise"/>
        <s v="Information Technology"/>
      </sharedItems>
    </cacheField>
    <cacheField name="Budget Nov-22" numFmtId="166">
      <sharedItems containsSemiMixedTypes="0" containsString="0" containsNumber="1" minValue="3.0549999999999997" maxValue="84217.861199999999"/>
    </cacheField>
    <cacheField name="Actual Cost Nov-22" numFmtId="166">
      <sharedItems containsSemiMixedTypes="0" containsString="0" containsNumber="1" minValue="0.18181818181818182" maxValue="33390.545454545456"/>
    </cacheField>
    <cacheField name="Variance Budget vs Actual Cost" numFmtId="166">
      <sharedItems containsSemiMixedTypes="0" containsString="0" containsNumber="1" minValue="2.8731818181818181" maxValue="54277.654545454556"/>
    </cacheField>
    <cacheField name="Utilized Budget %" numFmtId="9">
      <sharedItems containsSemiMixedTypes="0" containsString="0" containsNumber="1" minValue="5.9514953131974413E-2" maxValue="0.66790488811758253"/>
    </cacheField>
    <cacheField name="Remaining Budget" numFmtId="164">
      <sharedItems containsSemiMixedTypes="0" containsString="0" containsNumber="1" minValue="2.8731818181818181" maxValue="54277.654545454556"/>
    </cacheField>
    <cacheField name="Remaining Budget %" numFmtId="9">
      <sharedItems containsSemiMixedTypes="0" containsString="0" containsNumber="1" minValue="0.33209511188241753" maxValue="0.94048504686802559"/>
    </cacheField>
    <cacheField name=" 1 " numFmtId="9">
      <sharedItems containsNonDate="0" containsString="0" containsBlank="1"/>
    </cacheField>
    <cacheField name=" 2 " numFmtId="9">
      <sharedItems containsNonDate="0" containsString="0" containsBlank="1"/>
    </cacheField>
    <cacheField name=" 3 " numFmtId="9">
      <sharedItems containsNonDate="0" containsString="0" containsBlank="1"/>
    </cacheField>
    <cacheField name="Dec-22" numFmtId="166">
      <sharedItems containsSemiMixedTypes="0" containsString="0" containsNumber="1" minValue="0.23818181818181822" maxValue="43741.614545454548"/>
    </cacheField>
    <cacheField name="Jan-23" numFmtId="166">
      <sharedItems containsSemiMixedTypes="0" containsString="0" containsNumber="1" minValue="0.31201818181818186" maxValue="57301.51505454546"/>
    </cacheField>
    <cacheField name="Feb-23" numFmtId="166">
      <sharedItems containsSemiMixedTypes="0" containsString="0" containsNumber="1" minValue="0.40874381818181826" maxValue="75064.984721454559"/>
    </cacheField>
    <cacheField name="Mar-23" numFmtId="166">
      <sharedItems containsSemiMixedTypes="0" containsString="0" containsNumber="1" minValue="0.53545440181818194" maxValue="98335.129985105479"/>
    </cacheField>
    <cacheField name="Apr-23" numFmtId="166">
      <sharedItems containsSemiMixedTypes="0" containsString="0" containsNumber="1" minValue="0.70144526638181837" maxValue="128819.02028048818"/>
    </cacheField>
    <cacheField name="May-23" numFmtId="166">
      <sharedItems containsSemiMixedTypes="0" containsString="0" containsNumber="1" minValue="0.91889329896018213" maxValue="168752.91656743953"/>
    </cacheField>
    <cacheField name="Jun-23" numFmtId="166">
      <sharedItems containsSemiMixedTypes="0" containsString="0" containsNumber="1" minValue="1.2037502216378386" maxValue="221066.32070334582"/>
    </cacheField>
    <cacheField name="Jul-23" numFmtId="166">
      <sharedItems containsSemiMixedTypes="0" containsString="0" containsNumber="1" minValue="1.5769127903455686" maxValue="289596.88012138306"/>
    </cacheField>
    <cacheField name="Aug-23" numFmtId="166">
      <sharedItems containsSemiMixedTypes="0" containsString="0" containsNumber="1" minValue="2.0657557553526953" maxValue="379371.91295901185"/>
    </cacheField>
    <cacheField name="Sep-23" numFmtId="166">
      <sharedItems containsSemiMixedTypes="0" containsString="0" containsNumber="1" minValue="2.706140039512031" maxValue="496977.20597630559"/>
    </cacheField>
    <cacheField name="Oct-23" numFmtId="166">
      <sharedItems containsSemiMixedTypes="0" containsString="0" containsNumber="1" minValue="3.545043451760761" maxValue="651040.13982896041"/>
    </cacheField>
    <cacheField name="Nov-23" numFmtId="166">
      <sharedItems containsSemiMixedTypes="0" containsString="0" containsNumber="1" minValue="4.6440069218065974" maxValue="852862.58317593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Bank chgs"/>
    <x v="0"/>
    <n v="3.0549999999999997"/>
    <n v="0.18181818181818182"/>
    <n v="2.8731818181818181"/>
    <n v="5.9514953131974413E-2"/>
    <n v="2.8731818181818181"/>
    <n v="0.94048504686802559"/>
    <m/>
    <m/>
    <m/>
    <n v="0.23818181818181822"/>
    <n v="0.31201818181818186"/>
    <n v="0.40874381818181826"/>
    <n v="0.53545440181818194"/>
    <n v="0.70144526638181837"/>
    <n v="0.91889329896018213"/>
    <n v="1.2037502216378386"/>
    <n v="1.5769127903455686"/>
    <n v="2.0657557553526953"/>
    <n v="2.706140039512031"/>
    <n v="3.545043451760761"/>
    <n v="4.6440069218065974"/>
    <n v="18.856345965757491"/>
  </r>
  <r>
    <s v="Operational Expenses"/>
    <x v="0"/>
    <n v="27183"/>
    <n v="3488.7272727272725"/>
    <n v="23694.272727272728"/>
    <n v="0.1283422459893048"/>
    <n v="23694.272727272728"/>
    <n v="0.87165775401069523"/>
    <m/>
    <m/>
    <m/>
    <n v="4570.2327272727271"/>
    <n v="5987.0048727272733"/>
    <n v="7842.9763832727285"/>
    <n v="10274.299062087275"/>
    <n v="13459.331771334331"/>
    <n v="17631.724620447974"/>
    <n v="23097.55925278685"/>
    <n v="30257.802621150775"/>
    <n v="39637.72143370752"/>
    <n v="51925.415078156853"/>
    <n v="68022.293752385478"/>
    <n v="89109.20481562498"/>
    <n v="361815.56639095477"/>
  </r>
  <r>
    <s v="Compliance Chgs"/>
    <x v="0"/>
    <n v="1836"/>
    <n v="235.63636363636363"/>
    <n v="1600.3636363636365"/>
    <n v="0.1283422459893048"/>
    <n v="1600.3636363636365"/>
    <n v="0.87165775401069523"/>
    <m/>
    <m/>
    <m/>
    <n v="308.68363636363637"/>
    <n v="404.37556363636367"/>
    <n v="529.73198836363645"/>
    <n v="693.94890475636385"/>
    <n v="909.07306523083673"/>
    <n v="1190.8857154523962"/>
    <n v="1560.0602872426391"/>
    <n v="2043.6789762878575"/>
    <n v="2677.2194589370938"/>
    <n v="3507.157491207593"/>
    <n v="4594.3763134819474"/>
    <n v="6018.6329706613515"/>
    <n v="24437.824371621715"/>
  </r>
  <r>
    <s v="Advertising Expenses"/>
    <x v="1"/>
    <n v="1647.6816666666666"/>
    <n v="221.63636363636363"/>
    <n v="1426.0453030303029"/>
    <n v="0.1345140679296043"/>
    <n v="1426.0453030303029"/>
    <n v="0.86548593207039559"/>
    <m/>
    <m/>
    <m/>
    <n v="290.34363636363639"/>
    <n v="380.35016363636373"/>
    <n v="498.2587143636365"/>
    <n v="652.71891581636385"/>
    <n v="855.06177971943669"/>
    <n v="1120.1309314324621"/>
    <n v="1467.3715201765256"/>
    <n v="1922.2566914312488"/>
    <n v="2518.1562657749359"/>
    <n v="3298.7847081651662"/>
    <n v="4321.4079676963684"/>
    <n v="5661.0444376822434"/>
    <n v="22985.885732258386"/>
  </r>
  <r>
    <s v="Generator Expenses"/>
    <x v="2"/>
    <n v="739.36166666666668"/>
    <n v="99.454545454545453"/>
    <n v="639.90712121212118"/>
    <n v="0.1345140679296043"/>
    <n v="639.90712121212118"/>
    <n v="0.86548593207039559"/>
    <m/>
    <m/>
    <m/>
    <n v="130.28545454545457"/>
    <n v="170.6739454545455"/>
    <n v="223.58286854545463"/>
    <n v="292.89355779454559"/>
    <n v="383.69056071085475"/>
    <n v="502.63463453121977"/>
    <n v="658.45137123589802"/>
    <n v="862.57129631902649"/>
    <n v="1129.9683981779249"/>
    <n v="1480.2586016130817"/>
    <n v="1939.1387681131373"/>
    <n v="2540.2717862282102"/>
    <n v="10314.421243269353"/>
  </r>
  <r>
    <s v="Insurance Expenses"/>
    <x v="2"/>
    <n v="45281.700000000004"/>
    <n v="6933.818181818182"/>
    <n v="38347.881818181821"/>
    <n v="0.15312627798466447"/>
    <n v="38347.881818181821"/>
    <n v="0.84687372201533551"/>
    <m/>
    <m/>
    <m/>
    <n v="9083.3018181818188"/>
    <n v="11899.125381818183"/>
    <n v="15587.854250181821"/>
    <n v="20420.089067738187"/>
    <n v="26750.316678737028"/>
    <n v="35042.914849145513"/>
    <n v="45906.218452380621"/>
    <n v="60137.146172618617"/>
    <n v="78779.661486130397"/>
    <n v="103201.35654683082"/>
    <n v="135193.7770763484"/>
    <n v="177103.84797001642"/>
    <n v="719105.60975012789"/>
  </r>
  <r>
    <s v="Clearing and Forwarding"/>
    <x v="3"/>
    <n v="44068.799999999996"/>
    <n v="7138.909090909091"/>
    <n v="36929.890909090907"/>
    <n v="0.16199463318513532"/>
    <n v="36929.890909090907"/>
    <n v="0.83800536681486471"/>
    <m/>
    <m/>
    <m/>
    <n v="9351.9709090909091"/>
    <n v="12251.081890909092"/>
    <n v="16048.917277090912"/>
    <n v="21024.081632989095"/>
    <n v="27541.546939215717"/>
    <n v="36079.426490372593"/>
    <n v="47264.0487023881"/>
    <n v="61915.903800128413"/>
    <n v="81109.83397816823"/>
    <n v="106253.88251140038"/>
    <n v="139192.58608993451"/>
    <n v="182342.28777781423"/>
    <n v="740375.56799950206"/>
  </r>
  <r>
    <s v="Exports Expenses"/>
    <x v="3"/>
    <n v="11782"/>
    <n v="1946.1818181818182"/>
    <n v="9835.818181818182"/>
    <n v="0.16518263607043102"/>
    <n v="9835.818181818182"/>
    <n v="0.83481736392956896"/>
    <m/>
    <m/>
    <m/>
    <n v="2549.4981818181823"/>
    <n v="3339.842618181819"/>
    <n v="4375.1938298181831"/>
    <n v="5731.5039170618202"/>
    <n v="7508.2701313509851"/>
    <n v="9835.8338720697902"/>
    <n v="12884.942372411426"/>
    <n v="16879.274507858969"/>
    <n v="22111.849605295251"/>
    <n v="28966.522982936782"/>
    <n v="37946.145107647186"/>
    <n v="49709.450091017818"/>
    <n v="201838.32721746824"/>
  </r>
  <r>
    <s v="Collector of Custom"/>
    <x v="3"/>
    <n v="2696.1"/>
    <n v="456"/>
    <n v="2240.1"/>
    <n v="0.16913319238900634"/>
    <n v="2240.1"/>
    <n v="0.83086680761099363"/>
    <m/>
    <m/>
    <m/>
    <n v="597.36"/>
    <n v="782.54160000000002"/>
    <n v="1025.129496"/>
    <n v="1342.9196397600001"/>
    <n v="1759.2247280856004"/>
    <n v="2304.5843937921368"/>
    <n v="3019.0055558676995"/>
    <n v="3954.8972781866869"/>
    <n v="5180.9154344245599"/>
    <n v="6786.9992190961739"/>
    <n v="8890.9689770159894"/>
    <n v="11647.169359890948"/>
    <n v="47291.7156821198"/>
  </r>
  <r>
    <s v="Rebat Expenses"/>
    <x v="3"/>
    <n v="5192.0000000000009"/>
    <n v="960"/>
    <n v="4232.0000000000009"/>
    <n v="0.18489984591679504"/>
    <n v="4232.0000000000009"/>
    <n v="0.81510015408320491"/>
    <m/>
    <m/>
    <m/>
    <n v="1257.6000000000001"/>
    <n v="1647.4560000000004"/>
    <n v="2158.1673600000008"/>
    <n v="2827.1992416000012"/>
    <n v="3703.6310064960016"/>
    <n v="4851.7566185097621"/>
    <n v="6355.8011702477888"/>
    <n v="8326.0995330246042"/>
    <n v="10907.190388262232"/>
    <n v="14288.419408623526"/>
    <n v="18717.829425296819"/>
    <n v="24520.356547138836"/>
    <n v="99561.506699199585"/>
  </r>
  <r>
    <s v="DLTL Expenses"/>
    <x v="3"/>
    <n v="2035.5"/>
    <n v="376.36363636363637"/>
    <n v="1659.1363636363635"/>
    <n v="0.18489984591679506"/>
    <n v="1659.1363636363635"/>
    <n v="0.81510015408320491"/>
    <m/>
    <m/>
    <m/>
    <n v="493.03636363636372"/>
    <n v="645.8776363636365"/>
    <n v="846.09970363636387"/>
    <n v="1108.3906117636368"/>
    <n v="1451.9917014103644"/>
    <n v="1902.1091288475775"/>
    <n v="2491.7629587903266"/>
    <n v="3264.2094760153282"/>
    <n v="4276.1144135800805"/>
    <n v="5601.7098817899059"/>
    <n v="7338.2399451447773"/>
    <n v="9613.0943281396594"/>
    <n v="39032.636149118021"/>
  </r>
  <r>
    <s v="Petrol Expenses"/>
    <x v="2"/>
    <n v="6660"/>
    <n v="1250.1818181818182"/>
    <n v="5409.818181818182"/>
    <n v="0.18771498771498774"/>
    <n v="5409.818181818182"/>
    <n v="0.81228501228501226"/>
    <m/>
    <m/>
    <m/>
    <n v="1637.7381818181821"/>
    <n v="2145.4370181818185"/>
    <n v="2810.5224938181827"/>
    <n v="3681.7844669018195"/>
    <n v="4823.1376516413839"/>
    <n v="6318.3103236502138"/>
    <n v="8276.9865239817809"/>
    <n v="10842.852346416134"/>
    <n v="14204.136573805135"/>
    <n v="18607.41891168473"/>
    <n v="24375.718774306999"/>
    <n v="31932.19159434217"/>
    <n v="129656.23486054855"/>
  </r>
  <r>
    <s v="Over Time"/>
    <x v="4"/>
    <n v="575"/>
    <n v="109.09090909090909"/>
    <n v="465.90909090909088"/>
    <n v="0.18972332015810278"/>
    <n v="465.90909090909088"/>
    <n v="0.81027667984189722"/>
    <m/>
    <m/>
    <m/>
    <n v="142.90909090909093"/>
    <n v="187.21090909090913"/>
    <n v="245.24629090909099"/>
    <n v="321.27264109090925"/>
    <n v="420.86715982909118"/>
    <n v="551.33597937610944"/>
    <n v="722.25013298270346"/>
    <n v="946.14767420734165"/>
    <n v="1239.4534532116177"/>
    <n v="1623.6840237072192"/>
    <n v="2127.0260710564576"/>
    <n v="2786.4041530839595"/>
    <n v="11313.8075794545"/>
  </r>
  <r>
    <s v="Salary"/>
    <x v="4"/>
    <n v="12394.900000000001"/>
    <n v="2354.181818181818"/>
    <n v="10040.718181818183"/>
    <n v="0.18993148941756832"/>
    <n v="10040.718181818183"/>
    <n v="0.81006851058243168"/>
    <m/>
    <m/>
    <m/>
    <n v="3083.9781818181818"/>
    <n v="4040.0114181818185"/>
    <n v="5292.4149578181823"/>
    <n v="6933.0635947418195"/>
    <n v="9082.3133091117852"/>
    <n v="11897.830434936441"/>
    <n v="15586.157869766739"/>
    <n v="20417.866809394429"/>
    <n v="26747.405520306704"/>
    <n v="35039.101231601788"/>
    <n v="45901.222613398349"/>
    <n v="60130.601623551847"/>
    <n v="244151.96756462811"/>
  </r>
  <r>
    <s v="Bonus"/>
    <x v="4"/>
    <n v="6305.4000000000005"/>
    <n v="1217.4545454545455"/>
    <n v="5087.9454545454555"/>
    <n v="0.19308125502815768"/>
    <n v="5087.9454545454555"/>
    <n v="0.80691874497184235"/>
    <m/>
    <m/>
    <m/>
    <n v="1594.8654545454547"/>
    <n v="2089.2737454545459"/>
    <n v="2736.9486065454553"/>
    <n v="3585.4026745745468"/>
    <n v="4696.8775036926563"/>
    <n v="6152.9095298373804"/>
    <n v="8060.3114840869694"/>
    <n v="10559.00804415393"/>
    <n v="13832.300537841649"/>
    <n v="18120.31370457256"/>
    <n v="23737.610952990057"/>
    <n v="31096.270348416976"/>
    <n v="126262.09258671218"/>
  </r>
  <r>
    <s v="Food Allowance"/>
    <x v="4"/>
    <n v="16286.400000000001"/>
    <n v="3290.181818181818"/>
    <n v="12996.218181818183"/>
    <n v="0.20202020202020199"/>
    <n v="12996.218181818183"/>
    <n v="0.79797979797979801"/>
    <m/>
    <m/>
    <m/>
    <n v="4310.1381818181817"/>
    <n v="5646.2810181818186"/>
    <n v="7396.6281338181834"/>
    <n v="9689.5828553018218"/>
    <n v="12693.353540445387"/>
    <n v="16628.293137983459"/>
    <n v="21783.064010758331"/>
    <n v="28535.813854093416"/>
    <n v="37381.916148862379"/>
    <n v="48970.31015500972"/>
    <n v="64151.106303062741"/>
    <n v="84037.949257012195"/>
    <n v="341224.4365963476"/>
  </r>
  <r>
    <s v="Utilities"/>
    <x v="2"/>
    <n v="9417.6"/>
    <n v="1920"/>
    <n v="7497.6"/>
    <n v="0.2038735983690112"/>
    <n v="7497.6"/>
    <n v="0.7961264016309888"/>
    <m/>
    <m/>
    <m/>
    <n v="2515.2000000000003"/>
    <n v="3294.9120000000007"/>
    <n v="4316.3347200000017"/>
    <n v="5654.3984832000024"/>
    <n v="7407.2620129920033"/>
    <n v="9703.5132370195242"/>
    <n v="12711.602340495578"/>
    <n v="16652.199066049208"/>
    <n v="21814.380776524464"/>
    <n v="28576.838817247051"/>
    <n v="37435.658850593638"/>
    <n v="49040.713094277671"/>
    <n v="199123.01339839917"/>
  </r>
  <r>
    <s v="Maintenance Chgs"/>
    <x v="2"/>
    <n v="6644.7"/>
    <n v="1354.909090909091"/>
    <n v="5289.7909090909088"/>
    <n v="0.20390824129141888"/>
    <n v="5289.7909090909088"/>
    <n v="0.79609175870858107"/>
    <m/>
    <m/>
    <m/>
    <n v="1774.9309090909094"/>
    <n v="2325.1594909090913"/>
    <n v="3045.9589330909098"/>
    <n v="3990.2062023490921"/>
    <n v="5227.1701250773112"/>
    <n v="6847.5928638512778"/>
    <n v="8970.3466516451736"/>
    <n v="11751.154113655179"/>
    <n v="15394.011888888286"/>
    <n v="20166.155574443655"/>
    <n v="26417.663802521191"/>
    <n v="34607.139581302763"/>
    <n v="140517.49013682484"/>
  </r>
  <r>
    <s v="Repair &amp; Maintenance Chgs"/>
    <x v="2"/>
    <n v="1944.8000000000002"/>
    <n v="408"/>
    <n v="1536.8000000000002"/>
    <n v="0.20979020979020976"/>
    <n v="1536.8000000000002"/>
    <n v="0.79020979020979021"/>
    <m/>
    <m/>
    <m/>
    <n v="534.48"/>
    <n v="700.16880000000015"/>
    <n v="917.22112800000025"/>
    <n v="1201.5596776800005"/>
    <n v="1574.0431777608007"/>
    <n v="2061.9965628666491"/>
    <n v="2701.2154973553106"/>
    <n v="3538.5923015354574"/>
    <n v="4635.5559150114495"/>
    <n v="6072.5782486649996"/>
    <n v="7955.0775057511501"/>
    <n v="10421.151532534008"/>
    <n v="42313.640347159824"/>
  </r>
  <r>
    <s v="EOBI"/>
    <x v="4"/>
    <n v="12556.199999999997"/>
    <n v="2685.818181818182"/>
    <n v="9870.3818181818151"/>
    <n v="0.21390374331550807"/>
    <n v="9870.3818181818151"/>
    <n v="0.7860962566844919"/>
    <m/>
    <m/>
    <m/>
    <n v="3518.4218181818187"/>
    <n v="4609.1325818181831"/>
    <n v="6037.9636821818203"/>
    <n v="7909.7324236581853"/>
    <n v="10361.749474992223"/>
    <n v="13573.891812239814"/>
    <n v="17781.798274034158"/>
    <n v="23294.155738984748"/>
    <n v="30515.34401807002"/>
    <n v="39975.100663671728"/>
    <n v="52367.381869409968"/>
    <n v="68601.27024892706"/>
    <n v="278545.94260616973"/>
  </r>
  <r>
    <s v="Health Insurance"/>
    <x v="4"/>
    <n v="5506.6000000000013"/>
    <n v="1219.6363636363637"/>
    <n v="4286.9636363636373"/>
    <n v="0.22148628257661052"/>
    <n v="4286.9636363636373"/>
    <n v="0.77851371742338948"/>
    <m/>
    <m/>
    <m/>
    <n v="1597.7236363636366"/>
    <n v="2093.0179636363641"/>
    <n v="2741.853532363637"/>
    <n v="3591.8281273963648"/>
    <n v="4705.2948468892382"/>
    <n v="6163.9362494249026"/>
    <n v="8074.7564867466226"/>
    <n v="10577.930997638075"/>
    <n v="13857.08960690588"/>
    <n v="18152.787385046704"/>
    <n v="23780.151474411185"/>
    <n v="31151.998431478656"/>
    <n v="126488.36873830127"/>
  </r>
  <r>
    <s v="Group Insurance"/>
    <x v="4"/>
    <n v="69951.200000000012"/>
    <n v="15673.545454545454"/>
    <n v="54277.654545454556"/>
    <n v="0.22406399682271999"/>
    <n v="54277.654545454556"/>
    <n v="0.77593600317727995"/>
    <m/>
    <m/>
    <m/>
    <n v="20532.344545454547"/>
    <n v="26897.371354545459"/>
    <n v="35235.556474454555"/>
    <n v="46158.578981535473"/>
    <n v="60467.738465811475"/>
    <n v="79212.737390213035"/>
    <n v="103768.68598117909"/>
    <n v="135936.97863534463"/>
    <n v="178077.44201230147"/>
    <n v="233281.44903611494"/>
    <n v="305598.69823731057"/>
    <n v="400334.29469087685"/>
    <n v="1625501.8758051423"/>
  </r>
  <r>
    <s v="Gratuity"/>
    <x v="4"/>
    <n v="1476.4208333333333"/>
    <n v="332.09090909090907"/>
    <n v="1144.3299242424243"/>
    <n v="0.22492970946579191"/>
    <n v="1144.3299242424243"/>
    <n v="0.77507029053420817"/>
    <m/>
    <m/>
    <m/>
    <n v="435.03909090909093"/>
    <n v="569.90120909090911"/>
    <n v="746.57058390909106"/>
    <n v="978.00746492090934"/>
    <n v="1281.1897790463913"/>
    <n v="1678.3586105507727"/>
    <n v="2198.6497798215123"/>
    <n v="2880.2312115661816"/>
    <n v="3773.1028871516983"/>
    <n v="4942.7647821687251"/>
    <n v="6475.0218646410303"/>
    <n v="8482.2786426797502"/>
    <n v="34441.115906456063"/>
  </r>
  <r>
    <s v="Provident Fund"/>
    <x v="4"/>
    <n v="5236.3833333333332"/>
    <n v="1177.8181818181818"/>
    <n v="4058.5651515151512"/>
    <n v="0.22492970946579194"/>
    <n v="4058.5651515151512"/>
    <n v="0.77507029053420806"/>
    <m/>
    <m/>
    <m/>
    <n v="1542.9418181818182"/>
    <n v="2021.253781818182"/>
    <n v="2647.8424541818185"/>
    <n v="3468.6736149781827"/>
    <n v="4543.9624356214199"/>
    <n v="5952.5907906640605"/>
    <n v="7797.8939357699201"/>
    <n v="10215.241055858596"/>
    <n v="13381.965783174763"/>
    <n v="17530.37517595894"/>
    <n v="22964.791480506214"/>
    <n v="30083.876839463141"/>
    <n v="122151.40916617707"/>
  </r>
  <r>
    <s v="Full and Final"/>
    <x v="4"/>
    <n v="3109.6"/>
    <n v="700.36363636363637"/>
    <n v="2409.2363636363634"/>
    <n v="0.22522627873798443"/>
    <n v="2409.2363636363634"/>
    <n v="0.77477372126201549"/>
    <m/>
    <m/>
    <m/>
    <n v="917.47636363636366"/>
    <n v="1201.8940363636366"/>
    <n v="1574.481187636364"/>
    <n v="2062.5703558036371"/>
    <n v="2701.9671661027651"/>
    <n v="3539.5769875946226"/>
    <n v="4636.845853748956"/>
    <n v="6074.2680684111328"/>
    <n v="7957.2911696185847"/>
    <n v="10424.051432200347"/>
    <n v="13655.507376182457"/>
    <n v="17888.714662799022"/>
    <n v="72634.644660097896"/>
  </r>
  <r>
    <s v="Card Expenses"/>
    <x v="0"/>
    <n v="5798.3999999999987"/>
    <n v="1317.8181818181818"/>
    <n v="4480.5818181818167"/>
    <n v="0.22727272727272732"/>
    <n v="4480.5818181818167"/>
    <n v="0.7727272727272726"/>
    <m/>
    <m/>
    <m/>
    <n v="1726.3418181818183"/>
    <n v="2261.5077818181821"/>
    <n v="2962.5751941818189"/>
    <n v="3880.973504378183"/>
    <n v="5084.0752907354199"/>
    <n v="6660.138630863401"/>
    <n v="8724.7816064310555"/>
    <n v="11429.463904424683"/>
    <n v="14972.597714796337"/>
    <n v="19614.103006383204"/>
    <n v="25694.474938362"/>
    <n v="33659.762169254223"/>
    <n v="136670.79555981033"/>
  </r>
  <r>
    <s v="Documentation Chgs"/>
    <x v="3"/>
    <n v="12844"/>
    <n v="2949.818181818182"/>
    <n v="9894.181818181818"/>
    <n v="0.22966507177033493"/>
    <n v="9894.181818181818"/>
    <n v="0.77033492822966509"/>
    <m/>
    <m/>
    <m/>
    <n v="3864.2618181818189"/>
    <n v="5062.1829818181832"/>
    <n v="6631.4597061818204"/>
    <n v="8687.212215098185"/>
    <n v="11380.248001778624"/>
    <n v="14908.124882329997"/>
    <n v="19529.6435958523"/>
    <n v="25583.833110566513"/>
    <n v="33514.821374842133"/>
    <n v="43904.416001043195"/>
    <n v="57514.784961366589"/>
    <n v="75344.368299390233"/>
    <n v="305925.35694844957"/>
  </r>
  <r>
    <s v="Knitting Chgs"/>
    <x v="5"/>
    <n v="7296.9000000000005"/>
    <n v="1680"/>
    <n v="5616.9000000000005"/>
    <n v="0.23023475722567116"/>
    <n v="5616.9000000000005"/>
    <n v="0.76976524277432889"/>
    <m/>
    <m/>
    <m/>
    <n v="2200.8000000000002"/>
    <n v="2883.0480000000007"/>
    <n v="3776.7928800000013"/>
    <n v="4947.5986728000025"/>
    <n v="6481.3542613680038"/>
    <n v="8490.574082392086"/>
    <n v="11122.652047933634"/>
    <n v="14570.674182793062"/>
    <n v="19087.583179458914"/>
    <n v="25004.733965091178"/>
    <n v="32756.201494269444"/>
    <n v="42910.623957492979"/>
    <n v="174232.63672359928"/>
  </r>
  <r>
    <s v="Dyeing Chgs"/>
    <x v="5"/>
    <n v="372.40000000000003"/>
    <n v="87.272727272727266"/>
    <n v="285.12727272727278"/>
    <n v="0.23435211405136214"/>
    <n v="285.12727272727278"/>
    <n v="0.76564788594863786"/>
    <m/>
    <m/>
    <m/>
    <n v="114.32727272727273"/>
    <n v="149.76872727272729"/>
    <n v="196.19703272727276"/>
    <n v="257.01811287272733"/>
    <n v="336.69372786327284"/>
    <n v="441.06878350088743"/>
    <n v="577.80010638616261"/>
    <n v="756.91813936587312"/>
    <n v="991.56276256929391"/>
    <n v="1298.9472189657752"/>
    <n v="1701.6208568451657"/>
    <n v="2229.1233224671673"/>
    <n v="9051.0460635635991"/>
  </r>
  <r>
    <s v="Washing Chgs"/>
    <x v="5"/>
    <n v="4048"/>
    <n v="960"/>
    <n v="3088"/>
    <n v="0.23715415019762845"/>
    <n v="3088"/>
    <n v="0.76284584980237158"/>
    <m/>
    <m/>
    <m/>
    <n v="1257.6000000000001"/>
    <n v="1647.4560000000004"/>
    <n v="2158.1673600000008"/>
    <n v="2827.1992416000012"/>
    <n v="3703.6310064960016"/>
    <n v="4851.7566185097621"/>
    <n v="6355.8011702477888"/>
    <n v="8326.0995330246042"/>
    <n v="10907.190388262232"/>
    <n v="14288.419408623526"/>
    <n v="18717.829425296819"/>
    <n v="24520.356547138836"/>
    <n v="99561.506699199585"/>
  </r>
  <r>
    <s v="Embellishment Chgs"/>
    <x v="6"/>
    <n v="3753.6"/>
    <n v="890.18181818181813"/>
    <n v="2863.4181818181819"/>
    <n v="0.23715415019762845"/>
    <n v="2863.4181818181819"/>
    <n v="0.76284584980237158"/>
    <m/>
    <m/>
    <m/>
    <n v="1166.1381818181819"/>
    <n v="1527.6410181818185"/>
    <n v="2001.2097338181825"/>
    <n v="2621.5847513018193"/>
    <n v="3434.2760242053837"/>
    <n v="4498.9015917090528"/>
    <n v="5893.5610851388592"/>
    <n v="7720.5650215319065"/>
    <n v="10113.940178206798"/>
    <n v="13249.261633450908"/>
    <n v="17356.53273982069"/>
    <n v="22737.057889165106"/>
    <n v="92320.669848348713"/>
  </r>
  <r>
    <s v="Printing Chgs"/>
    <x v="6"/>
    <n v="19913.25"/>
    <n v="4827.454545454545"/>
    <n v="15085.795454545456"/>
    <n v="0.2424242424242424"/>
    <n v="15085.795454545456"/>
    <n v="0.75757575757575768"/>
    <m/>
    <m/>
    <m/>
    <n v="6323.9654545454541"/>
    <n v="8284.394745454545"/>
    <n v="10852.557116545455"/>
    <n v="14216.849822674547"/>
    <n v="18624.073267703658"/>
    <n v="24397.535980691791"/>
    <n v="31960.772134706251"/>
    <n v="41868.611496465193"/>
    <n v="54847.881060369407"/>
    <n v="71850.724189083936"/>
    <n v="94124.448687699973"/>
    <n v="123303.02778088697"/>
    <n v="500654.84173682716"/>
  </r>
  <r>
    <s v="Incentives"/>
    <x v="6"/>
    <n v="25147.5"/>
    <n v="6096.363636363636"/>
    <n v="19051.136363636364"/>
    <n v="0.2424242424242424"/>
    <n v="19051.136363636364"/>
    <n v="0.75757575757575757"/>
    <m/>
    <m/>
    <m/>
    <n v="7986.2363636363643"/>
    <n v="10461.969636363638"/>
    <n v="13705.180223636366"/>
    <n v="17953.786092963641"/>
    <n v="23519.459781782371"/>
    <n v="30810.492314134906"/>
    <n v="40361.744931516732"/>
    <n v="52873.885860286922"/>
    <n v="69264.790476975875"/>
    <n v="90736.875524838397"/>
    <n v="118865.30693753831"/>
    <n v="155713.5520881752"/>
    <n v="632253.28023184882"/>
  </r>
  <r>
    <s v="Contrators Chgs"/>
    <x v="6"/>
    <n v="4886.1000000000004"/>
    <n v="1197.8181818181818"/>
    <n v="3688.2818181818184"/>
    <n v="0.2451481103166496"/>
    <n v="3688.2818181818184"/>
    <n v="0.75485188968335037"/>
    <m/>
    <m/>
    <m/>
    <n v="1569.1418181818183"/>
    <n v="2055.5757818181819"/>
    <n v="2692.8042741818185"/>
    <n v="3527.5735991781826"/>
    <n v="4621.1214149234193"/>
    <n v="6053.66905354968"/>
    <n v="7930.306460150081"/>
    <n v="10388.701462796607"/>
    <n v="13609.198916263556"/>
    <n v="17828.050580305258"/>
    <n v="23354.746260199892"/>
    <n v="30594.717600861863"/>
    <n v="124225.60722241036"/>
  </r>
  <r>
    <s v="CMT Chgs"/>
    <x v="6"/>
    <n v="24515.62"/>
    <n v="6037.090909090909"/>
    <n v="18478.529090909091"/>
    <n v="0.24625487379437719"/>
    <n v="18478.529090909091"/>
    <n v="0.75374512620562284"/>
    <m/>
    <m/>
    <m/>
    <n v="7908.5890909090913"/>
    <n v="10360.25170909091"/>
    <n v="13571.929738909093"/>
    <n v="17779.227957970914"/>
    <n v="23290.788624941899"/>
    <n v="30510.93309867389"/>
    <n v="39969.322359262798"/>
    <n v="52359.812290634269"/>
    <n v="68591.354100730896"/>
    <n v="89854.673871957479"/>
    <n v="117709.62277226431"/>
    <n v="154199.60583166627"/>
    <n v="626106.11144701182"/>
  </r>
  <r>
    <s v="General Expenses"/>
    <x v="2"/>
    <n v="22515.599999999995"/>
    <n v="5646.545454545455"/>
    <n v="16869.054545454539"/>
    <n v="0.25078369905956122"/>
    <n v="16869.054545454539"/>
    <n v="0.74921630094043878"/>
    <m/>
    <m/>
    <m/>
    <n v="7396.9745454545464"/>
    <n v="9690.0366545454563"/>
    <n v="12693.94801745455"/>
    <n v="16629.07190286546"/>
    <n v="21784.084192753755"/>
    <n v="28537.15029250742"/>
    <n v="37383.66688318472"/>
    <n v="48972.603616971988"/>
    <n v="64154.110738233314"/>
    <n v="84041.885067085648"/>
    <n v="110094.86943788221"/>
    <n v="144224.27896362572"/>
    <n v="585602.68031256483"/>
  </r>
  <r>
    <s v="Computer Maintenance"/>
    <x v="7"/>
    <n v="32866.200000000004"/>
    <n v="9435.2727272727279"/>
    <n v="23430.927272727276"/>
    <n v="0.28708133971291866"/>
    <n v="23430.927272727276"/>
    <n v="0.7129186602870814"/>
    <m/>
    <m/>
    <m/>
    <n v="12360.207272727275"/>
    <n v="16191.871527272731"/>
    <n v="21211.351700727279"/>
    <n v="27786.870727952737"/>
    <n v="36400.800653618091"/>
    <n v="47685.048856239708"/>
    <n v="62467.41400167402"/>
    <n v="81832.312342192978"/>
    <n v="107200.32916827282"/>
    <n v="140432.43121043741"/>
    <n v="183966.48488567304"/>
    <n v="240996.09520023171"/>
    <n v="978531.21754701971"/>
  </r>
  <r>
    <s v="Tape &amp; Desket"/>
    <x v="7"/>
    <n v="21057.066666666666"/>
    <n v="6045.090909090909"/>
    <n v="15011.975757575758"/>
    <n v="0.28708133971291866"/>
    <n v="15011.975757575758"/>
    <n v="0.7129186602870814"/>
    <m/>
    <m/>
    <m/>
    <n v="7919.0690909090918"/>
    <n v="10373.98050909091"/>
    <n v="13589.914466909093"/>
    <n v="17802.787951650913"/>
    <n v="23321.652216662696"/>
    <n v="30551.364403828135"/>
    <n v="40022.287369014855"/>
    <n v="52429.196453409466"/>
    <n v="68682.247353966406"/>
    <n v="89973.744033695999"/>
    <n v="117865.60468414177"/>
    <n v="154403.94213622573"/>
    <n v="626935.79066950502"/>
  </r>
  <r>
    <s v="Toner Chgs"/>
    <x v="7"/>
    <n v="24860"/>
    <n v="7232"/>
    <n v="17628"/>
    <n v="0.29090909090909089"/>
    <n v="17628"/>
    <n v="0.70909090909090911"/>
    <m/>
    <m/>
    <m/>
    <n v="9473.9200000000019"/>
    <n v="12410.835200000003"/>
    <n v="16258.194112000005"/>
    <n v="21298.234286720006"/>
    <n v="27900.686915603212"/>
    <n v="36549.899859440207"/>
    <n v="47880.368815866677"/>
    <n v="62723.283148785355"/>
    <n v="82167.500924908818"/>
    <n v="107639.42621163056"/>
    <n v="141007.64833723605"/>
    <n v="184720.01932177925"/>
    <n v="750030.01713397016"/>
  </r>
  <r>
    <s v="Stationery Chgs"/>
    <x v="2"/>
    <n v="14261.333333333334"/>
    <n v="4861.818181818182"/>
    <n v="9399.515151515152"/>
    <n v="0.34090909090909088"/>
    <n v="9399.515151515152"/>
    <n v="0.65909090909090906"/>
    <m/>
    <m/>
    <m/>
    <n v="6368.9818181818191"/>
    <n v="8343.3661818181845"/>
    <n v="10929.809698181823"/>
    <n v="14318.05070461819"/>
    <n v="18756.646423049831"/>
    <n v="24571.20681419528"/>
    <n v="32188.28092659582"/>
    <n v="42166.648013840531"/>
    <n v="55238.308898131101"/>
    <n v="72362.184656551748"/>
    <n v="94794.461900082795"/>
    <n v="124180.74508910847"/>
    <n v="504218.69112435554"/>
  </r>
  <r>
    <s v="Kitchen Supplies"/>
    <x v="2"/>
    <n v="9158.7749999999996"/>
    <n v="3257.4545454545455"/>
    <n v="5901.3204545454537"/>
    <n v="0.35566487280826808"/>
    <n v="5901.3204545454537"/>
    <n v="0.6443351271917318"/>
    <m/>
    <m/>
    <m/>
    <n v="4267.2654545454552"/>
    <n v="5590.1177454545468"/>
    <n v="7323.0542465454564"/>
    <n v="9593.2010629745491"/>
    <n v="12567.093392496659"/>
    <n v="16462.892344170625"/>
    <n v="21566.388970863518"/>
    <n v="28251.969551831211"/>
    <n v="37010.08011289889"/>
    <n v="48483.204947897553"/>
    <n v="63512.998481745803"/>
    <n v="83202.028011087008"/>
    <n v="337830.2943225113"/>
  </r>
  <r>
    <s v="Rent "/>
    <x v="2"/>
    <n v="304"/>
    <n v="109.09090909090909"/>
    <n v="194.90909090909091"/>
    <n v="0.35885167464114831"/>
    <n v="194.90909090909091"/>
    <n v="0.64114832535885169"/>
    <m/>
    <m/>
    <m/>
    <n v="142.90909090909093"/>
    <n v="187.21090909090913"/>
    <n v="245.24629090909099"/>
    <n v="321.27264109090925"/>
    <n v="420.86715982909118"/>
    <n v="551.33597937610944"/>
    <n v="722.25013298270346"/>
    <n v="946.14767420734165"/>
    <n v="1239.4534532116177"/>
    <n v="1623.6840237072192"/>
    <n v="2127.0260710564576"/>
    <n v="2786.4041530839595"/>
    <n v="11313.8075794545"/>
  </r>
  <r>
    <s v="Proerty Tax Expenses"/>
    <x v="2"/>
    <n v="40410.560000000005"/>
    <n v="15045.818181818182"/>
    <n v="25364.741818181821"/>
    <n v="0.37232392181197638"/>
    <n v="25364.741818181821"/>
    <n v="0.62767607818802362"/>
    <m/>
    <m/>
    <m/>
    <n v="19710.02181818182"/>
    <n v="25820.128581818186"/>
    <n v="33824.368442181825"/>
    <n v="44309.922659258198"/>
    <n v="58045.998683628248"/>
    <n v="76040.258275553002"/>
    <n v="99612.738340974436"/>
    <n v="130492.68722667653"/>
    <n v="170945.42026694625"/>
    <n v="223938.50054969962"/>
    <n v="293359.43572010653"/>
    <n v="384300.86079333955"/>
    <n v="1560400.3413583643"/>
  </r>
  <r>
    <s v="Local Taxes"/>
    <x v="2"/>
    <n v="2344"/>
    <n v="872.72727272727275"/>
    <n v="1471.2727272727273"/>
    <n v="0.37232392181197643"/>
    <n v="1471.2727272727273"/>
    <n v="0.62767607818802362"/>
    <m/>
    <m/>
    <m/>
    <n v="1143.2727272727275"/>
    <n v="1497.687272727273"/>
    <n v="1961.9703272727279"/>
    <n v="2570.181128727274"/>
    <n v="3366.9372786327294"/>
    <n v="4410.6878350088755"/>
    <n v="5778.0010638616277"/>
    <n v="7569.1813936587332"/>
    <n v="9915.6276256929414"/>
    <n v="12989.472189657754"/>
    <n v="17016.208568451661"/>
    <n v="22291.233224671676"/>
    <n v="90510.460635636002"/>
  </r>
  <r>
    <s v="Coveyance Chgs"/>
    <x v="2"/>
    <n v="84217.861199999999"/>
    <n v="32277.81818181818"/>
    <n v="51940.043018181823"/>
    <n v="0.38326570779522695"/>
    <n v="51940.043018181823"/>
    <n v="0.61673429220477305"/>
    <m/>
    <m/>
    <m/>
    <n v="42283.941818181818"/>
    <n v="55391.963781818187"/>
    <n v="72563.472554181833"/>
    <n v="95058.149045978207"/>
    <n v="124526.17525023146"/>
    <n v="163129.28957780323"/>
    <n v="213699.36934692223"/>
    <n v="279946.17384446814"/>
    <n v="366729.4877362533"/>
    <n v="480415.62893449189"/>
    <n v="629344.47390418442"/>
    <n v="824441.26081448165"/>
    <n v="3347529.3866089964"/>
  </r>
  <r>
    <s v="TPC Salary"/>
    <x v="2"/>
    <n v="7166.041666666667"/>
    <n v="2842.7272727272725"/>
    <n v="4323.314393939394"/>
    <n v="0.39669421487603301"/>
    <n v="4323.314393939394"/>
    <n v="0.60330578512396693"/>
    <m/>
    <m/>
    <m/>
    <n v="3723.9727272727273"/>
    <n v="4878.4042727272736"/>
    <n v="6390.7095972727293"/>
    <n v="8371.8295724272757"/>
    <n v="10967.096739879733"/>
    <n v="14366.896729242451"/>
    <n v="18820.634715307613"/>
    <n v="24655.031477052973"/>
    <n v="32298.091234939398"/>
    <n v="42310.499517770615"/>
    <n v="55426.754368279508"/>
    <n v="72609.048222446159"/>
    <n v="294818.96917461843"/>
  </r>
  <r>
    <s v="TPC Allowances"/>
    <x v="2"/>
    <n v="6966.666666666667"/>
    <n v="3040"/>
    <n v="3926.666666666667"/>
    <n v="0.43636363636363634"/>
    <n v="3926.666666666667"/>
    <n v="0.5636363636363636"/>
    <m/>
    <m/>
    <m/>
    <n v="3982.4000000000005"/>
    <n v="5216.9440000000013"/>
    <n v="6834.1966400000019"/>
    <n v="8952.7975984000041"/>
    <n v="11728.164853904007"/>
    <n v="15363.89595861425"/>
    <n v="20126.703705784668"/>
    <n v="26365.98185457792"/>
    <n v="34539.436229497078"/>
    <n v="45246.661460641175"/>
    <n v="59273.126513439944"/>
    <n v="77647.795732606333"/>
    <n v="315278.10454746534"/>
  </r>
  <r>
    <s v="TPC Overtime"/>
    <x v="2"/>
    <n v="7445.5999999999995"/>
    <n v="3458.181818181818"/>
    <n v="3987.4181818181814"/>
    <n v="0.46445979077331823"/>
    <n v="3987.4181818181814"/>
    <n v="0.53554020922668177"/>
    <m/>
    <m/>
    <m/>
    <n v="4530.2181818181816"/>
    <n v="5934.5858181818185"/>
    <n v="7774.3074218181828"/>
    <n v="10184.34272258182"/>
    <n v="13341.488966582185"/>
    <n v="17477.350546222664"/>
    <n v="22895.32921555169"/>
    <n v="29992.881272372717"/>
    <n v="39290.674466808261"/>
    <n v="51470.783551518827"/>
    <n v="67426.726452489675"/>
    <n v="88329.011652761488"/>
    <n v="358647.70026870747"/>
  </r>
  <r>
    <s v="Annual Subscription"/>
    <x v="4"/>
    <n v="36173.276666666665"/>
    <n v="16966.18181818182"/>
    <n v="19207.094848484845"/>
    <n v="0.46902529661671477"/>
    <n v="19207.094848484845"/>
    <n v="0.53097470338328523"/>
    <m/>
    <m/>
    <m/>
    <n v="22225.698181818185"/>
    <n v="29115.664618181825"/>
    <n v="38141.520649818194"/>
    <n v="49965.392051261835"/>
    <n v="65454.663587153009"/>
    <n v="85745.60929917045"/>
    <n v="112326.7481819133"/>
    <n v="147148.04011830644"/>
    <n v="192763.93255498144"/>
    <n v="252520.7516470257"/>
    <n v="330802.18465760368"/>
    <n v="433350.86190146086"/>
    <n v="1759561.067448695"/>
  </r>
  <r>
    <s v="Club Subscription"/>
    <x v="4"/>
    <n v="63082.800000000017"/>
    <n v="31280.727272727272"/>
    <n v="31802.072727272745"/>
    <n v="0.49586776859504117"/>
    <n v="31802.072727272745"/>
    <n v="0.50413223140495877"/>
    <m/>
    <m/>
    <m/>
    <n v="40977.752727272731"/>
    <n v="53680.856072727285"/>
    <n v="70321.92145527275"/>
    <n v="92121.717106407305"/>
    <n v="120679.44940939358"/>
    <n v="158090.0787263056"/>
    <n v="207098.00313146034"/>
    <n v="271298.38410221308"/>
    <n v="355400.88317389914"/>
    <n v="465575.15695780795"/>
    <n v="609903.4556147285"/>
    <n v="798973.52685529436"/>
    <n v="3244121.1853327826"/>
  </r>
  <r>
    <s v="Froud &amp; Forgery"/>
    <x v="0"/>
    <n v="66641.279999999999"/>
    <n v="33390.545454545456"/>
    <n v="33250.734545454543"/>
    <n v="0.50104898127024955"/>
    <n v="33250.734545454543"/>
    <n v="0.49895101872975045"/>
    <m/>
    <m/>
    <m/>
    <n v="43741.614545454548"/>
    <n v="57301.51505454546"/>
    <n v="75064.984721454559"/>
    <n v="98335.129985105479"/>
    <n v="128819.02028048818"/>
    <n v="168752.91656743953"/>
    <n v="221066.32070334582"/>
    <n v="289596.88012138306"/>
    <n v="379371.91295901185"/>
    <n v="496977.20597630559"/>
    <n v="651040.13982896041"/>
    <n v="852862.58317593823"/>
    <n v="3462930.2239194326"/>
  </r>
  <r>
    <s v="Prepaid Expenes"/>
    <x v="2"/>
    <n v="20353.399999999998"/>
    <n v="10384.363636363636"/>
    <n v="9969.0363636363618"/>
    <n v="0.51020289663464768"/>
    <n v="9969.0363636363618"/>
    <n v="0.48979710336535237"/>
    <m/>
    <m/>
    <m/>
    <n v="13603.516363636365"/>
    <n v="17820.60643636364"/>
    <n v="23344.994431636369"/>
    <n v="30581.942705443646"/>
    <n v="40062.344944131182"/>
    <n v="52481.671876811852"/>
    <n v="68750.990158623536"/>
    <n v="90063.79710779684"/>
    <n v="117983.57421121387"/>
    <n v="154558.48221669017"/>
    <n v="202471.61170386415"/>
    <n v="265237.81133206206"/>
    <n v="1076961.3434882737"/>
  </r>
  <r>
    <s v="Depreciation Expenses"/>
    <x v="2"/>
    <n v="3948.5833333333335"/>
    <n v="2452.7272727272725"/>
    <n v="1495.856060606061"/>
    <n v="0.62116639454503242"/>
    <n v="1495.856060606061"/>
    <n v="0.37883360545496764"/>
    <m/>
    <m/>
    <m/>
    <n v="3213.0727272727272"/>
    <n v="4209.1252727272731"/>
    <n v="5513.9541072727279"/>
    <n v="7223.2798805272741"/>
    <n v="9462.4966434907292"/>
    <n v="12395.870602972856"/>
    <n v="16238.590489894443"/>
    <n v="21272.553541761721"/>
    <n v="27867.045139707858"/>
    <n v="36505.829133017294"/>
    <n v="47822.636164252661"/>
    <n v="62647.653375170994"/>
    <n v="254372.10707806854"/>
  </r>
  <r>
    <s v="Acc. Expenses"/>
    <x v="2"/>
    <n v="1372"/>
    <n v="855.27272727272725"/>
    <n v="516.72727272727275"/>
    <n v="0.62337662337662336"/>
    <n v="516.72727272727275"/>
    <n v="0.37662337662337664"/>
    <m/>
    <m/>
    <m/>
    <n v="1120.4072727272728"/>
    <n v="1467.7335272727275"/>
    <n v="1922.7309207272733"/>
    <n v="2518.7775061527282"/>
    <n v="3299.5985330600743"/>
    <n v="4322.4740783086972"/>
    <n v="5662.4410425843944"/>
    <n v="7417.7977657855572"/>
    <n v="9717.3150731790811"/>
    <n v="12729.682745864597"/>
    <n v="16675.884397082624"/>
    <n v="21845.408560178239"/>
    <n v="88700.251422923277"/>
  </r>
  <r>
    <s v="Disposal Expenses"/>
    <x v="2"/>
    <n v="264.59945999999997"/>
    <n v="176.72727272727272"/>
    <n v="87.872187272727245"/>
    <n v="0.66790488811758253"/>
    <n v="87.872187272727245"/>
    <n v="0.33209511188241753"/>
    <m/>
    <m/>
    <m/>
    <n v="231.51272727272729"/>
    <n v="303.28167272727279"/>
    <n v="397.29899127272739"/>
    <n v="520.46167856727288"/>
    <n v="681.80479892312746"/>
    <n v="893.16428658929703"/>
    <n v="1170.0452154319792"/>
    <n v="1532.7592322158928"/>
    <n v="2007.9145942028197"/>
    <n v="2630.3681184056941"/>
    <n v="3445.7822351114596"/>
    <n v="4513.974727996012"/>
    <n v="18328.3682787162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s v="Bank chgs"/>
    <x v="0"/>
    <n v="3.0549999999999997"/>
    <n v="0.18181818181818182"/>
    <n v="2.8731818181818181"/>
    <n v="5.9514953131974413E-2"/>
    <n v="2.8731818181818181"/>
    <n v="0.94048504686802559"/>
    <m/>
    <m/>
    <m/>
    <n v="0.23818181818181822"/>
    <n v="0.31201818181818186"/>
    <n v="0.40874381818181826"/>
    <n v="0.53545440181818194"/>
    <n v="0.70144526638181837"/>
    <n v="0.91889329896018213"/>
    <n v="1.2037502216378386"/>
    <n v="1.5769127903455686"/>
    <n v="2.0657557553526953"/>
    <n v="2.706140039512031"/>
    <n v="3.545043451760761"/>
    <n v="4.6440069218065974"/>
  </r>
  <r>
    <s v="Operational Expenses"/>
    <x v="0"/>
    <n v="27183"/>
    <n v="3488.7272727272725"/>
    <n v="23694.272727272728"/>
    <n v="0.1283422459893048"/>
    <n v="23694.272727272728"/>
    <n v="0.87165775401069523"/>
    <m/>
    <m/>
    <m/>
    <n v="4570.2327272727271"/>
    <n v="5987.0048727272733"/>
    <n v="7842.9763832727285"/>
    <n v="10274.299062087275"/>
    <n v="13459.331771334331"/>
    <n v="17631.724620447974"/>
    <n v="23097.55925278685"/>
    <n v="30257.802621150775"/>
    <n v="39637.72143370752"/>
    <n v="51925.415078156853"/>
    <n v="68022.293752385478"/>
    <n v="89109.20481562498"/>
  </r>
  <r>
    <s v="Compliance Chgs"/>
    <x v="0"/>
    <n v="1836"/>
    <n v="235.63636363636363"/>
    <n v="1600.3636363636365"/>
    <n v="0.1283422459893048"/>
    <n v="1600.3636363636365"/>
    <n v="0.87165775401069523"/>
    <m/>
    <m/>
    <m/>
    <n v="308.68363636363637"/>
    <n v="404.37556363636367"/>
    <n v="529.73198836363645"/>
    <n v="693.94890475636385"/>
    <n v="909.07306523083673"/>
    <n v="1190.8857154523962"/>
    <n v="1560.0602872426391"/>
    <n v="2043.6789762878575"/>
    <n v="2677.2194589370938"/>
    <n v="3507.157491207593"/>
    <n v="4594.3763134819474"/>
    <n v="6018.6329706613515"/>
  </r>
  <r>
    <s v="Advertising Expenses"/>
    <x v="1"/>
    <n v="1647.6816666666666"/>
    <n v="221.63636363636363"/>
    <n v="1426.0453030303029"/>
    <n v="0.1345140679296043"/>
    <n v="1426.0453030303029"/>
    <n v="0.86548593207039559"/>
    <m/>
    <m/>
    <m/>
    <n v="290.34363636363639"/>
    <n v="380.35016363636373"/>
    <n v="498.2587143636365"/>
    <n v="652.71891581636385"/>
    <n v="855.06177971943669"/>
    <n v="1120.1309314324621"/>
    <n v="1467.3715201765256"/>
    <n v="1922.2566914312488"/>
    <n v="2518.1562657749359"/>
    <n v="3298.7847081651662"/>
    <n v="4321.4079676963684"/>
    <n v="5661.0444376822434"/>
  </r>
  <r>
    <s v="Generator Expenses"/>
    <x v="2"/>
    <n v="739.36166666666668"/>
    <n v="99.454545454545453"/>
    <n v="639.90712121212118"/>
    <n v="0.1345140679296043"/>
    <n v="639.90712121212118"/>
    <n v="0.86548593207039559"/>
    <m/>
    <m/>
    <m/>
    <n v="130.28545454545457"/>
    <n v="170.6739454545455"/>
    <n v="223.58286854545463"/>
    <n v="292.89355779454559"/>
    <n v="383.69056071085475"/>
    <n v="502.63463453121977"/>
    <n v="658.45137123589802"/>
    <n v="862.57129631902649"/>
    <n v="1129.9683981779249"/>
    <n v="1480.2586016130817"/>
    <n v="1939.1387681131373"/>
    <n v="2540.2717862282102"/>
  </r>
  <r>
    <s v="Insurance Expenses"/>
    <x v="2"/>
    <n v="45281.700000000004"/>
    <n v="6933.818181818182"/>
    <n v="38347.881818181821"/>
    <n v="0.15312627798466447"/>
    <n v="38347.881818181821"/>
    <n v="0.84687372201533551"/>
    <m/>
    <m/>
    <m/>
    <n v="9083.3018181818188"/>
    <n v="11899.125381818183"/>
    <n v="15587.854250181821"/>
    <n v="20420.089067738187"/>
    <n v="26750.316678737028"/>
    <n v="35042.914849145513"/>
    <n v="45906.218452380621"/>
    <n v="60137.146172618617"/>
    <n v="78779.661486130397"/>
    <n v="103201.35654683082"/>
    <n v="135193.7770763484"/>
    <n v="177103.84797001642"/>
  </r>
  <r>
    <s v="Clearing and Forwarding"/>
    <x v="3"/>
    <n v="44068.799999999996"/>
    <n v="7138.909090909091"/>
    <n v="36929.890909090907"/>
    <n v="0.16199463318513532"/>
    <n v="36929.890909090907"/>
    <n v="0.83800536681486471"/>
    <m/>
    <m/>
    <m/>
    <n v="9351.9709090909091"/>
    <n v="12251.081890909092"/>
    <n v="16048.917277090912"/>
    <n v="21024.081632989095"/>
    <n v="27541.546939215717"/>
    <n v="36079.426490372593"/>
    <n v="47264.0487023881"/>
    <n v="61915.903800128413"/>
    <n v="81109.83397816823"/>
    <n v="106253.88251140038"/>
    <n v="139192.58608993451"/>
    <n v="182342.28777781423"/>
  </r>
  <r>
    <s v="Exports Expenses"/>
    <x v="3"/>
    <n v="11782"/>
    <n v="1946.1818181818182"/>
    <n v="9835.818181818182"/>
    <n v="0.16518263607043102"/>
    <n v="9835.818181818182"/>
    <n v="0.83481736392956896"/>
    <m/>
    <m/>
    <m/>
    <n v="2549.4981818181823"/>
    <n v="3339.842618181819"/>
    <n v="4375.1938298181831"/>
    <n v="5731.5039170618202"/>
    <n v="7508.2701313509851"/>
    <n v="9835.8338720697902"/>
    <n v="12884.942372411426"/>
    <n v="16879.274507858969"/>
    <n v="22111.849605295251"/>
    <n v="28966.522982936782"/>
    <n v="37946.145107647186"/>
    <n v="49709.450091017818"/>
  </r>
  <r>
    <s v="Collector of Custom"/>
    <x v="3"/>
    <n v="2696.1"/>
    <n v="456"/>
    <n v="2240.1"/>
    <n v="0.16913319238900634"/>
    <n v="2240.1"/>
    <n v="0.83086680761099363"/>
    <m/>
    <m/>
    <m/>
    <n v="597.36"/>
    <n v="782.54160000000002"/>
    <n v="1025.129496"/>
    <n v="1342.9196397600001"/>
    <n v="1759.2247280856004"/>
    <n v="2304.5843937921368"/>
    <n v="3019.0055558676995"/>
    <n v="3954.8972781866869"/>
    <n v="5180.9154344245599"/>
    <n v="6786.9992190961739"/>
    <n v="8890.9689770159894"/>
    <n v="11647.169359890948"/>
  </r>
  <r>
    <s v="Rebat Expenses"/>
    <x v="3"/>
    <n v="5192.0000000000009"/>
    <n v="960"/>
    <n v="4232.0000000000009"/>
    <n v="0.18489984591679504"/>
    <n v="4232.0000000000009"/>
    <n v="0.81510015408320491"/>
    <m/>
    <m/>
    <m/>
    <n v="1257.6000000000001"/>
    <n v="1647.4560000000004"/>
    <n v="2158.1673600000008"/>
    <n v="2827.1992416000012"/>
    <n v="3703.6310064960016"/>
    <n v="4851.7566185097621"/>
    <n v="6355.8011702477888"/>
    <n v="8326.0995330246042"/>
    <n v="10907.190388262232"/>
    <n v="14288.419408623526"/>
    <n v="18717.829425296819"/>
    <n v="24520.356547138836"/>
  </r>
  <r>
    <s v="DLTL Expenses"/>
    <x v="3"/>
    <n v="2035.5"/>
    <n v="376.36363636363637"/>
    <n v="1659.1363636363635"/>
    <n v="0.18489984591679506"/>
    <n v="1659.1363636363635"/>
    <n v="0.81510015408320491"/>
    <m/>
    <m/>
    <m/>
    <n v="493.03636363636372"/>
    <n v="645.8776363636365"/>
    <n v="846.09970363636387"/>
    <n v="1108.3906117636368"/>
    <n v="1451.9917014103644"/>
    <n v="1902.1091288475775"/>
    <n v="2491.7629587903266"/>
    <n v="3264.2094760153282"/>
    <n v="4276.1144135800805"/>
    <n v="5601.7098817899059"/>
    <n v="7338.2399451447773"/>
    <n v="9613.0943281396594"/>
  </r>
  <r>
    <s v="Petrol Expenses"/>
    <x v="2"/>
    <n v="6660"/>
    <n v="1250.1818181818182"/>
    <n v="5409.818181818182"/>
    <n v="0.18771498771498774"/>
    <n v="5409.818181818182"/>
    <n v="0.81228501228501226"/>
    <m/>
    <m/>
    <m/>
    <n v="1637.7381818181821"/>
    <n v="2145.4370181818185"/>
    <n v="2810.5224938181827"/>
    <n v="3681.7844669018195"/>
    <n v="4823.1376516413839"/>
    <n v="6318.3103236502138"/>
    <n v="8276.9865239817809"/>
    <n v="10842.852346416134"/>
    <n v="14204.136573805135"/>
    <n v="18607.41891168473"/>
    <n v="24375.718774306999"/>
    <n v="31932.19159434217"/>
  </r>
  <r>
    <s v="Over Time"/>
    <x v="4"/>
    <n v="575"/>
    <n v="109.09090909090909"/>
    <n v="465.90909090909088"/>
    <n v="0.18972332015810278"/>
    <n v="465.90909090909088"/>
    <n v="0.81027667984189722"/>
    <m/>
    <m/>
    <m/>
    <n v="142.90909090909093"/>
    <n v="187.21090909090913"/>
    <n v="245.24629090909099"/>
    <n v="321.27264109090925"/>
    <n v="420.86715982909118"/>
    <n v="551.33597937610944"/>
    <n v="722.25013298270346"/>
    <n v="946.14767420734165"/>
    <n v="1239.4534532116177"/>
    <n v="1623.6840237072192"/>
    <n v="2127.0260710564576"/>
    <n v="2786.4041530839595"/>
  </r>
  <r>
    <s v="Salary"/>
    <x v="4"/>
    <n v="12394.900000000001"/>
    <n v="2354.181818181818"/>
    <n v="10040.718181818183"/>
    <n v="0.18993148941756832"/>
    <n v="10040.718181818183"/>
    <n v="0.81006851058243168"/>
    <m/>
    <m/>
    <m/>
    <n v="3083.9781818181818"/>
    <n v="4040.0114181818185"/>
    <n v="5292.4149578181823"/>
    <n v="6933.0635947418195"/>
    <n v="9082.3133091117852"/>
    <n v="11897.830434936441"/>
    <n v="15586.157869766739"/>
    <n v="20417.866809394429"/>
    <n v="26747.405520306704"/>
    <n v="35039.101231601788"/>
    <n v="45901.222613398349"/>
    <n v="60130.601623551847"/>
  </r>
  <r>
    <s v="Bonus"/>
    <x v="4"/>
    <n v="6305.4000000000005"/>
    <n v="1217.4545454545455"/>
    <n v="5087.9454545454555"/>
    <n v="0.19308125502815768"/>
    <n v="5087.9454545454555"/>
    <n v="0.80691874497184235"/>
    <m/>
    <m/>
    <m/>
    <n v="1594.8654545454547"/>
    <n v="2089.2737454545459"/>
    <n v="2736.9486065454553"/>
    <n v="3585.4026745745468"/>
    <n v="4696.8775036926563"/>
    <n v="6152.9095298373804"/>
    <n v="8060.3114840869694"/>
    <n v="10559.00804415393"/>
    <n v="13832.300537841649"/>
    <n v="18120.31370457256"/>
    <n v="23737.610952990057"/>
    <n v="31096.270348416976"/>
  </r>
  <r>
    <s v="Food Allowance"/>
    <x v="4"/>
    <n v="16286.400000000001"/>
    <n v="3290.181818181818"/>
    <n v="12996.218181818183"/>
    <n v="0.20202020202020199"/>
    <n v="12996.218181818183"/>
    <n v="0.79797979797979801"/>
    <m/>
    <m/>
    <m/>
    <n v="4310.1381818181817"/>
    <n v="5646.2810181818186"/>
    <n v="7396.6281338181834"/>
    <n v="9689.5828553018218"/>
    <n v="12693.353540445387"/>
    <n v="16628.293137983459"/>
    <n v="21783.064010758331"/>
    <n v="28535.813854093416"/>
    <n v="37381.916148862379"/>
    <n v="48970.31015500972"/>
    <n v="64151.106303062741"/>
    <n v="84037.949257012195"/>
  </r>
  <r>
    <s v="Utilities"/>
    <x v="2"/>
    <n v="9417.6"/>
    <n v="1920"/>
    <n v="7497.6"/>
    <n v="0.2038735983690112"/>
    <n v="7497.6"/>
    <n v="0.7961264016309888"/>
    <m/>
    <m/>
    <m/>
    <n v="2515.2000000000003"/>
    <n v="3294.9120000000007"/>
    <n v="4316.3347200000017"/>
    <n v="5654.3984832000024"/>
    <n v="7407.2620129920033"/>
    <n v="9703.5132370195242"/>
    <n v="12711.602340495578"/>
    <n v="16652.199066049208"/>
    <n v="21814.380776524464"/>
    <n v="28576.838817247051"/>
    <n v="37435.658850593638"/>
    <n v="49040.713094277671"/>
  </r>
  <r>
    <s v="Maintenance Chgs"/>
    <x v="2"/>
    <n v="6644.7"/>
    <n v="1354.909090909091"/>
    <n v="5289.7909090909088"/>
    <n v="0.20390824129141888"/>
    <n v="5289.7909090909088"/>
    <n v="0.79609175870858107"/>
    <m/>
    <m/>
    <m/>
    <n v="1774.9309090909094"/>
    <n v="2325.1594909090913"/>
    <n v="3045.9589330909098"/>
    <n v="3990.2062023490921"/>
    <n v="5227.1701250773112"/>
    <n v="6847.5928638512778"/>
    <n v="8970.3466516451736"/>
    <n v="11751.154113655179"/>
    <n v="15394.011888888286"/>
    <n v="20166.155574443655"/>
    <n v="26417.663802521191"/>
    <n v="34607.139581302763"/>
  </r>
  <r>
    <s v="Repair &amp; Maintenance Chgs"/>
    <x v="2"/>
    <n v="1944.8000000000002"/>
    <n v="408"/>
    <n v="1536.8000000000002"/>
    <n v="0.20979020979020976"/>
    <n v="1536.8000000000002"/>
    <n v="0.79020979020979021"/>
    <m/>
    <m/>
    <m/>
    <n v="534.48"/>
    <n v="700.16880000000015"/>
    <n v="917.22112800000025"/>
    <n v="1201.5596776800005"/>
    <n v="1574.0431777608007"/>
    <n v="2061.9965628666491"/>
    <n v="2701.2154973553106"/>
    <n v="3538.5923015354574"/>
    <n v="4635.5559150114495"/>
    <n v="6072.5782486649996"/>
    <n v="7955.0775057511501"/>
    <n v="10421.151532534008"/>
  </r>
  <r>
    <s v="EOBI"/>
    <x v="4"/>
    <n v="12556.199999999997"/>
    <n v="2685.818181818182"/>
    <n v="9870.3818181818151"/>
    <n v="0.21390374331550807"/>
    <n v="9870.3818181818151"/>
    <n v="0.7860962566844919"/>
    <m/>
    <m/>
    <m/>
    <n v="3518.4218181818187"/>
    <n v="4609.1325818181831"/>
    <n v="6037.9636821818203"/>
    <n v="7909.7324236581853"/>
    <n v="10361.749474992223"/>
    <n v="13573.891812239814"/>
    <n v="17781.798274034158"/>
    <n v="23294.155738984748"/>
    <n v="30515.34401807002"/>
    <n v="39975.100663671728"/>
    <n v="52367.381869409968"/>
    <n v="68601.27024892706"/>
  </r>
  <r>
    <s v="Health Insurance"/>
    <x v="4"/>
    <n v="5506.6000000000013"/>
    <n v="1219.6363636363637"/>
    <n v="4286.9636363636373"/>
    <n v="0.22148628257661052"/>
    <n v="4286.9636363636373"/>
    <n v="0.77851371742338948"/>
    <m/>
    <m/>
    <m/>
    <n v="1597.7236363636366"/>
    <n v="2093.0179636363641"/>
    <n v="2741.853532363637"/>
    <n v="3591.8281273963648"/>
    <n v="4705.2948468892382"/>
    <n v="6163.9362494249026"/>
    <n v="8074.7564867466226"/>
    <n v="10577.930997638075"/>
    <n v="13857.08960690588"/>
    <n v="18152.787385046704"/>
    <n v="23780.151474411185"/>
    <n v="31151.998431478656"/>
  </r>
  <r>
    <s v="Group Insurance"/>
    <x v="4"/>
    <n v="69951.200000000012"/>
    <n v="15673.545454545454"/>
    <n v="54277.654545454556"/>
    <n v="0.22406399682271999"/>
    <n v="54277.654545454556"/>
    <n v="0.77593600317727995"/>
    <m/>
    <m/>
    <m/>
    <n v="20532.344545454547"/>
    <n v="26897.371354545459"/>
    <n v="35235.556474454555"/>
    <n v="46158.578981535473"/>
    <n v="60467.738465811475"/>
    <n v="79212.737390213035"/>
    <n v="103768.68598117909"/>
    <n v="135936.97863534463"/>
    <n v="178077.44201230147"/>
    <n v="233281.44903611494"/>
    <n v="305598.69823731057"/>
    <n v="400334.29469087685"/>
  </r>
  <r>
    <s v="Gratuity"/>
    <x v="4"/>
    <n v="1476.4208333333333"/>
    <n v="332.09090909090907"/>
    <n v="1144.3299242424243"/>
    <n v="0.22492970946579191"/>
    <n v="1144.3299242424243"/>
    <n v="0.77507029053420817"/>
    <m/>
    <m/>
    <m/>
    <n v="435.03909090909093"/>
    <n v="569.90120909090911"/>
    <n v="746.57058390909106"/>
    <n v="978.00746492090934"/>
    <n v="1281.1897790463913"/>
    <n v="1678.3586105507727"/>
    <n v="2198.6497798215123"/>
    <n v="2880.2312115661816"/>
    <n v="3773.1028871516983"/>
    <n v="4942.7647821687251"/>
    <n v="6475.0218646410303"/>
    <n v="8482.2786426797502"/>
  </r>
  <r>
    <s v="Provident Fund"/>
    <x v="4"/>
    <n v="5236.3833333333332"/>
    <n v="1177.8181818181818"/>
    <n v="4058.5651515151512"/>
    <n v="0.22492970946579194"/>
    <n v="4058.5651515151512"/>
    <n v="0.77507029053420806"/>
    <m/>
    <m/>
    <m/>
    <n v="1542.9418181818182"/>
    <n v="2021.253781818182"/>
    <n v="2647.8424541818185"/>
    <n v="3468.6736149781827"/>
    <n v="4543.9624356214199"/>
    <n v="5952.5907906640605"/>
    <n v="7797.8939357699201"/>
    <n v="10215.241055858596"/>
    <n v="13381.965783174763"/>
    <n v="17530.37517595894"/>
    <n v="22964.791480506214"/>
    <n v="30083.876839463141"/>
  </r>
  <r>
    <s v="Full and Final"/>
    <x v="4"/>
    <n v="3109.6"/>
    <n v="700.36363636363637"/>
    <n v="2409.2363636363634"/>
    <n v="0.22522627873798443"/>
    <n v="2409.2363636363634"/>
    <n v="0.77477372126201549"/>
    <m/>
    <m/>
    <m/>
    <n v="917.47636363636366"/>
    <n v="1201.8940363636366"/>
    <n v="1574.481187636364"/>
    <n v="2062.5703558036371"/>
    <n v="2701.9671661027651"/>
    <n v="3539.5769875946226"/>
    <n v="4636.845853748956"/>
    <n v="6074.2680684111328"/>
    <n v="7957.2911696185847"/>
    <n v="10424.051432200347"/>
    <n v="13655.507376182457"/>
    <n v="17888.714662799022"/>
  </r>
  <r>
    <s v="Card Expenses"/>
    <x v="0"/>
    <n v="5798.3999999999987"/>
    <n v="1317.8181818181818"/>
    <n v="4480.5818181818167"/>
    <n v="0.22727272727272732"/>
    <n v="4480.5818181818167"/>
    <n v="0.7727272727272726"/>
    <m/>
    <m/>
    <m/>
    <n v="1726.3418181818183"/>
    <n v="2261.5077818181821"/>
    <n v="2962.5751941818189"/>
    <n v="3880.973504378183"/>
    <n v="5084.0752907354199"/>
    <n v="6660.138630863401"/>
    <n v="8724.7816064310555"/>
    <n v="11429.463904424683"/>
    <n v="14972.597714796337"/>
    <n v="19614.103006383204"/>
    <n v="25694.474938362"/>
    <n v="33659.762169254223"/>
  </r>
  <r>
    <s v="Documentation Chgs"/>
    <x v="3"/>
    <n v="12844"/>
    <n v="2949.818181818182"/>
    <n v="9894.181818181818"/>
    <n v="0.22966507177033493"/>
    <n v="9894.181818181818"/>
    <n v="0.77033492822966509"/>
    <m/>
    <m/>
    <m/>
    <n v="3864.2618181818189"/>
    <n v="5062.1829818181832"/>
    <n v="6631.4597061818204"/>
    <n v="8687.212215098185"/>
    <n v="11380.248001778624"/>
    <n v="14908.124882329997"/>
    <n v="19529.6435958523"/>
    <n v="25583.833110566513"/>
    <n v="33514.821374842133"/>
    <n v="43904.416001043195"/>
    <n v="57514.784961366589"/>
    <n v="75344.368299390233"/>
  </r>
  <r>
    <s v="Knitting Chgs"/>
    <x v="5"/>
    <n v="7296.9000000000005"/>
    <n v="1680"/>
    <n v="5616.9000000000005"/>
    <n v="0.23023475722567116"/>
    <n v="5616.9000000000005"/>
    <n v="0.76976524277432889"/>
    <m/>
    <m/>
    <m/>
    <n v="2200.8000000000002"/>
    <n v="2883.0480000000007"/>
    <n v="3776.7928800000013"/>
    <n v="4947.5986728000025"/>
    <n v="6481.3542613680038"/>
    <n v="8490.574082392086"/>
    <n v="11122.652047933634"/>
    <n v="14570.674182793062"/>
    <n v="19087.583179458914"/>
    <n v="25004.733965091178"/>
    <n v="32756.201494269444"/>
    <n v="42910.623957492979"/>
  </r>
  <r>
    <s v="Dyeing Chgs"/>
    <x v="5"/>
    <n v="372.40000000000003"/>
    <n v="87.272727272727266"/>
    <n v="285.12727272727278"/>
    <n v="0.23435211405136214"/>
    <n v="285.12727272727278"/>
    <n v="0.76564788594863786"/>
    <m/>
    <m/>
    <m/>
    <n v="114.32727272727273"/>
    <n v="149.76872727272729"/>
    <n v="196.19703272727276"/>
    <n v="257.01811287272733"/>
    <n v="336.69372786327284"/>
    <n v="441.06878350088743"/>
    <n v="577.80010638616261"/>
    <n v="756.91813936587312"/>
    <n v="991.56276256929391"/>
    <n v="1298.9472189657752"/>
    <n v="1701.6208568451657"/>
    <n v="2229.1233224671673"/>
  </r>
  <r>
    <s v="Washing Chgs"/>
    <x v="5"/>
    <n v="4048"/>
    <n v="960"/>
    <n v="3088"/>
    <n v="0.23715415019762845"/>
    <n v="3088"/>
    <n v="0.76284584980237158"/>
    <m/>
    <m/>
    <m/>
    <n v="1257.6000000000001"/>
    <n v="1647.4560000000004"/>
    <n v="2158.1673600000008"/>
    <n v="2827.1992416000012"/>
    <n v="3703.6310064960016"/>
    <n v="4851.7566185097621"/>
    <n v="6355.8011702477888"/>
    <n v="8326.0995330246042"/>
    <n v="10907.190388262232"/>
    <n v="14288.419408623526"/>
    <n v="18717.829425296819"/>
    <n v="24520.356547138836"/>
  </r>
  <r>
    <s v="Embellishment Chgs"/>
    <x v="6"/>
    <n v="3753.6"/>
    <n v="890.18181818181813"/>
    <n v="2863.4181818181819"/>
    <n v="0.23715415019762845"/>
    <n v="2863.4181818181819"/>
    <n v="0.76284584980237158"/>
    <m/>
    <m/>
    <m/>
    <n v="1166.1381818181819"/>
    <n v="1527.6410181818185"/>
    <n v="2001.2097338181825"/>
    <n v="2621.5847513018193"/>
    <n v="3434.2760242053837"/>
    <n v="4498.9015917090528"/>
    <n v="5893.5610851388592"/>
    <n v="7720.5650215319065"/>
    <n v="10113.940178206798"/>
    <n v="13249.261633450908"/>
    <n v="17356.53273982069"/>
    <n v="22737.057889165106"/>
  </r>
  <r>
    <s v="Printing Chgs"/>
    <x v="6"/>
    <n v="19913.25"/>
    <n v="4827.454545454545"/>
    <n v="15085.795454545456"/>
    <n v="0.2424242424242424"/>
    <n v="15085.795454545456"/>
    <n v="0.75757575757575768"/>
    <m/>
    <m/>
    <m/>
    <n v="6323.9654545454541"/>
    <n v="8284.394745454545"/>
    <n v="10852.557116545455"/>
    <n v="14216.849822674547"/>
    <n v="18624.073267703658"/>
    <n v="24397.535980691791"/>
    <n v="31960.772134706251"/>
    <n v="41868.611496465193"/>
    <n v="54847.881060369407"/>
    <n v="71850.724189083936"/>
    <n v="94124.448687699973"/>
    <n v="123303.02778088697"/>
  </r>
  <r>
    <s v="Incentives"/>
    <x v="6"/>
    <n v="25147.5"/>
    <n v="6096.363636363636"/>
    <n v="19051.136363636364"/>
    <n v="0.2424242424242424"/>
    <n v="19051.136363636364"/>
    <n v="0.75757575757575757"/>
    <m/>
    <m/>
    <m/>
    <n v="7986.2363636363643"/>
    <n v="10461.969636363638"/>
    <n v="13705.180223636366"/>
    <n v="17953.786092963641"/>
    <n v="23519.459781782371"/>
    <n v="30810.492314134906"/>
    <n v="40361.744931516732"/>
    <n v="52873.885860286922"/>
    <n v="69264.790476975875"/>
    <n v="90736.875524838397"/>
    <n v="118865.30693753831"/>
    <n v="155713.5520881752"/>
  </r>
  <r>
    <s v="Contrators Chgs"/>
    <x v="6"/>
    <n v="4886.1000000000004"/>
    <n v="1197.8181818181818"/>
    <n v="3688.2818181818184"/>
    <n v="0.2451481103166496"/>
    <n v="3688.2818181818184"/>
    <n v="0.75485188968335037"/>
    <m/>
    <m/>
    <m/>
    <n v="1569.1418181818183"/>
    <n v="2055.5757818181819"/>
    <n v="2692.8042741818185"/>
    <n v="3527.5735991781826"/>
    <n v="4621.1214149234193"/>
    <n v="6053.66905354968"/>
    <n v="7930.306460150081"/>
    <n v="10388.701462796607"/>
    <n v="13609.198916263556"/>
    <n v="17828.050580305258"/>
    <n v="23354.746260199892"/>
    <n v="30594.717600861863"/>
  </r>
  <r>
    <s v="CMT Chgs"/>
    <x v="6"/>
    <n v="24515.62"/>
    <n v="6037.090909090909"/>
    <n v="18478.529090909091"/>
    <n v="0.24625487379437719"/>
    <n v="18478.529090909091"/>
    <n v="0.75374512620562284"/>
    <m/>
    <m/>
    <m/>
    <n v="7908.5890909090913"/>
    <n v="10360.25170909091"/>
    <n v="13571.929738909093"/>
    <n v="17779.227957970914"/>
    <n v="23290.788624941899"/>
    <n v="30510.93309867389"/>
    <n v="39969.322359262798"/>
    <n v="52359.812290634269"/>
    <n v="68591.354100730896"/>
    <n v="89854.673871957479"/>
    <n v="117709.62277226431"/>
    <n v="154199.60583166627"/>
  </r>
  <r>
    <s v="General Expenses"/>
    <x v="2"/>
    <n v="22515.599999999995"/>
    <n v="5646.545454545455"/>
    <n v="16869.054545454539"/>
    <n v="0.25078369905956122"/>
    <n v="16869.054545454539"/>
    <n v="0.74921630094043878"/>
    <m/>
    <m/>
    <m/>
    <n v="7396.9745454545464"/>
    <n v="9690.0366545454563"/>
    <n v="12693.94801745455"/>
    <n v="16629.07190286546"/>
    <n v="21784.084192753755"/>
    <n v="28537.15029250742"/>
    <n v="37383.66688318472"/>
    <n v="48972.603616971988"/>
    <n v="64154.110738233314"/>
    <n v="84041.885067085648"/>
    <n v="110094.86943788221"/>
    <n v="144224.27896362572"/>
  </r>
  <r>
    <s v="Computer Maintenance"/>
    <x v="7"/>
    <n v="32866.200000000004"/>
    <n v="9435.2727272727279"/>
    <n v="23430.927272727276"/>
    <n v="0.28708133971291866"/>
    <n v="23430.927272727276"/>
    <n v="0.7129186602870814"/>
    <m/>
    <m/>
    <m/>
    <n v="12360.207272727275"/>
    <n v="16191.871527272731"/>
    <n v="21211.351700727279"/>
    <n v="27786.870727952737"/>
    <n v="36400.800653618091"/>
    <n v="47685.048856239708"/>
    <n v="62467.41400167402"/>
    <n v="81832.312342192978"/>
    <n v="107200.32916827282"/>
    <n v="140432.43121043741"/>
    <n v="183966.48488567304"/>
    <n v="240996.09520023171"/>
  </r>
  <r>
    <s v="Tape &amp; Desket"/>
    <x v="7"/>
    <n v="21057.066666666666"/>
    <n v="6045.090909090909"/>
    <n v="15011.975757575758"/>
    <n v="0.28708133971291866"/>
    <n v="15011.975757575758"/>
    <n v="0.7129186602870814"/>
    <m/>
    <m/>
    <m/>
    <n v="7919.0690909090918"/>
    <n v="10373.98050909091"/>
    <n v="13589.914466909093"/>
    <n v="17802.787951650913"/>
    <n v="23321.652216662696"/>
    <n v="30551.364403828135"/>
    <n v="40022.287369014855"/>
    <n v="52429.196453409466"/>
    <n v="68682.247353966406"/>
    <n v="89973.744033695999"/>
    <n v="117865.60468414177"/>
    <n v="154403.94213622573"/>
  </r>
  <r>
    <s v="Toner Chgs"/>
    <x v="7"/>
    <n v="24860"/>
    <n v="7232"/>
    <n v="17628"/>
    <n v="0.29090909090909089"/>
    <n v="17628"/>
    <n v="0.70909090909090911"/>
    <m/>
    <m/>
    <m/>
    <n v="9473.9200000000019"/>
    <n v="12410.835200000003"/>
    <n v="16258.194112000005"/>
    <n v="21298.234286720006"/>
    <n v="27900.686915603212"/>
    <n v="36549.899859440207"/>
    <n v="47880.368815866677"/>
    <n v="62723.283148785355"/>
    <n v="82167.500924908818"/>
    <n v="107639.42621163056"/>
    <n v="141007.64833723605"/>
    <n v="184720.01932177925"/>
  </r>
  <r>
    <s v="Stationery Chgs"/>
    <x v="2"/>
    <n v="14261.333333333334"/>
    <n v="4861.818181818182"/>
    <n v="9399.515151515152"/>
    <n v="0.34090909090909088"/>
    <n v="9399.515151515152"/>
    <n v="0.65909090909090906"/>
    <m/>
    <m/>
    <m/>
    <n v="6368.9818181818191"/>
    <n v="8343.3661818181845"/>
    <n v="10929.809698181823"/>
    <n v="14318.05070461819"/>
    <n v="18756.646423049831"/>
    <n v="24571.20681419528"/>
    <n v="32188.28092659582"/>
    <n v="42166.648013840531"/>
    <n v="55238.308898131101"/>
    <n v="72362.184656551748"/>
    <n v="94794.461900082795"/>
    <n v="124180.74508910847"/>
  </r>
  <r>
    <s v="Kitchen Supplies"/>
    <x v="2"/>
    <n v="9158.7749999999996"/>
    <n v="3257.4545454545455"/>
    <n v="5901.3204545454537"/>
    <n v="0.35566487280826808"/>
    <n v="5901.3204545454537"/>
    <n v="0.6443351271917318"/>
    <m/>
    <m/>
    <m/>
    <n v="4267.2654545454552"/>
    <n v="5590.1177454545468"/>
    <n v="7323.0542465454564"/>
    <n v="9593.2010629745491"/>
    <n v="12567.093392496659"/>
    <n v="16462.892344170625"/>
    <n v="21566.388970863518"/>
    <n v="28251.969551831211"/>
    <n v="37010.08011289889"/>
    <n v="48483.204947897553"/>
    <n v="63512.998481745803"/>
    <n v="83202.028011087008"/>
  </r>
  <r>
    <s v="Rent "/>
    <x v="2"/>
    <n v="304"/>
    <n v="109.09090909090909"/>
    <n v="194.90909090909091"/>
    <n v="0.35885167464114831"/>
    <n v="194.90909090909091"/>
    <n v="0.64114832535885169"/>
    <m/>
    <m/>
    <m/>
    <n v="142.90909090909093"/>
    <n v="187.21090909090913"/>
    <n v="245.24629090909099"/>
    <n v="321.27264109090925"/>
    <n v="420.86715982909118"/>
    <n v="551.33597937610944"/>
    <n v="722.25013298270346"/>
    <n v="946.14767420734165"/>
    <n v="1239.4534532116177"/>
    <n v="1623.6840237072192"/>
    <n v="2127.0260710564576"/>
    <n v="2786.4041530839595"/>
  </r>
  <r>
    <s v="Proerty Tax Expenses"/>
    <x v="2"/>
    <n v="40410.560000000005"/>
    <n v="15045.818181818182"/>
    <n v="25364.741818181821"/>
    <n v="0.37232392181197638"/>
    <n v="25364.741818181821"/>
    <n v="0.62767607818802362"/>
    <m/>
    <m/>
    <m/>
    <n v="19710.02181818182"/>
    <n v="25820.128581818186"/>
    <n v="33824.368442181825"/>
    <n v="44309.922659258198"/>
    <n v="58045.998683628248"/>
    <n v="76040.258275553002"/>
    <n v="99612.738340974436"/>
    <n v="130492.68722667653"/>
    <n v="170945.42026694625"/>
    <n v="223938.50054969962"/>
    <n v="293359.43572010653"/>
    <n v="384300.86079333955"/>
  </r>
  <r>
    <s v="Local Taxes"/>
    <x v="2"/>
    <n v="2344"/>
    <n v="872.72727272727275"/>
    <n v="1471.2727272727273"/>
    <n v="0.37232392181197643"/>
    <n v="1471.2727272727273"/>
    <n v="0.62767607818802362"/>
    <m/>
    <m/>
    <m/>
    <n v="1143.2727272727275"/>
    <n v="1497.687272727273"/>
    <n v="1961.9703272727279"/>
    <n v="2570.181128727274"/>
    <n v="3366.9372786327294"/>
    <n v="4410.6878350088755"/>
    <n v="5778.0010638616277"/>
    <n v="7569.1813936587332"/>
    <n v="9915.6276256929414"/>
    <n v="12989.472189657754"/>
    <n v="17016.208568451661"/>
    <n v="22291.233224671676"/>
  </r>
  <r>
    <s v="Coveyance Chgs"/>
    <x v="2"/>
    <n v="84217.861199999999"/>
    <n v="32277.81818181818"/>
    <n v="51940.043018181823"/>
    <n v="0.38326570779522695"/>
    <n v="51940.043018181823"/>
    <n v="0.61673429220477305"/>
    <m/>
    <m/>
    <m/>
    <n v="42283.941818181818"/>
    <n v="55391.963781818187"/>
    <n v="72563.472554181833"/>
    <n v="95058.149045978207"/>
    <n v="124526.17525023146"/>
    <n v="163129.28957780323"/>
    <n v="213699.36934692223"/>
    <n v="279946.17384446814"/>
    <n v="366729.4877362533"/>
    <n v="480415.62893449189"/>
    <n v="629344.47390418442"/>
    <n v="824441.26081448165"/>
  </r>
  <r>
    <s v="TPC Salary"/>
    <x v="2"/>
    <n v="7166.041666666667"/>
    <n v="2842.7272727272725"/>
    <n v="4323.314393939394"/>
    <n v="0.39669421487603301"/>
    <n v="4323.314393939394"/>
    <n v="0.60330578512396693"/>
    <m/>
    <m/>
    <m/>
    <n v="3723.9727272727273"/>
    <n v="4878.4042727272736"/>
    <n v="6390.7095972727293"/>
    <n v="8371.8295724272757"/>
    <n v="10967.096739879733"/>
    <n v="14366.896729242451"/>
    <n v="18820.634715307613"/>
    <n v="24655.031477052973"/>
    <n v="32298.091234939398"/>
    <n v="42310.499517770615"/>
    <n v="55426.754368279508"/>
    <n v="72609.048222446159"/>
  </r>
  <r>
    <s v="TPC Allowances"/>
    <x v="2"/>
    <n v="6966.666666666667"/>
    <n v="3040"/>
    <n v="3926.666666666667"/>
    <n v="0.43636363636363634"/>
    <n v="3926.666666666667"/>
    <n v="0.5636363636363636"/>
    <m/>
    <m/>
    <m/>
    <n v="3982.4000000000005"/>
    <n v="5216.9440000000013"/>
    <n v="6834.1966400000019"/>
    <n v="8952.7975984000041"/>
    <n v="11728.164853904007"/>
    <n v="15363.89595861425"/>
    <n v="20126.703705784668"/>
    <n v="26365.98185457792"/>
    <n v="34539.436229497078"/>
    <n v="45246.661460641175"/>
    <n v="59273.126513439944"/>
    <n v="77647.795732606333"/>
  </r>
  <r>
    <s v="TPC Overtime"/>
    <x v="2"/>
    <n v="7445.5999999999995"/>
    <n v="3458.181818181818"/>
    <n v="3987.4181818181814"/>
    <n v="0.46445979077331823"/>
    <n v="3987.4181818181814"/>
    <n v="0.53554020922668177"/>
    <m/>
    <m/>
    <m/>
    <n v="4530.2181818181816"/>
    <n v="5934.5858181818185"/>
    <n v="7774.3074218181828"/>
    <n v="10184.34272258182"/>
    <n v="13341.488966582185"/>
    <n v="17477.350546222664"/>
    <n v="22895.32921555169"/>
    <n v="29992.881272372717"/>
    <n v="39290.674466808261"/>
    <n v="51470.783551518827"/>
    <n v="67426.726452489675"/>
    <n v="88329.011652761488"/>
  </r>
  <r>
    <s v="Annual Subscription"/>
    <x v="4"/>
    <n v="36173.276666666665"/>
    <n v="16966.18181818182"/>
    <n v="19207.094848484845"/>
    <n v="0.46902529661671477"/>
    <n v="19207.094848484845"/>
    <n v="0.53097470338328523"/>
    <m/>
    <m/>
    <m/>
    <n v="22225.698181818185"/>
    <n v="29115.664618181825"/>
    <n v="38141.520649818194"/>
    <n v="49965.392051261835"/>
    <n v="65454.663587153009"/>
    <n v="85745.60929917045"/>
    <n v="112326.7481819133"/>
    <n v="147148.04011830644"/>
    <n v="192763.93255498144"/>
    <n v="252520.7516470257"/>
    <n v="330802.18465760368"/>
    <n v="433350.86190146086"/>
  </r>
  <r>
    <s v="Club Subscription"/>
    <x v="4"/>
    <n v="63082.800000000017"/>
    <n v="31280.727272727272"/>
    <n v="31802.072727272745"/>
    <n v="0.49586776859504117"/>
    <n v="31802.072727272745"/>
    <n v="0.50413223140495877"/>
    <m/>
    <m/>
    <m/>
    <n v="40977.752727272731"/>
    <n v="53680.856072727285"/>
    <n v="70321.92145527275"/>
    <n v="92121.717106407305"/>
    <n v="120679.44940939358"/>
    <n v="158090.0787263056"/>
    <n v="207098.00313146034"/>
    <n v="271298.38410221308"/>
    <n v="355400.88317389914"/>
    <n v="465575.15695780795"/>
    <n v="609903.4556147285"/>
    <n v="798973.52685529436"/>
  </r>
  <r>
    <s v="Froud &amp; Forgery"/>
    <x v="0"/>
    <n v="66641.279999999999"/>
    <n v="33390.545454545456"/>
    <n v="33250.734545454543"/>
    <n v="0.50104898127024955"/>
    <n v="33250.734545454543"/>
    <n v="0.49895101872975045"/>
    <m/>
    <m/>
    <m/>
    <n v="43741.614545454548"/>
    <n v="57301.51505454546"/>
    <n v="75064.984721454559"/>
    <n v="98335.129985105479"/>
    <n v="128819.02028048818"/>
    <n v="168752.91656743953"/>
    <n v="221066.32070334582"/>
    <n v="289596.88012138306"/>
    <n v="379371.91295901185"/>
    <n v="496977.20597630559"/>
    <n v="651040.13982896041"/>
    <n v="852862.58317593823"/>
  </r>
  <r>
    <s v="Prepaid Expenes"/>
    <x v="2"/>
    <n v="20353.399999999998"/>
    <n v="10384.363636363636"/>
    <n v="9969.0363636363618"/>
    <n v="0.51020289663464768"/>
    <n v="9969.0363636363618"/>
    <n v="0.48979710336535237"/>
    <m/>
    <m/>
    <m/>
    <n v="13603.516363636365"/>
    <n v="17820.60643636364"/>
    <n v="23344.994431636369"/>
    <n v="30581.942705443646"/>
    <n v="40062.344944131182"/>
    <n v="52481.671876811852"/>
    <n v="68750.990158623536"/>
    <n v="90063.79710779684"/>
    <n v="117983.57421121387"/>
    <n v="154558.48221669017"/>
    <n v="202471.61170386415"/>
    <n v="265237.81133206206"/>
  </r>
  <r>
    <s v="Depreciation Expenses"/>
    <x v="2"/>
    <n v="3948.5833333333335"/>
    <n v="2452.7272727272725"/>
    <n v="1495.856060606061"/>
    <n v="0.62116639454503242"/>
    <n v="1495.856060606061"/>
    <n v="0.37883360545496764"/>
    <m/>
    <m/>
    <m/>
    <n v="3213.0727272727272"/>
    <n v="4209.1252727272731"/>
    <n v="5513.9541072727279"/>
    <n v="7223.2798805272741"/>
    <n v="9462.4966434907292"/>
    <n v="12395.870602972856"/>
    <n v="16238.590489894443"/>
    <n v="21272.553541761721"/>
    <n v="27867.045139707858"/>
    <n v="36505.829133017294"/>
    <n v="47822.636164252661"/>
    <n v="62647.653375170994"/>
  </r>
  <r>
    <s v="Acc. Expenses"/>
    <x v="2"/>
    <n v="1372"/>
    <n v="855.27272727272725"/>
    <n v="516.72727272727275"/>
    <n v="0.62337662337662336"/>
    <n v="516.72727272727275"/>
    <n v="0.37662337662337664"/>
    <m/>
    <m/>
    <m/>
    <n v="1120.4072727272728"/>
    <n v="1467.7335272727275"/>
    <n v="1922.7309207272733"/>
    <n v="2518.7775061527282"/>
    <n v="3299.5985330600743"/>
    <n v="4322.4740783086972"/>
    <n v="5662.4410425843944"/>
    <n v="7417.7977657855572"/>
    <n v="9717.3150731790811"/>
    <n v="12729.682745864597"/>
    <n v="16675.884397082624"/>
    <n v="21845.408560178239"/>
  </r>
  <r>
    <s v="Disposal Expenses"/>
    <x v="2"/>
    <n v="264.59945999999997"/>
    <n v="176.72727272727272"/>
    <n v="87.872187272727245"/>
    <n v="0.66790488811758253"/>
    <n v="87.872187272727245"/>
    <n v="0.33209511188241753"/>
    <m/>
    <m/>
    <m/>
    <n v="231.51272727272729"/>
    <n v="303.28167272727279"/>
    <n v="397.29899127272739"/>
    <n v="520.46167856727288"/>
    <n v="681.80479892312746"/>
    <n v="893.16428658929703"/>
    <n v="1170.0452154319792"/>
    <n v="1532.7592322158928"/>
    <n v="2007.9145942028197"/>
    <n v="2630.3681184056941"/>
    <n v="3445.7822351114596"/>
    <n v="4513.974727996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4:M23" firstHeaderRow="0" firstDataRow="1" firstDataCol="1"/>
  <pivotFields count="23">
    <pivotField showAll="0"/>
    <pivotField axis="axisRow" showAll="0">
      <items count="9">
        <item x="1"/>
        <item x="5"/>
        <item x="2"/>
        <item x="4"/>
        <item x="3"/>
        <item x="7"/>
        <item x="6"/>
        <item x="0"/>
        <item t="default"/>
      </items>
    </pivotField>
    <pivotField numFmtId="166" showAll="0"/>
    <pivotField numFmtId="166" showAll="0"/>
    <pivotField numFmtId="166" showAll="0"/>
    <pivotField numFmtId="9" showAll="0"/>
    <pivotField numFmtId="164" showAll="0"/>
    <pivotField numFmtId="9" showAll="0"/>
    <pivotField showAll="0"/>
    <pivotField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Dec-22" fld="11" baseField="0" baseItem="0"/>
    <dataField name="Sum of Jan-23" fld="12" baseField="0" baseItem="0"/>
    <dataField name="Sum of Feb-23" fld="13" baseField="0" baseItem="0"/>
    <dataField name="Sum of Mar-23" fld="14" baseField="0" baseItem="0"/>
    <dataField name="Sum of Apr-23" fld="15" baseField="0" baseItem="0"/>
    <dataField name="Sum of May-23" fld="16" baseField="0" baseItem="0"/>
    <dataField name="Sum of Jun-23" fld="17" baseField="0" baseItem="0"/>
    <dataField name="Sum of Jul-23" fld="18" baseField="0" baseItem="0"/>
    <dataField name="Sum of Aug-23" fld="19" baseField="0" baseItem="0"/>
    <dataField name="Sum of Sep-23" fld="20" baseField="0" baseItem="0"/>
    <dataField name="Sum of Oct-23" fld="21" baseField="0" baseItem="0"/>
    <dataField name="Sum of Nov-23" fld="22" baseField="0" baseItem="0"/>
  </dataFields>
  <formats count="1">
    <format dxfId="0">
      <pivotArea type="all" dataOnly="0" outline="0" fieldPosition="0"/>
    </format>
  </formats>
  <chartFormats count="12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2:C11" firstHeaderRow="0" firstDataRow="1" firstDataCol="1"/>
  <pivotFields count="24">
    <pivotField showAll="0"/>
    <pivotField axis="axisRow" showAll="0">
      <items count="9">
        <item x="1"/>
        <item x="5"/>
        <item x="2"/>
        <item x="4"/>
        <item x="3"/>
        <item x="7"/>
        <item x="6"/>
        <item x="0"/>
        <item t="default"/>
      </items>
    </pivotField>
    <pivotField dataField="1" numFmtId="166" showAll="0"/>
    <pivotField dataField="1" numFmtId="166" showAll="0"/>
    <pivotField numFmtId="166" showAll="0"/>
    <pivotField numFmtId="9" showAll="0"/>
    <pivotField numFmtId="164" showAll="0"/>
    <pivotField numFmtId="9"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 Nov-22" fld="2" baseField="0" baseItem="0" numFmtId="166"/>
    <dataField name="Sum of Actual Cost Nov-22" fld="3" baseField="0" baseItem="0" numFmtId="166"/>
  </dataFields>
  <formats count="9"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"/>
  <sheetViews>
    <sheetView workbookViewId="0">
      <selection activeCell="F6" sqref="F6"/>
    </sheetView>
  </sheetViews>
  <sheetFormatPr defaultRowHeight="15" x14ac:dyDescent="0.25"/>
  <cols>
    <col min="1" max="1" width="33.85546875" bestFit="1" customWidth="1"/>
    <col min="2" max="4" width="15.5703125" customWidth="1"/>
    <col min="5" max="5" width="15.5703125" style="49" bestFit="1" customWidth="1"/>
    <col min="6" max="6" width="17.28515625" style="2" bestFit="1" customWidth="1"/>
    <col min="7" max="13" width="17.28515625" bestFit="1" customWidth="1"/>
  </cols>
  <sheetData>
    <row r="1" spans="1:13" ht="15.75" thickBot="1" x14ac:dyDescent="0.3">
      <c r="A1" s="59" t="s">
        <v>90</v>
      </c>
    </row>
    <row r="2" spans="1:13" ht="30.75" thickBot="1" x14ac:dyDescent="0.3">
      <c r="A2" s="53" t="s">
        <v>74</v>
      </c>
      <c r="B2" s="54" t="s">
        <v>76</v>
      </c>
      <c r="C2" s="54" t="s">
        <v>77</v>
      </c>
      <c r="D2" s="58" t="s">
        <v>2</v>
      </c>
      <c r="E2"/>
      <c r="F2"/>
      <c r="G2" s="50"/>
    </row>
    <row r="3" spans="1:13" x14ac:dyDescent="0.25">
      <c r="A3" s="48" t="s">
        <v>69</v>
      </c>
      <c r="B3" s="52">
        <v>1647.6816666666666</v>
      </c>
      <c r="C3" s="52">
        <v>221.63636363636363</v>
      </c>
      <c r="D3" s="61">
        <f>C3/B3</f>
        <v>0.1345140679296043</v>
      </c>
      <c r="E3"/>
      <c r="F3"/>
    </row>
    <row r="4" spans="1:13" x14ac:dyDescent="0.25">
      <c r="A4" s="48" t="s">
        <v>71</v>
      </c>
      <c r="B4" s="52">
        <v>11717.3</v>
      </c>
      <c r="C4" s="52">
        <v>2727.272727272727</v>
      </c>
      <c r="D4" s="61">
        <f t="shared" ref="D4:D10" si="0">C4/B4</f>
        <v>0.23275607241196583</v>
      </c>
      <c r="E4"/>
      <c r="F4"/>
    </row>
    <row r="5" spans="1:13" x14ac:dyDescent="0.25">
      <c r="A5" s="48" t="s">
        <v>68</v>
      </c>
      <c r="B5" s="52">
        <v>291417.1823266666</v>
      </c>
      <c r="C5" s="52">
        <v>97247.636363636368</v>
      </c>
      <c r="D5" s="61">
        <f t="shared" si="0"/>
        <v>0.3337059111862038</v>
      </c>
      <c r="E5"/>
      <c r="F5"/>
    </row>
    <row r="6" spans="1:13" x14ac:dyDescent="0.25">
      <c r="A6" s="48" t="s">
        <v>70</v>
      </c>
      <c r="B6" s="52">
        <v>232654.18083333338</v>
      </c>
      <c r="C6" s="52">
        <v>77007.090909090912</v>
      </c>
      <c r="D6" s="61">
        <f t="shared" si="0"/>
        <v>0.33099379789033978</v>
      </c>
      <c r="E6"/>
      <c r="F6"/>
    </row>
    <row r="7" spans="1:13" x14ac:dyDescent="0.25">
      <c r="A7" s="48" t="s">
        <v>67</v>
      </c>
      <c r="B7" s="52">
        <v>78618.399999999994</v>
      </c>
      <c r="C7" s="52">
        <v>13827.272727272728</v>
      </c>
      <c r="D7" s="61">
        <f t="shared" si="0"/>
        <v>0.17587832781222626</v>
      </c>
      <c r="E7"/>
      <c r="F7"/>
    </row>
    <row r="8" spans="1:13" x14ac:dyDescent="0.25">
      <c r="A8" s="48" t="s">
        <v>73</v>
      </c>
      <c r="B8" s="52">
        <v>78783.266666666663</v>
      </c>
      <c r="C8" s="52">
        <v>22712.363636363636</v>
      </c>
      <c r="D8" s="61">
        <f t="shared" si="0"/>
        <v>0.28828918369759954</v>
      </c>
      <c r="E8"/>
      <c r="F8"/>
    </row>
    <row r="9" spans="1:13" x14ac:dyDescent="0.25">
      <c r="A9" s="48" t="s">
        <v>72</v>
      </c>
      <c r="B9" s="52">
        <v>78216.069999999992</v>
      </c>
      <c r="C9" s="52">
        <v>19048.909090909092</v>
      </c>
      <c r="D9" s="61">
        <f t="shared" si="0"/>
        <v>0.24354214026489818</v>
      </c>
      <c r="E9"/>
      <c r="F9"/>
    </row>
    <row r="10" spans="1:13" ht="15.75" thickBot="1" x14ac:dyDescent="0.3">
      <c r="A10" s="48" t="s">
        <v>66</v>
      </c>
      <c r="B10" s="52">
        <v>101461.735</v>
      </c>
      <c r="C10" s="52">
        <v>38432.909090909088</v>
      </c>
      <c r="D10" s="61">
        <f t="shared" si="0"/>
        <v>0.37879215342522071</v>
      </c>
      <c r="E10"/>
      <c r="F10"/>
    </row>
    <row r="11" spans="1:13" ht="15.75" thickBot="1" x14ac:dyDescent="0.3">
      <c r="A11" s="48" t="s">
        <v>75</v>
      </c>
      <c r="B11" s="52">
        <v>874515.81649333332</v>
      </c>
      <c r="C11" s="52">
        <v>271225.09090909094</v>
      </c>
      <c r="D11" s="57"/>
      <c r="E11"/>
      <c r="F11"/>
    </row>
    <row r="12" spans="1:13" x14ac:dyDescent="0.25">
      <c r="A12" s="48"/>
      <c r="B12" s="52"/>
      <c r="C12" s="52"/>
      <c r="E12"/>
      <c r="F12"/>
    </row>
    <row r="13" spans="1:13" x14ac:dyDescent="0.25">
      <c r="A13" s="60" t="s">
        <v>91</v>
      </c>
      <c r="B13" s="51"/>
      <c r="C13" s="51"/>
      <c r="D13" s="51"/>
    </row>
    <row r="14" spans="1:13" x14ac:dyDescent="0.25">
      <c r="A14" s="55" t="s">
        <v>74</v>
      </c>
      <c r="B14" s="52" t="s">
        <v>78</v>
      </c>
      <c r="C14" s="52" t="s">
        <v>79</v>
      </c>
      <c r="D14" s="52" t="s">
        <v>80</v>
      </c>
      <c r="E14" s="52" t="s">
        <v>81</v>
      </c>
      <c r="F14" s="52" t="s">
        <v>82</v>
      </c>
      <c r="G14" s="52" t="s">
        <v>83</v>
      </c>
      <c r="H14" s="52" t="s">
        <v>84</v>
      </c>
      <c r="I14" s="52" t="s">
        <v>85</v>
      </c>
      <c r="J14" s="52" t="s">
        <v>86</v>
      </c>
      <c r="K14" s="52" t="s">
        <v>87</v>
      </c>
      <c r="L14" s="52" t="s">
        <v>88</v>
      </c>
      <c r="M14" s="52" t="s">
        <v>89</v>
      </c>
    </row>
    <row r="15" spans="1:13" x14ac:dyDescent="0.25">
      <c r="A15" s="56" t="s">
        <v>69</v>
      </c>
      <c r="B15" s="52">
        <v>290.34363636363639</v>
      </c>
      <c r="C15" s="52">
        <v>380.35016363636373</v>
      </c>
      <c r="D15" s="52">
        <v>498.2587143636365</v>
      </c>
      <c r="E15" s="52">
        <v>652.71891581636385</v>
      </c>
      <c r="F15" s="52">
        <v>855.06177971943669</v>
      </c>
      <c r="G15" s="52">
        <v>1120.1309314324621</v>
      </c>
      <c r="H15" s="52">
        <v>1467.3715201765256</v>
      </c>
      <c r="I15" s="52">
        <v>1922.2566914312488</v>
      </c>
      <c r="J15" s="52">
        <v>2518.1562657749359</v>
      </c>
      <c r="K15" s="52">
        <v>3298.7847081651662</v>
      </c>
      <c r="L15" s="52">
        <v>4321.4079676963684</v>
      </c>
      <c r="M15" s="52">
        <v>5661.0444376822434</v>
      </c>
    </row>
    <row r="16" spans="1:13" x14ac:dyDescent="0.25">
      <c r="A16" s="56" t="s">
        <v>71</v>
      </c>
      <c r="B16" s="52">
        <v>3572.727272727273</v>
      </c>
      <c r="C16" s="52">
        <v>4680.2727272727279</v>
      </c>
      <c r="D16" s="52">
        <v>6131.1572727272751</v>
      </c>
      <c r="E16" s="52">
        <v>8031.8160272727309</v>
      </c>
      <c r="F16" s="52">
        <v>10521.678995727278</v>
      </c>
      <c r="G16" s="52">
        <v>13783.399484402735</v>
      </c>
      <c r="H16" s="52">
        <v>18056.253324567588</v>
      </c>
      <c r="I16" s="52">
        <v>23653.691855183541</v>
      </c>
      <c r="J16" s="52">
        <v>30986.33633029044</v>
      </c>
      <c r="K16" s="52">
        <v>40592.100592680479</v>
      </c>
      <c r="L16" s="52">
        <v>53175.651776411425</v>
      </c>
      <c r="M16" s="52">
        <v>69660.103827098981</v>
      </c>
    </row>
    <row r="17" spans="1:13" x14ac:dyDescent="0.25">
      <c r="A17" s="56" t="s">
        <v>68</v>
      </c>
      <c r="B17" s="52">
        <v>127394.40363636364</v>
      </c>
      <c r="C17" s="52">
        <v>166886.66876363635</v>
      </c>
      <c r="D17" s="52">
        <v>218621.53608036373</v>
      </c>
      <c r="E17" s="52">
        <v>286394.21226527647</v>
      </c>
      <c r="F17" s="52">
        <v>375176.41806751216</v>
      </c>
      <c r="G17" s="52">
        <v>491481.10766844096</v>
      </c>
      <c r="H17" s="52">
        <v>643840.25104565767</v>
      </c>
      <c r="I17" s="52">
        <v>843430.72886981186</v>
      </c>
      <c r="J17" s="52">
        <v>1104894.2548194535</v>
      </c>
      <c r="K17" s="52">
        <v>1447411.4738134842</v>
      </c>
      <c r="L17" s="52">
        <v>1896109.0306956647</v>
      </c>
      <c r="M17" s="52">
        <v>2483902.8302113204</v>
      </c>
    </row>
    <row r="18" spans="1:13" x14ac:dyDescent="0.25">
      <c r="A18" s="56" t="s">
        <v>70</v>
      </c>
      <c r="B18" s="52">
        <v>100879.28909090911</v>
      </c>
      <c r="C18" s="52">
        <v>132151.86870909092</v>
      </c>
      <c r="D18" s="52">
        <v>173118.94800890912</v>
      </c>
      <c r="E18" s="52">
        <v>226785.82189167099</v>
      </c>
      <c r="F18" s="52">
        <v>297089.42667808902</v>
      </c>
      <c r="G18" s="52">
        <v>389187.14894829667</v>
      </c>
      <c r="H18" s="52">
        <v>509835.16512226866</v>
      </c>
      <c r="I18" s="52">
        <v>667884.06631017197</v>
      </c>
      <c r="J18" s="52">
        <v>874928.12686632539</v>
      </c>
      <c r="K18" s="52">
        <v>1146155.8461948864</v>
      </c>
      <c r="L18" s="52">
        <v>1501464.1585153011</v>
      </c>
      <c r="M18" s="52">
        <v>1966918.0476550448</v>
      </c>
    </row>
    <row r="19" spans="1:13" x14ac:dyDescent="0.25">
      <c r="A19" s="56" t="s">
        <v>67</v>
      </c>
      <c r="B19" s="52">
        <v>18113.727272727276</v>
      </c>
      <c r="C19" s="52">
        <v>23728.982727272731</v>
      </c>
      <c r="D19" s="52">
        <v>31084.967372727278</v>
      </c>
      <c r="E19" s="52">
        <v>40721.307258272733</v>
      </c>
      <c r="F19" s="52">
        <v>53344.912508337293</v>
      </c>
      <c r="G19" s="52">
        <v>69881.835385921848</v>
      </c>
      <c r="H19" s="52">
        <v>91545.204355557624</v>
      </c>
      <c r="I19" s="52">
        <v>119924.21770578052</v>
      </c>
      <c r="J19" s="52">
        <v>157100.7251945725</v>
      </c>
      <c r="K19" s="52">
        <v>205801.95000488998</v>
      </c>
      <c r="L19" s="52">
        <v>269600.55450640584</v>
      </c>
      <c r="M19" s="52">
        <v>353176.72640339175</v>
      </c>
    </row>
    <row r="20" spans="1:13" x14ac:dyDescent="0.25">
      <c r="A20" s="56" t="s">
        <v>73</v>
      </c>
      <c r="B20" s="52">
        <v>29753.196363636369</v>
      </c>
      <c r="C20" s="52">
        <v>38976.687236363643</v>
      </c>
      <c r="D20" s="52">
        <v>51059.460279636376</v>
      </c>
      <c r="E20" s="52">
        <v>66887.892966323649</v>
      </c>
      <c r="F20" s="52">
        <v>87623.139785884006</v>
      </c>
      <c r="G20" s="52">
        <v>114786.31311950805</v>
      </c>
      <c r="H20" s="52">
        <v>150370.07018655556</v>
      </c>
      <c r="I20" s="52">
        <v>196984.79194438781</v>
      </c>
      <c r="J20" s="52">
        <v>258050.07744714804</v>
      </c>
      <c r="K20" s="52">
        <v>338045.60145576397</v>
      </c>
      <c r="L20" s="52">
        <v>442839.73790705088</v>
      </c>
      <c r="M20" s="52">
        <v>580120.05665823666</v>
      </c>
    </row>
    <row r="21" spans="1:13" x14ac:dyDescent="0.25">
      <c r="A21" s="56" t="s">
        <v>72</v>
      </c>
      <c r="B21" s="52">
        <v>24954.070909090911</v>
      </c>
      <c r="C21" s="52">
        <v>32689.832890909092</v>
      </c>
      <c r="D21" s="52">
        <v>42823.68108709091</v>
      </c>
      <c r="E21" s="52">
        <v>56099.022224089102</v>
      </c>
      <c r="F21" s="52">
        <v>73489.719113556741</v>
      </c>
      <c r="G21" s="52">
        <v>96271.532038759324</v>
      </c>
      <c r="H21" s="52">
        <v>126115.70697077471</v>
      </c>
      <c r="I21" s="52">
        <v>165211.57613171492</v>
      </c>
      <c r="J21" s="52">
        <v>216427.16473254655</v>
      </c>
      <c r="K21" s="52">
        <v>283519.58579963597</v>
      </c>
      <c r="L21" s="52">
        <v>371410.65739752317</v>
      </c>
      <c r="M21" s="52">
        <v>486547.96119075542</v>
      </c>
    </row>
    <row r="22" spans="1:13" x14ac:dyDescent="0.25">
      <c r="A22" s="56" t="s">
        <v>66</v>
      </c>
      <c r="B22" s="52">
        <v>50347.110909090916</v>
      </c>
      <c r="C22" s="52">
        <v>65954.715290909095</v>
      </c>
      <c r="D22" s="52">
        <v>86400.67703109092</v>
      </c>
      <c r="E22" s="52">
        <v>113184.88691072911</v>
      </c>
      <c r="F22" s="52">
        <v>148272.20185305516</v>
      </c>
      <c r="G22" s="52">
        <v>194236.58442750227</v>
      </c>
      <c r="H22" s="52">
        <v>254449.92560002801</v>
      </c>
      <c r="I22" s="52">
        <v>333329.40253603674</v>
      </c>
      <c r="J22" s="52">
        <v>436661.51732220815</v>
      </c>
      <c r="K22" s="52">
        <v>572026.58769209275</v>
      </c>
      <c r="L22" s="52">
        <v>749354.82987664163</v>
      </c>
      <c r="M22" s="52">
        <v>981654.82713840064</v>
      </c>
    </row>
    <row r="23" spans="1:13" x14ac:dyDescent="0.25">
      <c r="A23" s="56" t="s">
        <v>75</v>
      </c>
      <c r="B23" s="52">
        <v>355304.86909090914</v>
      </c>
      <c r="C23" s="52">
        <v>465449.37850909092</v>
      </c>
      <c r="D23" s="52">
        <v>609738.6858469093</v>
      </c>
      <c r="E23" s="52">
        <v>798757.67845945118</v>
      </c>
      <c r="F23" s="52">
        <v>1046372.5587818811</v>
      </c>
      <c r="G23" s="52">
        <v>1370748.0520042644</v>
      </c>
      <c r="H23" s="52">
        <v>1795679.9481255864</v>
      </c>
      <c r="I23" s="52">
        <v>2352340.7320445189</v>
      </c>
      <c r="J23" s="52">
        <v>3081566.3589783194</v>
      </c>
      <c r="K23" s="52">
        <v>4036851.9302615984</v>
      </c>
      <c r="L23" s="52">
        <v>5288276.0286426954</v>
      </c>
      <c r="M23" s="52">
        <v>6927641.5975219309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20"/>
  <sheetViews>
    <sheetView tabSelected="1" topLeftCell="A53" workbookViewId="0">
      <pane xSplit="1" topLeftCell="B1" activePane="topRight" state="frozen"/>
      <selection pane="topRight" activeCell="K65" sqref="K65"/>
    </sheetView>
  </sheetViews>
  <sheetFormatPr defaultRowHeight="15" x14ac:dyDescent="0.25"/>
  <cols>
    <col min="1" max="1" width="25.7109375" bestFit="1" customWidth="1"/>
    <col min="2" max="2" width="34" bestFit="1" customWidth="1"/>
    <col min="3" max="3" width="15.5703125" style="2" bestFit="1" customWidth="1"/>
    <col min="4" max="4" width="15.5703125" bestFit="1" customWidth="1"/>
    <col min="5" max="5" width="15.5703125" style="2" bestFit="1" customWidth="1"/>
    <col min="6" max="6" width="8.42578125" style="2" customWidth="1"/>
    <col min="7" max="7" width="15.5703125" style="7" bestFit="1" customWidth="1"/>
    <col min="8" max="8" width="10.42578125" style="7" bestFit="1" customWidth="1"/>
    <col min="9" max="9" width="1.140625" style="7" customWidth="1"/>
    <col min="10" max="10" width="5.7109375" style="7" bestFit="1" customWidth="1"/>
    <col min="11" max="11" width="0.85546875" style="7" customWidth="1"/>
    <col min="12" max="14" width="15.5703125" style="5" bestFit="1" customWidth="1"/>
    <col min="15" max="15" width="15.5703125" bestFit="1" customWidth="1"/>
    <col min="16" max="23" width="17.28515625" bestFit="1" customWidth="1"/>
    <col min="24" max="24" width="19.42578125" customWidth="1"/>
  </cols>
  <sheetData>
    <row r="1" spans="1:25" ht="15.75" thickBot="1" x14ac:dyDescent="0.3">
      <c r="J1" s="37" t="s">
        <v>2</v>
      </c>
    </row>
    <row r="2" spans="1:25" ht="29.25" thickBot="1" x14ac:dyDescent="0.3">
      <c r="A2" s="68" t="s">
        <v>8</v>
      </c>
      <c r="B2" s="68"/>
      <c r="C2" s="68"/>
      <c r="D2" s="68"/>
      <c r="E2" s="68"/>
      <c r="F2" s="68"/>
      <c r="G2" s="68"/>
      <c r="H2" s="68"/>
      <c r="J2" s="19">
        <v>0.31000000000000011</v>
      </c>
      <c r="L2" s="65" t="s">
        <v>92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7"/>
    </row>
    <row r="3" spans="1:25" ht="15.75" thickBot="1" x14ac:dyDescent="0.3"/>
    <row r="4" spans="1:25" ht="45.75" thickBot="1" x14ac:dyDescent="0.3">
      <c r="A4" s="20" t="s">
        <v>64</v>
      </c>
      <c r="B4" s="38" t="s">
        <v>65</v>
      </c>
      <c r="C4" s="17" t="s">
        <v>0</v>
      </c>
      <c r="D4" s="17" t="s">
        <v>1</v>
      </c>
      <c r="E4" s="17" t="s">
        <v>7</v>
      </c>
      <c r="F4" s="21" t="s">
        <v>3</v>
      </c>
      <c r="G4" s="21" t="s">
        <v>4</v>
      </c>
      <c r="H4" s="22" t="s">
        <v>5</v>
      </c>
      <c r="I4" s="7">
        <v>1</v>
      </c>
      <c r="J4" s="7">
        <v>2</v>
      </c>
      <c r="K4" s="7">
        <v>3</v>
      </c>
      <c r="L4" s="16">
        <v>44896</v>
      </c>
      <c r="M4" s="17">
        <v>44927</v>
      </c>
      <c r="N4" s="17">
        <v>44958</v>
      </c>
      <c r="O4" s="17">
        <v>44986</v>
      </c>
      <c r="P4" s="17">
        <v>45017</v>
      </c>
      <c r="Q4" s="17">
        <v>45047</v>
      </c>
      <c r="R4" s="17">
        <v>45078</v>
      </c>
      <c r="S4" s="17">
        <v>45108</v>
      </c>
      <c r="T4" s="17">
        <v>45139</v>
      </c>
      <c r="U4" s="17">
        <v>45170</v>
      </c>
      <c r="V4" s="17">
        <v>45200</v>
      </c>
      <c r="W4" s="17">
        <v>45231</v>
      </c>
      <c r="X4" s="18" t="s">
        <v>6</v>
      </c>
      <c r="Y4" s="4"/>
    </row>
    <row r="5" spans="1:25" x14ac:dyDescent="0.25">
      <c r="A5" s="44" t="s">
        <v>10</v>
      </c>
      <c r="B5" s="45" t="s">
        <v>66</v>
      </c>
      <c r="C5" s="23">
        <v>3.0549999999999997</v>
      </c>
      <c r="D5" s="23">
        <v>0.18181818181818182</v>
      </c>
      <c r="E5" s="23">
        <f t="shared" ref="E5:E36" si="0">C5-D5</f>
        <v>2.8731818181818181</v>
      </c>
      <c r="F5" s="24">
        <f t="shared" ref="F5:F36" si="1">D5/C5</f>
        <v>5.9514953131974413E-2</v>
      </c>
      <c r="G5" s="25">
        <f t="shared" ref="G5:G36" si="2">C5-D5</f>
        <v>2.8731818181818181</v>
      </c>
      <c r="H5" s="26">
        <f t="shared" ref="H5:H36" si="3">G5/C5</f>
        <v>0.94048504686802559</v>
      </c>
      <c r="I5" s="36"/>
      <c r="J5" s="6"/>
      <c r="K5" s="6"/>
      <c r="L5" s="10">
        <f t="shared" ref="L5:L36" si="4">(D5*$J$2)+D5</f>
        <v>0.23818181818181822</v>
      </c>
      <c r="M5" s="9">
        <f t="shared" ref="M5:W5" si="5">(L5*$J$2)+L5</f>
        <v>0.31201818181818186</v>
      </c>
      <c r="N5" s="9">
        <f t="shared" si="5"/>
        <v>0.40874381818181826</v>
      </c>
      <c r="O5" s="9">
        <f t="shared" si="5"/>
        <v>0.53545440181818194</v>
      </c>
      <c r="P5" s="9">
        <f t="shared" si="5"/>
        <v>0.70144526638181837</v>
      </c>
      <c r="Q5" s="9">
        <f t="shared" si="5"/>
        <v>0.91889329896018213</v>
      </c>
      <c r="R5" s="9">
        <f t="shared" si="5"/>
        <v>1.2037502216378386</v>
      </c>
      <c r="S5" s="9">
        <f t="shared" si="5"/>
        <v>1.5769127903455686</v>
      </c>
      <c r="T5" s="9">
        <f t="shared" si="5"/>
        <v>2.0657557553526953</v>
      </c>
      <c r="U5" s="9">
        <f t="shared" si="5"/>
        <v>2.706140039512031</v>
      </c>
      <c r="V5" s="9">
        <f t="shared" si="5"/>
        <v>3.545043451760761</v>
      </c>
      <c r="W5" s="9">
        <f t="shared" si="5"/>
        <v>4.6440069218065974</v>
      </c>
      <c r="X5" s="11">
        <f t="shared" ref="X5:X36" si="6">SUM(L5:W5)</f>
        <v>18.856345965757491</v>
      </c>
      <c r="Y5" s="1"/>
    </row>
    <row r="6" spans="1:25" x14ac:dyDescent="0.25">
      <c r="A6" s="46" t="s">
        <v>11</v>
      </c>
      <c r="B6" s="47" t="s">
        <v>66</v>
      </c>
      <c r="C6" s="27">
        <v>27183</v>
      </c>
      <c r="D6" s="27">
        <v>3488.7272727272725</v>
      </c>
      <c r="E6" s="27">
        <f t="shared" si="0"/>
        <v>23694.272727272728</v>
      </c>
      <c r="F6" s="28">
        <f t="shared" si="1"/>
        <v>0.1283422459893048</v>
      </c>
      <c r="G6" s="29">
        <f t="shared" si="2"/>
        <v>23694.272727272728</v>
      </c>
      <c r="H6" s="30">
        <f t="shared" si="3"/>
        <v>0.87165775401069523</v>
      </c>
      <c r="I6" s="36"/>
      <c r="J6" s="6"/>
      <c r="K6" s="6"/>
      <c r="L6" s="10">
        <f t="shared" si="4"/>
        <v>4570.2327272727271</v>
      </c>
      <c r="M6" s="8">
        <f t="shared" ref="M6:W6" si="7">(L6*$J$2)+L6</f>
        <v>5987.0048727272733</v>
      </c>
      <c r="N6" s="8">
        <f t="shared" si="7"/>
        <v>7842.9763832727285</v>
      </c>
      <c r="O6" s="8">
        <f t="shared" si="7"/>
        <v>10274.299062087275</v>
      </c>
      <c r="P6" s="8">
        <f t="shared" si="7"/>
        <v>13459.331771334331</v>
      </c>
      <c r="Q6" s="8">
        <f t="shared" si="7"/>
        <v>17631.724620447974</v>
      </c>
      <c r="R6" s="8">
        <f t="shared" si="7"/>
        <v>23097.55925278685</v>
      </c>
      <c r="S6" s="8">
        <f t="shared" si="7"/>
        <v>30257.802621150775</v>
      </c>
      <c r="T6" s="8">
        <f t="shared" si="7"/>
        <v>39637.72143370752</v>
      </c>
      <c r="U6" s="8">
        <f t="shared" si="7"/>
        <v>51925.415078156853</v>
      </c>
      <c r="V6" s="8">
        <f t="shared" si="7"/>
        <v>68022.293752385478</v>
      </c>
      <c r="W6" s="8">
        <f t="shared" si="7"/>
        <v>89109.20481562498</v>
      </c>
      <c r="X6" s="12">
        <f t="shared" si="6"/>
        <v>361815.56639095477</v>
      </c>
    </row>
    <row r="7" spans="1:25" x14ac:dyDescent="0.25">
      <c r="A7" s="46" t="s">
        <v>9</v>
      </c>
      <c r="B7" s="47" t="s">
        <v>66</v>
      </c>
      <c r="C7" s="27">
        <v>1836</v>
      </c>
      <c r="D7" s="27">
        <v>235.63636363636363</v>
      </c>
      <c r="E7" s="27">
        <f t="shared" si="0"/>
        <v>1600.3636363636365</v>
      </c>
      <c r="F7" s="28">
        <f t="shared" si="1"/>
        <v>0.1283422459893048</v>
      </c>
      <c r="G7" s="29">
        <f t="shared" si="2"/>
        <v>1600.3636363636365</v>
      </c>
      <c r="H7" s="30">
        <f t="shared" si="3"/>
        <v>0.87165775401069523</v>
      </c>
      <c r="I7" s="36"/>
      <c r="J7" s="6"/>
      <c r="K7" s="6"/>
      <c r="L7" s="10">
        <f t="shared" si="4"/>
        <v>308.68363636363637</v>
      </c>
      <c r="M7" s="8">
        <f t="shared" ref="M7:W7" si="8">(L7*$J$2)+L7</f>
        <v>404.37556363636367</v>
      </c>
      <c r="N7" s="8">
        <f t="shared" si="8"/>
        <v>529.73198836363645</v>
      </c>
      <c r="O7" s="8">
        <f t="shared" si="8"/>
        <v>693.94890475636385</v>
      </c>
      <c r="P7" s="8">
        <f t="shared" si="8"/>
        <v>909.07306523083673</v>
      </c>
      <c r="Q7" s="8">
        <f t="shared" si="8"/>
        <v>1190.8857154523962</v>
      </c>
      <c r="R7" s="8">
        <f t="shared" si="8"/>
        <v>1560.0602872426391</v>
      </c>
      <c r="S7" s="8">
        <f t="shared" si="8"/>
        <v>2043.6789762878575</v>
      </c>
      <c r="T7" s="8">
        <f t="shared" si="8"/>
        <v>2677.2194589370938</v>
      </c>
      <c r="U7" s="8">
        <f t="shared" si="8"/>
        <v>3507.157491207593</v>
      </c>
      <c r="V7" s="8">
        <f t="shared" si="8"/>
        <v>4594.3763134819474</v>
      </c>
      <c r="W7" s="8">
        <f t="shared" si="8"/>
        <v>6018.6329706613515</v>
      </c>
      <c r="X7" s="12">
        <f t="shared" si="6"/>
        <v>24437.824371621715</v>
      </c>
    </row>
    <row r="8" spans="1:25" x14ac:dyDescent="0.25">
      <c r="A8" s="46" t="s">
        <v>12</v>
      </c>
      <c r="B8" s="47" t="s">
        <v>69</v>
      </c>
      <c r="C8" s="27">
        <v>1647.6816666666666</v>
      </c>
      <c r="D8" s="27">
        <v>221.63636363636363</v>
      </c>
      <c r="E8" s="27">
        <f t="shared" si="0"/>
        <v>1426.0453030303029</v>
      </c>
      <c r="F8" s="28">
        <f t="shared" si="1"/>
        <v>0.1345140679296043</v>
      </c>
      <c r="G8" s="29">
        <f t="shared" si="2"/>
        <v>1426.0453030303029</v>
      </c>
      <c r="H8" s="30">
        <f t="shared" si="3"/>
        <v>0.86548593207039559</v>
      </c>
      <c r="I8" s="36"/>
      <c r="J8" s="6"/>
      <c r="K8" s="6"/>
      <c r="L8" s="10">
        <f t="shared" si="4"/>
        <v>290.34363636363639</v>
      </c>
      <c r="M8" s="8">
        <f t="shared" ref="M8:W8" si="9">(L8*$J$2)+L8</f>
        <v>380.35016363636373</v>
      </c>
      <c r="N8" s="8">
        <f t="shared" si="9"/>
        <v>498.2587143636365</v>
      </c>
      <c r="O8" s="8">
        <f t="shared" si="9"/>
        <v>652.71891581636385</v>
      </c>
      <c r="P8" s="8">
        <f t="shared" si="9"/>
        <v>855.06177971943669</v>
      </c>
      <c r="Q8" s="8">
        <f t="shared" si="9"/>
        <v>1120.1309314324621</v>
      </c>
      <c r="R8" s="8">
        <f t="shared" si="9"/>
        <v>1467.3715201765256</v>
      </c>
      <c r="S8" s="8">
        <f t="shared" si="9"/>
        <v>1922.2566914312488</v>
      </c>
      <c r="T8" s="8">
        <f t="shared" si="9"/>
        <v>2518.1562657749359</v>
      </c>
      <c r="U8" s="8">
        <f t="shared" si="9"/>
        <v>3298.7847081651662</v>
      </c>
      <c r="V8" s="8">
        <f t="shared" si="9"/>
        <v>4321.4079676963684</v>
      </c>
      <c r="W8" s="8">
        <f t="shared" si="9"/>
        <v>5661.0444376822434</v>
      </c>
      <c r="X8" s="12">
        <f t="shared" si="6"/>
        <v>22985.885732258386</v>
      </c>
    </row>
    <row r="9" spans="1:25" x14ac:dyDescent="0.25">
      <c r="A9" s="46" t="s">
        <v>13</v>
      </c>
      <c r="B9" s="47" t="s">
        <v>68</v>
      </c>
      <c r="C9" s="27">
        <v>739.36166666666668</v>
      </c>
      <c r="D9" s="27">
        <v>99.454545454545453</v>
      </c>
      <c r="E9" s="27">
        <f t="shared" si="0"/>
        <v>639.90712121212118</v>
      </c>
      <c r="F9" s="28">
        <f t="shared" si="1"/>
        <v>0.1345140679296043</v>
      </c>
      <c r="G9" s="29">
        <f t="shared" si="2"/>
        <v>639.90712121212118</v>
      </c>
      <c r="H9" s="30">
        <f t="shared" si="3"/>
        <v>0.86548593207039559</v>
      </c>
      <c r="I9" s="36"/>
      <c r="J9" s="6"/>
      <c r="K9" s="6"/>
      <c r="L9" s="10">
        <f t="shared" si="4"/>
        <v>130.28545454545457</v>
      </c>
      <c r="M9" s="8">
        <f t="shared" ref="M9:W9" si="10">(L9*$J$2)+L9</f>
        <v>170.6739454545455</v>
      </c>
      <c r="N9" s="8">
        <f t="shared" si="10"/>
        <v>223.58286854545463</v>
      </c>
      <c r="O9" s="8">
        <f t="shared" si="10"/>
        <v>292.89355779454559</v>
      </c>
      <c r="P9" s="8">
        <f t="shared" si="10"/>
        <v>383.69056071085475</v>
      </c>
      <c r="Q9" s="8">
        <f t="shared" si="10"/>
        <v>502.63463453121977</v>
      </c>
      <c r="R9" s="8">
        <f t="shared" si="10"/>
        <v>658.45137123589802</v>
      </c>
      <c r="S9" s="8">
        <f t="shared" si="10"/>
        <v>862.57129631902649</v>
      </c>
      <c r="T9" s="8">
        <f t="shared" si="10"/>
        <v>1129.9683981779249</v>
      </c>
      <c r="U9" s="8">
        <f t="shared" si="10"/>
        <v>1480.2586016130817</v>
      </c>
      <c r="V9" s="8">
        <f t="shared" si="10"/>
        <v>1939.1387681131373</v>
      </c>
      <c r="W9" s="8">
        <f t="shared" si="10"/>
        <v>2540.2717862282102</v>
      </c>
      <c r="X9" s="12">
        <f t="shared" si="6"/>
        <v>10314.421243269353</v>
      </c>
    </row>
    <row r="10" spans="1:25" x14ac:dyDescent="0.25">
      <c r="A10" s="46" t="s">
        <v>14</v>
      </c>
      <c r="B10" s="47" t="s">
        <v>68</v>
      </c>
      <c r="C10" s="27">
        <v>45281.700000000004</v>
      </c>
      <c r="D10" s="27">
        <v>6933.818181818182</v>
      </c>
      <c r="E10" s="27">
        <f t="shared" si="0"/>
        <v>38347.881818181821</v>
      </c>
      <c r="F10" s="28">
        <f t="shared" si="1"/>
        <v>0.15312627798466447</v>
      </c>
      <c r="G10" s="29">
        <f t="shared" si="2"/>
        <v>38347.881818181821</v>
      </c>
      <c r="H10" s="30">
        <f t="shared" si="3"/>
        <v>0.84687372201533551</v>
      </c>
      <c r="I10" s="36"/>
      <c r="J10" s="6"/>
      <c r="K10" s="6"/>
      <c r="L10" s="10">
        <f t="shared" si="4"/>
        <v>9083.3018181818188</v>
      </c>
      <c r="M10" s="8">
        <f t="shared" ref="M10:W10" si="11">(L10*$J$2)+L10</f>
        <v>11899.125381818183</v>
      </c>
      <c r="N10" s="8">
        <f t="shared" si="11"/>
        <v>15587.854250181821</v>
      </c>
      <c r="O10" s="8">
        <f t="shared" si="11"/>
        <v>20420.089067738187</v>
      </c>
      <c r="P10" s="8">
        <f t="shared" si="11"/>
        <v>26750.316678737028</v>
      </c>
      <c r="Q10" s="8">
        <f t="shared" si="11"/>
        <v>35042.914849145513</v>
      </c>
      <c r="R10" s="8">
        <f t="shared" si="11"/>
        <v>45906.218452380621</v>
      </c>
      <c r="S10" s="8">
        <f t="shared" si="11"/>
        <v>60137.146172618617</v>
      </c>
      <c r="T10" s="8">
        <f t="shared" si="11"/>
        <v>78779.661486130397</v>
      </c>
      <c r="U10" s="8">
        <f t="shared" si="11"/>
        <v>103201.35654683082</v>
      </c>
      <c r="V10" s="8">
        <f t="shared" si="11"/>
        <v>135193.7770763484</v>
      </c>
      <c r="W10" s="8">
        <f t="shared" si="11"/>
        <v>177103.84797001642</v>
      </c>
      <c r="X10" s="12">
        <f t="shared" si="6"/>
        <v>719105.60975012789</v>
      </c>
    </row>
    <row r="11" spans="1:25" x14ac:dyDescent="0.25">
      <c r="A11" s="46" t="s">
        <v>15</v>
      </c>
      <c r="B11" s="47" t="s">
        <v>67</v>
      </c>
      <c r="C11" s="27">
        <v>44068.799999999996</v>
      </c>
      <c r="D11" s="27">
        <v>7138.909090909091</v>
      </c>
      <c r="E11" s="27">
        <f t="shared" si="0"/>
        <v>36929.890909090907</v>
      </c>
      <c r="F11" s="28">
        <f t="shared" si="1"/>
        <v>0.16199463318513532</v>
      </c>
      <c r="G11" s="29">
        <f t="shared" si="2"/>
        <v>36929.890909090907</v>
      </c>
      <c r="H11" s="30">
        <f t="shared" si="3"/>
        <v>0.83800536681486471</v>
      </c>
      <c r="I11" s="36"/>
      <c r="J11" s="6"/>
      <c r="K11" s="6"/>
      <c r="L11" s="10">
        <f t="shared" si="4"/>
        <v>9351.9709090909091</v>
      </c>
      <c r="M11" s="8">
        <f t="shared" ref="M11:W11" si="12">(L11*$J$2)+L11</f>
        <v>12251.081890909092</v>
      </c>
      <c r="N11" s="8">
        <f t="shared" si="12"/>
        <v>16048.917277090912</v>
      </c>
      <c r="O11" s="8">
        <f t="shared" si="12"/>
        <v>21024.081632989095</v>
      </c>
      <c r="P11" s="8">
        <f t="shared" si="12"/>
        <v>27541.546939215717</v>
      </c>
      <c r="Q11" s="8">
        <f t="shared" si="12"/>
        <v>36079.426490372593</v>
      </c>
      <c r="R11" s="8">
        <f t="shared" si="12"/>
        <v>47264.0487023881</v>
      </c>
      <c r="S11" s="8">
        <f t="shared" si="12"/>
        <v>61915.903800128413</v>
      </c>
      <c r="T11" s="8">
        <f t="shared" si="12"/>
        <v>81109.83397816823</v>
      </c>
      <c r="U11" s="8">
        <f t="shared" si="12"/>
        <v>106253.88251140038</v>
      </c>
      <c r="V11" s="8">
        <f t="shared" si="12"/>
        <v>139192.58608993451</v>
      </c>
      <c r="W11" s="8">
        <f t="shared" si="12"/>
        <v>182342.28777781423</v>
      </c>
      <c r="X11" s="12">
        <f t="shared" si="6"/>
        <v>740375.56799950206</v>
      </c>
    </row>
    <row r="12" spans="1:25" x14ac:dyDescent="0.25">
      <c r="A12" s="46" t="s">
        <v>16</v>
      </c>
      <c r="B12" s="47" t="s">
        <v>67</v>
      </c>
      <c r="C12" s="27">
        <v>11782</v>
      </c>
      <c r="D12" s="27">
        <v>1946.1818181818182</v>
      </c>
      <c r="E12" s="27">
        <f t="shared" si="0"/>
        <v>9835.818181818182</v>
      </c>
      <c r="F12" s="28">
        <f t="shared" si="1"/>
        <v>0.16518263607043102</v>
      </c>
      <c r="G12" s="29">
        <f t="shared" si="2"/>
        <v>9835.818181818182</v>
      </c>
      <c r="H12" s="30">
        <f t="shared" si="3"/>
        <v>0.83481736392956896</v>
      </c>
      <c r="I12" s="36"/>
      <c r="J12" s="6"/>
      <c r="K12" s="6"/>
      <c r="L12" s="10">
        <f t="shared" si="4"/>
        <v>2549.4981818181823</v>
      </c>
      <c r="M12" s="8">
        <f t="shared" ref="M12:W12" si="13">(L12*$J$2)+L12</f>
        <v>3339.842618181819</v>
      </c>
      <c r="N12" s="8">
        <f t="shared" si="13"/>
        <v>4375.1938298181831</v>
      </c>
      <c r="O12" s="8">
        <f t="shared" si="13"/>
        <v>5731.5039170618202</v>
      </c>
      <c r="P12" s="8">
        <f t="shared" si="13"/>
        <v>7508.2701313509851</v>
      </c>
      <c r="Q12" s="8">
        <f t="shared" si="13"/>
        <v>9835.8338720697902</v>
      </c>
      <c r="R12" s="8">
        <f t="shared" si="13"/>
        <v>12884.942372411426</v>
      </c>
      <c r="S12" s="8">
        <f t="shared" si="13"/>
        <v>16879.274507858969</v>
      </c>
      <c r="T12" s="8">
        <f t="shared" si="13"/>
        <v>22111.849605295251</v>
      </c>
      <c r="U12" s="8">
        <f t="shared" si="13"/>
        <v>28966.522982936782</v>
      </c>
      <c r="V12" s="8">
        <f t="shared" si="13"/>
        <v>37946.145107647186</v>
      </c>
      <c r="W12" s="8">
        <f t="shared" si="13"/>
        <v>49709.450091017818</v>
      </c>
      <c r="X12" s="12">
        <f t="shared" si="6"/>
        <v>201838.32721746824</v>
      </c>
    </row>
    <row r="13" spans="1:25" x14ac:dyDescent="0.25">
      <c r="A13" s="46" t="s">
        <v>17</v>
      </c>
      <c r="B13" s="47" t="s">
        <v>67</v>
      </c>
      <c r="C13" s="27">
        <v>2696.1</v>
      </c>
      <c r="D13" s="27">
        <v>456</v>
      </c>
      <c r="E13" s="27">
        <f t="shared" si="0"/>
        <v>2240.1</v>
      </c>
      <c r="F13" s="28">
        <f t="shared" si="1"/>
        <v>0.16913319238900634</v>
      </c>
      <c r="G13" s="29">
        <f t="shared" si="2"/>
        <v>2240.1</v>
      </c>
      <c r="H13" s="30">
        <f t="shared" si="3"/>
        <v>0.83086680761099363</v>
      </c>
      <c r="I13" s="36"/>
      <c r="J13" s="6"/>
      <c r="K13" s="6"/>
      <c r="L13" s="10">
        <f t="shared" si="4"/>
        <v>597.36</v>
      </c>
      <c r="M13" s="8">
        <f t="shared" ref="M13:W13" si="14">(L13*$J$2)+L13</f>
        <v>782.54160000000002</v>
      </c>
      <c r="N13" s="8">
        <f t="shared" si="14"/>
        <v>1025.129496</v>
      </c>
      <c r="O13" s="8">
        <f t="shared" si="14"/>
        <v>1342.9196397600001</v>
      </c>
      <c r="P13" s="8">
        <f t="shared" si="14"/>
        <v>1759.2247280856004</v>
      </c>
      <c r="Q13" s="8">
        <f t="shared" si="14"/>
        <v>2304.5843937921368</v>
      </c>
      <c r="R13" s="8">
        <f t="shared" si="14"/>
        <v>3019.0055558676995</v>
      </c>
      <c r="S13" s="8">
        <f t="shared" si="14"/>
        <v>3954.8972781866869</v>
      </c>
      <c r="T13" s="8">
        <f t="shared" si="14"/>
        <v>5180.9154344245599</v>
      </c>
      <c r="U13" s="8">
        <f t="shared" si="14"/>
        <v>6786.9992190961739</v>
      </c>
      <c r="V13" s="8">
        <f t="shared" si="14"/>
        <v>8890.9689770159894</v>
      </c>
      <c r="W13" s="8">
        <f t="shared" si="14"/>
        <v>11647.169359890948</v>
      </c>
      <c r="X13" s="12">
        <f t="shared" si="6"/>
        <v>47291.7156821198</v>
      </c>
    </row>
    <row r="14" spans="1:25" x14ac:dyDescent="0.25">
      <c r="A14" s="46" t="s">
        <v>18</v>
      </c>
      <c r="B14" s="47" t="s">
        <v>67</v>
      </c>
      <c r="C14" s="27">
        <v>5192.0000000000009</v>
      </c>
      <c r="D14" s="27">
        <v>960</v>
      </c>
      <c r="E14" s="27">
        <f t="shared" si="0"/>
        <v>4232.0000000000009</v>
      </c>
      <c r="F14" s="28">
        <f t="shared" si="1"/>
        <v>0.18489984591679504</v>
      </c>
      <c r="G14" s="29">
        <f t="shared" si="2"/>
        <v>4232.0000000000009</v>
      </c>
      <c r="H14" s="30">
        <f t="shared" si="3"/>
        <v>0.81510015408320491</v>
      </c>
      <c r="I14" s="36"/>
      <c r="J14" s="6"/>
      <c r="K14" s="6"/>
      <c r="L14" s="10">
        <f t="shared" si="4"/>
        <v>1257.6000000000001</v>
      </c>
      <c r="M14" s="8">
        <f t="shared" ref="M14:W14" si="15">(L14*$J$2)+L14</f>
        <v>1647.4560000000004</v>
      </c>
      <c r="N14" s="8">
        <f t="shared" si="15"/>
        <v>2158.1673600000008</v>
      </c>
      <c r="O14" s="8">
        <f t="shared" si="15"/>
        <v>2827.1992416000012</v>
      </c>
      <c r="P14" s="8">
        <f t="shared" si="15"/>
        <v>3703.6310064960016</v>
      </c>
      <c r="Q14" s="8">
        <f t="shared" si="15"/>
        <v>4851.7566185097621</v>
      </c>
      <c r="R14" s="8">
        <f t="shared" si="15"/>
        <v>6355.8011702477888</v>
      </c>
      <c r="S14" s="8">
        <f t="shared" si="15"/>
        <v>8326.0995330246042</v>
      </c>
      <c r="T14" s="8">
        <f t="shared" si="15"/>
        <v>10907.190388262232</v>
      </c>
      <c r="U14" s="8">
        <f t="shared" si="15"/>
        <v>14288.419408623526</v>
      </c>
      <c r="V14" s="8">
        <f t="shared" si="15"/>
        <v>18717.829425296819</v>
      </c>
      <c r="W14" s="8">
        <f t="shared" si="15"/>
        <v>24520.356547138836</v>
      </c>
      <c r="X14" s="12">
        <f t="shared" si="6"/>
        <v>99561.506699199585</v>
      </c>
    </row>
    <row r="15" spans="1:25" x14ac:dyDescent="0.25">
      <c r="A15" s="46" t="s">
        <v>19</v>
      </c>
      <c r="B15" s="47" t="s">
        <v>67</v>
      </c>
      <c r="C15" s="27">
        <v>2035.5</v>
      </c>
      <c r="D15" s="27">
        <v>376.36363636363637</v>
      </c>
      <c r="E15" s="27">
        <f t="shared" si="0"/>
        <v>1659.1363636363635</v>
      </c>
      <c r="F15" s="28">
        <f t="shared" si="1"/>
        <v>0.18489984591679506</v>
      </c>
      <c r="G15" s="29">
        <f t="shared" si="2"/>
        <v>1659.1363636363635</v>
      </c>
      <c r="H15" s="30">
        <f t="shared" si="3"/>
        <v>0.81510015408320491</v>
      </c>
      <c r="I15" s="36"/>
      <c r="J15" s="6"/>
      <c r="K15" s="6"/>
      <c r="L15" s="10">
        <f t="shared" si="4"/>
        <v>493.03636363636372</v>
      </c>
      <c r="M15" s="8">
        <f t="shared" ref="M15:W15" si="16">(L15*$J$2)+L15</f>
        <v>645.8776363636365</v>
      </c>
      <c r="N15" s="8">
        <f t="shared" si="16"/>
        <v>846.09970363636387</v>
      </c>
      <c r="O15" s="8">
        <f t="shared" si="16"/>
        <v>1108.3906117636368</v>
      </c>
      <c r="P15" s="8">
        <f t="shared" si="16"/>
        <v>1451.9917014103644</v>
      </c>
      <c r="Q15" s="8">
        <f t="shared" si="16"/>
        <v>1902.1091288475775</v>
      </c>
      <c r="R15" s="8">
        <f t="shared" si="16"/>
        <v>2491.7629587903266</v>
      </c>
      <c r="S15" s="8">
        <f t="shared" si="16"/>
        <v>3264.2094760153282</v>
      </c>
      <c r="T15" s="8">
        <f t="shared" si="16"/>
        <v>4276.1144135800805</v>
      </c>
      <c r="U15" s="8">
        <f t="shared" si="16"/>
        <v>5601.7098817899059</v>
      </c>
      <c r="V15" s="8">
        <f t="shared" si="16"/>
        <v>7338.2399451447773</v>
      </c>
      <c r="W15" s="8">
        <f t="shared" si="16"/>
        <v>9613.0943281396594</v>
      </c>
      <c r="X15" s="12">
        <f t="shared" si="6"/>
        <v>39032.636149118021</v>
      </c>
    </row>
    <row r="16" spans="1:25" x14ac:dyDescent="0.25">
      <c r="A16" s="46" t="s">
        <v>20</v>
      </c>
      <c r="B16" s="47" t="s">
        <v>68</v>
      </c>
      <c r="C16" s="27">
        <v>6660</v>
      </c>
      <c r="D16" s="27">
        <v>1250.1818181818182</v>
      </c>
      <c r="E16" s="27">
        <f t="shared" si="0"/>
        <v>5409.818181818182</v>
      </c>
      <c r="F16" s="28">
        <f t="shared" si="1"/>
        <v>0.18771498771498774</v>
      </c>
      <c r="G16" s="29">
        <f t="shared" si="2"/>
        <v>5409.818181818182</v>
      </c>
      <c r="H16" s="30">
        <f t="shared" si="3"/>
        <v>0.81228501228501226</v>
      </c>
      <c r="I16" s="36"/>
      <c r="J16" s="6"/>
      <c r="K16" s="6"/>
      <c r="L16" s="10">
        <f t="shared" si="4"/>
        <v>1637.7381818181821</v>
      </c>
      <c r="M16" s="8">
        <f t="shared" ref="M16:W16" si="17">(L16*$J$2)+L16</f>
        <v>2145.4370181818185</v>
      </c>
      <c r="N16" s="8">
        <f t="shared" si="17"/>
        <v>2810.5224938181827</v>
      </c>
      <c r="O16" s="8">
        <f t="shared" si="17"/>
        <v>3681.7844669018195</v>
      </c>
      <c r="P16" s="8">
        <f t="shared" si="17"/>
        <v>4823.1376516413839</v>
      </c>
      <c r="Q16" s="8">
        <f t="shared" si="17"/>
        <v>6318.3103236502138</v>
      </c>
      <c r="R16" s="8">
        <f t="shared" si="17"/>
        <v>8276.9865239817809</v>
      </c>
      <c r="S16" s="8">
        <f t="shared" si="17"/>
        <v>10842.852346416134</v>
      </c>
      <c r="T16" s="8">
        <f t="shared" si="17"/>
        <v>14204.136573805135</v>
      </c>
      <c r="U16" s="8">
        <f t="shared" si="17"/>
        <v>18607.41891168473</v>
      </c>
      <c r="V16" s="8">
        <f t="shared" si="17"/>
        <v>24375.718774306999</v>
      </c>
      <c r="W16" s="8">
        <f t="shared" si="17"/>
        <v>31932.19159434217</v>
      </c>
      <c r="X16" s="12">
        <f t="shared" si="6"/>
        <v>129656.23486054855</v>
      </c>
    </row>
    <row r="17" spans="1:24" x14ac:dyDescent="0.25">
      <c r="A17" s="46" t="s">
        <v>21</v>
      </c>
      <c r="B17" s="47" t="s">
        <v>70</v>
      </c>
      <c r="C17" s="27">
        <v>575</v>
      </c>
      <c r="D17" s="27">
        <v>109.09090909090909</v>
      </c>
      <c r="E17" s="27">
        <f t="shared" si="0"/>
        <v>465.90909090909088</v>
      </c>
      <c r="F17" s="28">
        <f t="shared" si="1"/>
        <v>0.18972332015810278</v>
      </c>
      <c r="G17" s="29">
        <f t="shared" si="2"/>
        <v>465.90909090909088</v>
      </c>
      <c r="H17" s="30">
        <f t="shared" si="3"/>
        <v>0.81027667984189722</v>
      </c>
      <c r="I17" s="36"/>
      <c r="J17" s="6"/>
      <c r="K17" s="6"/>
      <c r="L17" s="10">
        <f t="shared" si="4"/>
        <v>142.90909090909093</v>
      </c>
      <c r="M17" s="8">
        <f t="shared" ref="M17:W17" si="18">(L17*$J$2)+L17</f>
        <v>187.21090909090913</v>
      </c>
      <c r="N17" s="8">
        <f t="shared" si="18"/>
        <v>245.24629090909099</v>
      </c>
      <c r="O17" s="8">
        <f t="shared" si="18"/>
        <v>321.27264109090925</v>
      </c>
      <c r="P17" s="8">
        <f t="shared" si="18"/>
        <v>420.86715982909118</v>
      </c>
      <c r="Q17" s="8">
        <f t="shared" si="18"/>
        <v>551.33597937610944</v>
      </c>
      <c r="R17" s="8">
        <f t="shared" si="18"/>
        <v>722.25013298270346</v>
      </c>
      <c r="S17" s="8">
        <f t="shared" si="18"/>
        <v>946.14767420734165</v>
      </c>
      <c r="T17" s="8">
        <f t="shared" si="18"/>
        <v>1239.4534532116177</v>
      </c>
      <c r="U17" s="8">
        <f t="shared" si="18"/>
        <v>1623.6840237072192</v>
      </c>
      <c r="V17" s="8">
        <f t="shared" si="18"/>
        <v>2127.0260710564576</v>
      </c>
      <c r="W17" s="8">
        <f t="shared" si="18"/>
        <v>2786.4041530839595</v>
      </c>
      <c r="X17" s="12">
        <f t="shared" si="6"/>
        <v>11313.8075794545</v>
      </c>
    </row>
    <row r="18" spans="1:24" x14ac:dyDescent="0.25">
      <c r="A18" s="46" t="s">
        <v>22</v>
      </c>
      <c r="B18" s="47" t="s">
        <v>70</v>
      </c>
      <c r="C18" s="27">
        <v>12394.900000000001</v>
      </c>
      <c r="D18" s="27">
        <v>2354.181818181818</v>
      </c>
      <c r="E18" s="27">
        <f t="shared" si="0"/>
        <v>10040.718181818183</v>
      </c>
      <c r="F18" s="28">
        <f t="shared" si="1"/>
        <v>0.18993148941756832</v>
      </c>
      <c r="G18" s="29">
        <f t="shared" si="2"/>
        <v>10040.718181818183</v>
      </c>
      <c r="H18" s="30">
        <f t="shared" si="3"/>
        <v>0.81006851058243168</v>
      </c>
      <c r="I18" s="36"/>
      <c r="J18" s="6"/>
      <c r="K18" s="6"/>
      <c r="L18" s="10">
        <f t="shared" si="4"/>
        <v>3083.9781818181818</v>
      </c>
      <c r="M18" s="8">
        <f t="shared" ref="M18:W18" si="19">(L18*$J$2)+L18</f>
        <v>4040.0114181818185</v>
      </c>
      <c r="N18" s="8">
        <f t="shared" si="19"/>
        <v>5292.4149578181823</v>
      </c>
      <c r="O18" s="8">
        <f t="shared" si="19"/>
        <v>6933.0635947418195</v>
      </c>
      <c r="P18" s="8">
        <f t="shared" si="19"/>
        <v>9082.3133091117852</v>
      </c>
      <c r="Q18" s="8">
        <f t="shared" si="19"/>
        <v>11897.830434936441</v>
      </c>
      <c r="R18" s="8">
        <f t="shared" si="19"/>
        <v>15586.157869766739</v>
      </c>
      <c r="S18" s="8">
        <f t="shared" si="19"/>
        <v>20417.866809394429</v>
      </c>
      <c r="T18" s="8">
        <f t="shared" si="19"/>
        <v>26747.405520306704</v>
      </c>
      <c r="U18" s="8">
        <f t="shared" si="19"/>
        <v>35039.101231601788</v>
      </c>
      <c r="V18" s="8">
        <f t="shared" si="19"/>
        <v>45901.222613398349</v>
      </c>
      <c r="W18" s="8">
        <f t="shared" si="19"/>
        <v>60130.601623551847</v>
      </c>
      <c r="X18" s="12">
        <f t="shared" si="6"/>
        <v>244151.96756462811</v>
      </c>
    </row>
    <row r="19" spans="1:24" x14ac:dyDescent="0.25">
      <c r="A19" s="46" t="s">
        <v>23</v>
      </c>
      <c r="B19" s="47" t="s">
        <v>70</v>
      </c>
      <c r="C19" s="27">
        <v>6305.4000000000005</v>
      </c>
      <c r="D19" s="27">
        <v>1217.4545454545455</v>
      </c>
      <c r="E19" s="27">
        <f t="shared" si="0"/>
        <v>5087.9454545454555</v>
      </c>
      <c r="F19" s="28">
        <f t="shared" si="1"/>
        <v>0.19308125502815768</v>
      </c>
      <c r="G19" s="29">
        <f t="shared" si="2"/>
        <v>5087.9454545454555</v>
      </c>
      <c r="H19" s="30">
        <f t="shared" si="3"/>
        <v>0.80691874497184235</v>
      </c>
      <c r="I19" s="36"/>
      <c r="J19" s="6"/>
      <c r="K19" s="6"/>
      <c r="L19" s="10">
        <f t="shared" si="4"/>
        <v>1594.8654545454547</v>
      </c>
      <c r="M19" s="8">
        <f t="shared" ref="M19:W19" si="20">(L19*$J$2)+L19</f>
        <v>2089.2737454545459</v>
      </c>
      <c r="N19" s="8">
        <f t="shared" si="20"/>
        <v>2736.9486065454553</v>
      </c>
      <c r="O19" s="8">
        <f t="shared" si="20"/>
        <v>3585.4026745745468</v>
      </c>
      <c r="P19" s="8">
        <f t="shared" si="20"/>
        <v>4696.8775036926563</v>
      </c>
      <c r="Q19" s="8">
        <f t="shared" si="20"/>
        <v>6152.9095298373804</v>
      </c>
      <c r="R19" s="8">
        <f t="shared" si="20"/>
        <v>8060.3114840869694</v>
      </c>
      <c r="S19" s="8">
        <f t="shared" si="20"/>
        <v>10559.00804415393</v>
      </c>
      <c r="T19" s="8">
        <f t="shared" si="20"/>
        <v>13832.300537841649</v>
      </c>
      <c r="U19" s="8">
        <f t="shared" si="20"/>
        <v>18120.31370457256</v>
      </c>
      <c r="V19" s="8">
        <f t="shared" si="20"/>
        <v>23737.610952990057</v>
      </c>
      <c r="W19" s="8">
        <f t="shared" si="20"/>
        <v>31096.270348416976</v>
      </c>
      <c r="X19" s="12">
        <f t="shared" si="6"/>
        <v>126262.09258671218</v>
      </c>
    </row>
    <row r="20" spans="1:24" x14ac:dyDescent="0.25">
      <c r="A20" s="46" t="s">
        <v>24</v>
      </c>
      <c r="B20" s="47" t="s">
        <v>70</v>
      </c>
      <c r="C20" s="27">
        <v>16286.400000000001</v>
      </c>
      <c r="D20" s="27">
        <v>3290.181818181818</v>
      </c>
      <c r="E20" s="27">
        <f t="shared" si="0"/>
        <v>12996.218181818183</v>
      </c>
      <c r="F20" s="28">
        <f t="shared" si="1"/>
        <v>0.20202020202020199</v>
      </c>
      <c r="G20" s="29">
        <f t="shared" si="2"/>
        <v>12996.218181818183</v>
      </c>
      <c r="H20" s="30">
        <f t="shared" si="3"/>
        <v>0.79797979797979801</v>
      </c>
      <c r="I20" s="36"/>
      <c r="J20" s="6"/>
      <c r="K20" s="6"/>
      <c r="L20" s="10">
        <f t="shared" si="4"/>
        <v>4310.1381818181817</v>
      </c>
      <c r="M20" s="8">
        <f t="shared" ref="M20:W20" si="21">(L20*$J$2)+L20</f>
        <v>5646.2810181818186</v>
      </c>
      <c r="N20" s="8">
        <f t="shared" si="21"/>
        <v>7396.6281338181834</v>
      </c>
      <c r="O20" s="8">
        <f t="shared" si="21"/>
        <v>9689.5828553018218</v>
      </c>
      <c r="P20" s="8">
        <f t="shared" si="21"/>
        <v>12693.353540445387</v>
      </c>
      <c r="Q20" s="8">
        <f t="shared" si="21"/>
        <v>16628.293137983459</v>
      </c>
      <c r="R20" s="8">
        <f t="shared" si="21"/>
        <v>21783.064010758331</v>
      </c>
      <c r="S20" s="8">
        <f t="shared" si="21"/>
        <v>28535.813854093416</v>
      </c>
      <c r="T20" s="8">
        <f t="shared" si="21"/>
        <v>37381.916148862379</v>
      </c>
      <c r="U20" s="8">
        <f t="shared" si="21"/>
        <v>48970.31015500972</v>
      </c>
      <c r="V20" s="8">
        <f t="shared" si="21"/>
        <v>64151.106303062741</v>
      </c>
      <c r="W20" s="8">
        <f t="shared" si="21"/>
        <v>84037.949257012195</v>
      </c>
      <c r="X20" s="12">
        <f t="shared" si="6"/>
        <v>341224.4365963476</v>
      </c>
    </row>
    <row r="21" spans="1:24" x14ac:dyDescent="0.25">
      <c r="A21" s="46" t="s">
        <v>25</v>
      </c>
      <c r="B21" s="47" t="s">
        <v>68</v>
      </c>
      <c r="C21" s="27">
        <v>9417.6</v>
      </c>
      <c r="D21" s="27">
        <v>1920</v>
      </c>
      <c r="E21" s="27">
        <f t="shared" si="0"/>
        <v>7497.6</v>
      </c>
      <c r="F21" s="28">
        <f t="shared" si="1"/>
        <v>0.2038735983690112</v>
      </c>
      <c r="G21" s="29">
        <f t="shared" si="2"/>
        <v>7497.6</v>
      </c>
      <c r="H21" s="30">
        <f t="shared" si="3"/>
        <v>0.7961264016309888</v>
      </c>
      <c r="I21" s="36"/>
      <c r="J21" s="6"/>
      <c r="K21" s="6"/>
      <c r="L21" s="10">
        <f t="shared" si="4"/>
        <v>2515.2000000000003</v>
      </c>
      <c r="M21" s="8">
        <f t="shared" ref="M21:W21" si="22">(L21*$J$2)+L21</f>
        <v>3294.9120000000007</v>
      </c>
      <c r="N21" s="8">
        <f t="shared" si="22"/>
        <v>4316.3347200000017</v>
      </c>
      <c r="O21" s="8">
        <f t="shared" si="22"/>
        <v>5654.3984832000024</v>
      </c>
      <c r="P21" s="8">
        <f t="shared" si="22"/>
        <v>7407.2620129920033</v>
      </c>
      <c r="Q21" s="8">
        <f t="shared" si="22"/>
        <v>9703.5132370195242</v>
      </c>
      <c r="R21" s="8">
        <f t="shared" si="22"/>
        <v>12711.602340495578</v>
      </c>
      <c r="S21" s="8">
        <f t="shared" si="22"/>
        <v>16652.199066049208</v>
      </c>
      <c r="T21" s="8">
        <f t="shared" si="22"/>
        <v>21814.380776524464</v>
      </c>
      <c r="U21" s="8">
        <f t="shared" si="22"/>
        <v>28576.838817247051</v>
      </c>
      <c r="V21" s="8">
        <f t="shared" si="22"/>
        <v>37435.658850593638</v>
      </c>
      <c r="W21" s="8">
        <f t="shared" si="22"/>
        <v>49040.713094277671</v>
      </c>
      <c r="X21" s="12">
        <f t="shared" si="6"/>
        <v>199123.01339839917</v>
      </c>
    </row>
    <row r="22" spans="1:24" x14ac:dyDescent="0.25">
      <c r="A22" s="46" t="s">
        <v>26</v>
      </c>
      <c r="B22" s="47" t="s">
        <v>68</v>
      </c>
      <c r="C22" s="27">
        <v>6644.7</v>
      </c>
      <c r="D22" s="27">
        <v>1354.909090909091</v>
      </c>
      <c r="E22" s="27">
        <f t="shared" si="0"/>
        <v>5289.7909090909088</v>
      </c>
      <c r="F22" s="28">
        <f t="shared" si="1"/>
        <v>0.20390824129141888</v>
      </c>
      <c r="G22" s="29">
        <f t="shared" si="2"/>
        <v>5289.7909090909088</v>
      </c>
      <c r="H22" s="30">
        <f t="shared" si="3"/>
        <v>0.79609175870858107</v>
      </c>
      <c r="I22" s="36"/>
      <c r="J22" s="6"/>
      <c r="K22" s="6"/>
      <c r="L22" s="10">
        <f t="shared" si="4"/>
        <v>1774.9309090909094</v>
      </c>
      <c r="M22" s="8">
        <f t="shared" ref="M22:W22" si="23">(L22*$J$2)+L22</f>
        <v>2325.1594909090913</v>
      </c>
      <c r="N22" s="8">
        <f t="shared" si="23"/>
        <v>3045.9589330909098</v>
      </c>
      <c r="O22" s="8">
        <f t="shared" si="23"/>
        <v>3990.2062023490921</v>
      </c>
      <c r="P22" s="8">
        <f t="shared" si="23"/>
        <v>5227.1701250773112</v>
      </c>
      <c r="Q22" s="8">
        <f t="shared" si="23"/>
        <v>6847.5928638512778</v>
      </c>
      <c r="R22" s="8">
        <f t="shared" si="23"/>
        <v>8970.3466516451736</v>
      </c>
      <c r="S22" s="8">
        <f t="shared" si="23"/>
        <v>11751.154113655179</v>
      </c>
      <c r="T22" s="8">
        <f t="shared" si="23"/>
        <v>15394.011888888286</v>
      </c>
      <c r="U22" s="8">
        <f t="shared" si="23"/>
        <v>20166.155574443655</v>
      </c>
      <c r="V22" s="8">
        <f t="shared" si="23"/>
        <v>26417.663802521191</v>
      </c>
      <c r="W22" s="8">
        <f t="shared" si="23"/>
        <v>34607.139581302763</v>
      </c>
      <c r="X22" s="12">
        <f t="shared" si="6"/>
        <v>140517.49013682484</v>
      </c>
    </row>
    <row r="23" spans="1:24" x14ac:dyDescent="0.25">
      <c r="A23" s="46" t="s">
        <v>27</v>
      </c>
      <c r="B23" s="47" t="s">
        <v>68</v>
      </c>
      <c r="C23" s="27">
        <v>1944.8000000000002</v>
      </c>
      <c r="D23" s="27">
        <v>408</v>
      </c>
      <c r="E23" s="27">
        <f t="shared" si="0"/>
        <v>1536.8000000000002</v>
      </c>
      <c r="F23" s="28">
        <f t="shared" si="1"/>
        <v>0.20979020979020976</v>
      </c>
      <c r="G23" s="29">
        <f t="shared" si="2"/>
        <v>1536.8000000000002</v>
      </c>
      <c r="H23" s="30">
        <f t="shared" si="3"/>
        <v>0.79020979020979021</v>
      </c>
      <c r="I23" s="36"/>
      <c r="J23" s="6"/>
      <c r="K23" s="6"/>
      <c r="L23" s="10">
        <f t="shared" si="4"/>
        <v>534.48</v>
      </c>
      <c r="M23" s="8">
        <f t="shared" ref="M23:W23" si="24">(L23*$J$2)+L23</f>
        <v>700.16880000000015</v>
      </c>
      <c r="N23" s="8">
        <f t="shared" si="24"/>
        <v>917.22112800000025</v>
      </c>
      <c r="O23" s="8">
        <f t="shared" si="24"/>
        <v>1201.5596776800005</v>
      </c>
      <c r="P23" s="8">
        <f t="shared" si="24"/>
        <v>1574.0431777608007</v>
      </c>
      <c r="Q23" s="8">
        <f t="shared" si="24"/>
        <v>2061.9965628666491</v>
      </c>
      <c r="R23" s="8">
        <f t="shared" si="24"/>
        <v>2701.2154973553106</v>
      </c>
      <c r="S23" s="8">
        <f t="shared" si="24"/>
        <v>3538.5923015354574</v>
      </c>
      <c r="T23" s="8">
        <f t="shared" si="24"/>
        <v>4635.5559150114495</v>
      </c>
      <c r="U23" s="8">
        <f t="shared" si="24"/>
        <v>6072.5782486649996</v>
      </c>
      <c r="V23" s="8">
        <f t="shared" si="24"/>
        <v>7955.0775057511501</v>
      </c>
      <c r="W23" s="8">
        <f t="shared" si="24"/>
        <v>10421.151532534008</v>
      </c>
      <c r="X23" s="12">
        <f t="shared" si="6"/>
        <v>42313.640347159824</v>
      </c>
    </row>
    <row r="24" spans="1:24" x14ac:dyDescent="0.25">
      <c r="A24" s="46" t="s">
        <v>28</v>
      </c>
      <c r="B24" s="47" t="s">
        <v>70</v>
      </c>
      <c r="C24" s="27">
        <v>12556.199999999997</v>
      </c>
      <c r="D24" s="27">
        <v>2685.818181818182</v>
      </c>
      <c r="E24" s="27">
        <f t="shared" si="0"/>
        <v>9870.3818181818151</v>
      </c>
      <c r="F24" s="28">
        <f t="shared" si="1"/>
        <v>0.21390374331550807</v>
      </c>
      <c r="G24" s="29">
        <f t="shared" si="2"/>
        <v>9870.3818181818151</v>
      </c>
      <c r="H24" s="30">
        <f t="shared" si="3"/>
        <v>0.7860962566844919</v>
      </c>
      <c r="I24" s="36"/>
      <c r="J24" s="6"/>
      <c r="K24" s="6"/>
      <c r="L24" s="10">
        <f t="shared" si="4"/>
        <v>3518.4218181818187</v>
      </c>
      <c r="M24" s="8">
        <f t="shared" ref="M24:W24" si="25">(L24*$J$2)+L24</f>
        <v>4609.1325818181831</v>
      </c>
      <c r="N24" s="8">
        <f t="shared" si="25"/>
        <v>6037.9636821818203</v>
      </c>
      <c r="O24" s="8">
        <f t="shared" si="25"/>
        <v>7909.7324236581853</v>
      </c>
      <c r="P24" s="8">
        <f t="shared" si="25"/>
        <v>10361.749474992223</v>
      </c>
      <c r="Q24" s="8">
        <f t="shared" si="25"/>
        <v>13573.891812239814</v>
      </c>
      <c r="R24" s="8">
        <f t="shared" si="25"/>
        <v>17781.798274034158</v>
      </c>
      <c r="S24" s="8">
        <f t="shared" si="25"/>
        <v>23294.155738984748</v>
      </c>
      <c r="T24" s="8">
        <f t="shared" si="25"/>
        <v>30515.34401807002</v>
      </c>
      <c r="U24" s="8">
        <f t="shared" si="25"/>
        <v>39975.100663671728</v>
      </c>
      <c r="V24" s="8">
        <f t="shared" si="25"/>
        <v>52367.381869409968</v>
      </c>
      <c r="W24" s="8">
        <f t="shared" si="25"/>
        <v>68601.27024892706</v>
      </c>
      <c r="X24" s="12">
        <f t="shared" si="6"/>
        <v>278545.94260616973</v>
      </c>
    </row>
    <row r="25" spans="1:24" x14ac:dyDescent="0.25">
      <c r="A25" s="46" t="s">
        <v>29</v>
      </c>
      <c r="B25" s="47" t="s">
        <v>70</v>
      </c>
      <c r="C25" s="27">
        <v>5506.6000000000013</v>
      </c>
      <c r="D25" s="27">
        <v>1219.6363636363637</v>
      </c>
      <c r="E25" s="27">
        <f t="shared" si="0"/>
        <v>4286.9636363636373</v>
      </c>
      <c r="F25" s="28">
        <f t="shared" si="1"/>
        <v>0.22148628257661052</v>
      </c>
      <c r="G25" s="29">
        <f t="shared" si="2"/>
        <v>4286.9636363636373</v>
      </c>
      <c r="H25" s="30">
        <f t="shared" si="3"/>
        <v>0.77851371742338948</v>
      </c>
      <c r="I25" s="36"/>
      <c r="J25" s="6"/>
      <c r="K25" s="6"/>
      <c r="L25" s="10">
        <f t="shared" si="4"/>
        <v>1597.7236363636366</v>
      </c>
      <c r="M25" s="8">
        <f t="shared" ref="M25:W25" si="26">(L25*$J$2)+L25</f>
        <v>2093.0179636363641</v>
      </c>
      <c r="N25" s="8">
        <f t="shared" si="26"/>
        <v>2741.853532363637</v>
      </c>
      <c r="O25" s="8">
        <f t="shared" si="26"/>
        <v>3591.8281273963648</v>
      </c>
      <c r="P25" s="8">
        <f t="shared" si="26"/>
        <v>4705.2948468892382</v>
      </c>
      <c r="Q25" s="8">
        <f t="shared" si="26"/>
        <v>6163.9362494249026</v>
      </c>
      <c r="R25" s="8">
        <f t="shared" si="26"/>
        <v>8074.7564867466226</v>
      </c>
      <c r="S25" s="8">
        <f t="shared" si="26"/>
        <v>10577.930997638075</v>
      </c>
      <c r="T25" s="8">
        <f t="shared" si="26"/>
        <v>13857.08960690588</v>
      </c>
      <c r="U25" s="8">
        <f t="shared" si="26"/>
        <v>18152.787385046704</v>
      </c>
      <c r="V25" s="8">
        <f t="shared" si="26"/>
        <v>23780.151474411185</v>
      </c>
      <c r="W25" s="8">
        <f t="shared" si="26"/>
        <v>31151.998431478656</v>
      </c>
      <c r="X25" s="12">
        <f t="shared" si="6"/>
        <v>126488.36873830127</v>
      </c>
    </row>
    <row r="26" spans="1:24" x14ac:dyDescent="0.25">
      <c r="A26" s="46" t="s">
        <v>30</v>
      </c>
      <c r="B26" s="47" t="s">
        <v>70</v>
      </c>
      <c r="C26" s="27">
        <v>69951.200000000012</v>
      </c>
      <c r="D26" s="27">
        <v>15673.545454545454</v>
      </c>
      <c r="E26" s="27">
        <f t="shared" si="0"/>
        <v>54277.654545454556</v>
      </c>
      <c r="F26" s="28">
        <f t="shared" si="1"/>
        <v>0.22406399682271999</v>
      </c>
      <c r="G26" s="29">
        <f t="shared" si="2"/>
        <v>54277.654545454556</v>
      </c>
      <c r="H26" s="30">
        <f t="shared" si="3"/>
        <v>0.77593600317727995</v>
      </c>
      <c r="I26" s="36"/>
      <c r="J26" s="6"/>
      <c r="K26" s="6"/>
      <c r="L26" s="10">
        <f t="shared" si="4"/>
        <v>20532.344545454547</v>
      </c>
      <c r="M26" s="8">
        <f t="shared" ref="M26:W26" si="27">(L26*$J$2)+L26</f>
        <v>26897.371354545459</v>
      </c>
      <c r="N26" s="8">
        <f t="shared" si="27"/>
        <v>35235.556474454555</v>
      </c>
      <c r="O26" s="8">
        <f t="shared" si="27"/>
        <v>46158.578981535473</v>
      </c>
      <c r="P26" s="8">
        <f t="shared" si="27"/>
        <v>60467.738465811475</v>
      </c>
      <c r="Q26" s="8">
        <f t="shared" si="27"/>
        <v>79212.737390213035</v>
      </c>
      <c r="R26" s="8">
        <f t="shared" si="27"/>
        <v>103768.68598117909</v>
      </c>
      <c r="S26" s="8">
        <f t="shared" si="27"/>
        <v>135936.97863534463</v>
      </c>
      <c r="T26" s="8">
        <f t="shared" si="27"/>
        <v>178077.44201230147</v>
      </c>
      <c r="U26" s="8">
        <f t="shared" si="27"/>
        <v>233281.44903611494</v>
      </c>
      <c r="V26" s="8">
        <f t="shared" si="27"/>
        <v>305598.69823731057</v>
      </c>
      <c r="W26" s="8">
        <f t="shared" si="27"/>
        <v>400334.29469087685</v>
      </c>
      <c r="X26" s="12">
        <f t="shared" si="6"/>
        <v>1625501.8758051423</v>
      </c>
    </row>
    <row r="27" spans="1:24" x14ac:dyDescent="0.25">
      <c r="A27" s="46" t="s">
        <v>31</v>
      </c>
      <c r="B27" s="47" t="s">
        <v>70</v>
      </c>
      <c r="C27" s="27">
        <v>1476.4208333333333</v>
      </c>
      <c r="D27" s="27">
        <v>332.09090909090907</v>
      </c>
      <c r="E27" s="27">
        <f t="shared" si="0"/>
        <v>1144.3299242424243</v>
      </c>
      <c r="F27" s="28">
        <f t="shared" si="1"/>
        <v>0.22492970946579191</v>
      </c>
      <c r="G27" s="29">
        <f t="shared" si="2"/>
        <v>1144.3299242424243</v>
      </c>
      <c r="H27" s="30">
        <f t="shared" si="3"/>
        <v>0.77507029053420817</v>
      </c>
      <c r="I27" s="36"/>
      <c r="J27" s="6"/>
      <c r="K27" s="6"/>
      <c r="L27" s="10">
        <f t="shared" si="4"/>
        <v>435.03909090909093</v>
      </c>
      <c r="M27" s="8">
        <f t="shared" ref="M27:W27" si="28">(L27*$J$2)+L27</f>
        <v>569.90120909090911</v>
      </c>
      <c r="N27" s="8">
        <f t="shared" si="28"/>
        <v>746.57058390909106</v>
      </c>
      <c r="O27" s="8">
        <f t="shared" si="28"/>
        <v>978.00746492090934</v>
      </c>
      <c r="P27" s="8">
        <f t="shared" si="28"/>
        <v>1281.1897790463913</v>
      </c>
      <c r="Q27" s="8">
        <f t="shared" si="28"/>
        <v>1678.3586105507727</v>
      </c>
      <c r="R27" s="8">
        <f t="shared" si="28"/>
        <v>2198.6497798215123</v>
      </c>
      <c r="S27" s="8">
        <f t="shared" si="28"/>
        <v>2880.2312115661816</v>
      </c>
      <c r="T27" s="8">
        <f t="shared" si="28"/>
        <v>3773.1028871516983</v>
      </c>
      <c r="U27" s="8">
        <f t="shared" si="28"/>
        <v>4942.7647821687251</v>
      </c>
      <c r="V27" s="8">
        <f t="shared" si="28"/>
        <v>6475.0218646410303</v>
      </c>
      <c r="W27" s="8">
        <f t="shared" si="28"/>
        <v>8482.2786426797502</v>
      </c>
      <c r="X27" s="12">
        <f t="shared" si="6"/>
        <v>34441.115906456063</v>
      </c>
    </row>
    <row r="28" spans="1:24" x14ac:dyDescent="0.25">
      <c r="A28" s="46" t="s">
        <v>32</v>
      </c>
      <c r="B28" s="47" t="s">
        <v>70</v>
      </c>
      <c r="C28" s="27">
        <v>5236.3833333333332</v>
      </c>
      <c r="D28" s="27">
        <v>1177.8181818181818</v>
      </c>
      <c r="E28" s="27">
        <f t="shared" si="0"/>
        <v>4058.5651515151512</v>
      </c>
      <c r="F28" s="28">
        <f t="shared" si="1"/>
        <v>0.22492970946579194</v>
      </c>
      <c r="G28" s="29">
        <f t="shared" si="2"/>
        <v>4058.5651515151512</v>
      </c>
      <c r="H28" s="30">
        <f t="shared" si="3"/>
        <v>0.77507029053420806</v>
      </c>
      <c r="I28" s="36"/>
      <c r="J28" s="6"/>
      <c r="K28" s="6"/>
      <c r="L28" s="10">
        <f t="shared" si="4"/>
        <v>1542.9418181818182</v>
      </c>
      <c r="M28" s="8">
        <f t="shared" ref="M28:W28" si="29">(L28*$J$2)+L28</f>
        <v>2021.253781818182</v>
      </c>
      <c r="N28" s="8">
        <f t="shared" si="29"/>
        <v>2647.8424541818185</v>
      </c>
      <c r="O28" s="8">
        <f t="shared" si="29"/>
        <v>3468.6736149781827</v>
      </c>
      <c r="P28" s="8">
        <f t="shared" si="29"/>
        <v>4543.9624356214199</v>
      </c>
      <c r="Q28" s="8">
        <f t="shared" si="29"/>
        <v>5952.5907906640605</v>
      </c>
      <c r="R28" s="8">
        <f t="shared" si="29"/>
        <v>7797.8939357699201</v>
      </c>
      <c r="S28" s="8">
        <f t="shared" si="29"/>
        <v>10215.241055858596</v>
      </c>
      <c r="T28" s="8">
        <f t="shared" si="29"/>
        <v>13381.965783174763</v>
      </c>
      <c r="U28" s="8">
        <f t="shared" si="29"/>
        <v>17530.37517595894</v>
      </c>
      <c r="V28" s="8">
        <f t="shared" si="29"/>
        <v>22964.791480506214</v>
      </c>
      <c r="W28" s="8">
        <f t="shared" si="29"/>
        <v>30083.876839463141</v>
      </c>
      <c r="X28" s="12">
        <f t="shared" si="6"/>
        <v>122151.40916617707</v>
      </c>
    </row>
    <row r="29" spans="1:24" x14ac:dyDescent="0.25">
      <c r="A29" s="46" t="s">
        <v>33</v>
      </c>
      <c r="B29" s="47" t="s">
        <v>70</v>
      </c>
      <c r="C29" s="27">
        <v>3109.6</v>
      </c>
      <c r="D29" s="27">
        <v>700.36363636363637</v>
      </c>
      <c r="E29" s="27">
        <f t="shared" si="0"/>
        <v>2409.2363636363634</v>
      </c>
      <c r="F29" s="28">
        <f t="shared" si="1"/>
        <v>0.22522627873798443</v>
      </c>
      <c r="G29" s="29">
        <f t="shared" si="2"/>
        <v>2409.2363636363634</v>
      </c>
      <c r="H29" s="30">
        <f t="shared" si="3"/>
        <v>0.77477372126201549</v>
      </c>
      <c r="I29" s="36"/>
      <c r="J29" s="6"/>
      <c r="K29" s="6"/>
      <c r="L29" s="10">
        <f t="shared" si="4"/>
        <v>917.47636363636366</v>
      </c>
      <c r="M29" s="8">
        <f t="shared" ref="M29:W29" si="30">(L29*$J$2)+L29</f>
        <v>1201.8940363636366</v>
      </c>
      <c r="N29" s="8">
        <f t="shared" si="30"/>
        <v>1574.481187636364</v>
      </c>
      <c r="O29" s="8">
        <f t="shared" si="30"/>
        <v>2062.5703558036371</v>
      </c>
      <c r="P29" s="8">
        <f t="shared" si="30"/>
        <v>2701.9671661027651</v>
      </c>
      <c r="Q29" s="8">
        <f t="shared" si="30"/>
        <v>3539.5769875946226</v>
      </c>
      <c r="R29" s="8">
        <f t="shared" si="30"/>
        <v>4636.845853748956</v>
      </c>
      <c r="S29" s="8">
        <f t="shared" si="30"/>
        <v>6074.2680684111328</v>
      </c>
      <c r="T29" s="8">
        <f t="shared" si="30"/>
        <v>7957.2911696185847</v>
      </c>
      <c r="U29" s="8">
        <f t="shared" si="30"/>
        <v>10424.051432200347</v>
      </c>
      <c r="V29" s="8">
        <f t="shared" si="30"/>
        <v>13655.507376182457</v>
      </c>
      <c r="W29" s="8">
        <f t="shared" si="30"/>
        <v>17888.714662799022</v>
      </c>
      <c r="X29" s="12">
        <f t="shared" si="6"/>
        <v>72634.644660097896</v>
      </c>
    </row>
    <row r="30" spans="1:24" x14ac:dyDescent="0.25">
      <c r="A30" s="46" t="s">
        <v>34</v>
      </c>
      <c r="B30" s="47" t="s">
        <v>66</v>
      </c>
      <c r="C30" s="27">
        <v>5798.3999999999987</v>
      </c>
      <c r="D30" s="27">
        <v>1317.8181818181818</v>
      </c>
      <c r="E30" s="27">
        <f t="shared" si="0"/>
        <v>4480.5818181818167</v>
      </c>
      <c r="F30" s="28">
        <f t="shared" si="1"/>
        <v>0.22727272727272732</v>
      </c>
      <c r="G30" s="29">
        <f t="shared" si="2"/>
        <v>4480.5818181818167</v>
      </c>
      <c r="H30" s="30">
        <f t="shared" si="3"/>
        <v>0.7727272727272726</v>
      </c>
      <c r="I30" s="36"/>
      <c r="J30" s="6"/>
      <c r="K30" s="6"/>
      <c r="L30" s="10">
        <f t="shared" si="4"/>
        <v>1726.3418181818183</v>
      </c>
      <c r="M30" s="8">
        <f t="shared" ref="M30:W30" si="31">(L30*$J$2)+L30</f>
        <v>2261.5077818181821</v>
      </c>
      <c r="N30" s="8">
        <f t="shared" si="31"/>
        <v>2962.5751941818189</v>
      </c>
      <c r="O30" s="8">
        <f t="shared" si="31"/>
        <v>3880.973504378183</v>
      </c>
      <c r="P30" s="8">
        <f t="shared" si="31"/>
        <v>5084.0752907354199</v>
      </c>
      <c r="Q30" s="8">
        <f t="shared" si="31"/>
        <v>6660.138630863401</v>
      </c>
      <c r="R30" s="8">
        <f t="shared" si="31"/>
        <v>8724.7816064310555</v>
      </c>
      <c r="S30" s="8">
        <f t="shared" si="31"/>
        <v>11429.463904424683</v>
      </c>
      <c r="T30" s="8">
        <f t="shared" si="31"/>
        <v>14972.597714796337</v>
      </c>
      <c r="U30" s="8">
        <f t="shared" si="31"/>
        <v>19614.103006383204</v>
      </c>
      <c r="V30" s="8">
        <f t="shared" si="31"/>
        <v>25694.474938362</v>
      </c>
      <c r="W30" s="8">
        <f t="shared" si="31"/>
        <v>33659.762169254223</v>
      </c>
      <c r="X30" s="12">
        <f t="shared" si="6"/>
        <v>136670.79555981033</v>
      </c>
    </row>
    <row r="31" spans="1:24" x14ac:dyDescent="0.25">
      <c r="A31" s="46" t="s">
        <v>35</v>
      </c>
      <c r="B31" s="47" t="s">
        <v>67</v>
      </c>
      <c r="C31" s="27">
        <v>12844</v>
      </c>
      <c r="D31" s="27">
        <v>2949.818181818182</v>
      </c>
      <c r="E31" s="27">
        <f t="shared" si="0"/>
        <v>9894.181818181818</v>
      </c>
      <c r="F31" s="28">
        <f t="shared" si="1"/>
        <v>0.22966507177033493</v>
      </c>
      <c r="G31" s="29">
        <f t="shared" si="2"/>
        <v>9894.181818181818</v>
      </c>
      <c r="H31" s="30">
        <f t="shared" si="3"/>
        <v>0.77033492822966509</v>
      </c>
      <c r="I31" s="36"/>
      <c r="J31" s="6"/>
      <c r="K31" s="6"/>
      <c r="L31" s="10">
        <f t="shared" si="4"/>
        <v>3864.2618181818189</v>
      </c>
      <c r="M31" s="8">
        <f t="shared" ref="M31:W31" si="32">(L31*$J$2)+L31</f>
        <v>5062.1829818181832</v>
      </c>
      <c r="N31" s="8">
        <f t="shared" si="32"/>
        <v>6631.4597061818204</v>
      </c>
      <c r="O31" s="8">
        <f t="shared" si="32"/>
        <v>8687.212215098185</v>
      </c>
      <c r="P31" s="8">
        <f t="shared" si="32"/>
        <v>11380.248001778624</v>
      </c>
      <c r="Q31" s="8">
        <f t="shared" si="32"/>
        <v>14908.124882329997</v>
      </c>
      <c r="R31" s="8">
        <f t="shared" si="32"/>
        <v>19529.6435958523</v>
      </c>
      <c r="S31" s="8">
        <f t="shared" si="32"/>
        <v>25583.833110566513</v>
      </c>
      <c r="T31" s="8">
        <f t="shared" si="32"/>
        <v>33514.821374842133</v>
      </c>
      <c r="U31" s="8">
        <f t="shared" si="32"/>
        <v>43904.416001043195</v>
      </c>
      <c r="V31" s="8">
        <f t="shared" si="32"/>
        <v>57514.784961366589</v>
      </c>
      <c r="W31" s="8">
        <f t="shared" si="32"/>
        <v>75344.368299390233</v>
      </c>
      <c r="X31" s="12">
        <f t="shared" si="6"/>
        <v>305925.35694844957</v>
      </c>
    </row>
    <row r="32" spans="1:24" x14ac:dyDescent="0.25">
      <c r="A32" s="46" t="s">
        <v>36</v>
      </c>
      <c r="B32" s="47" t="s">
        <v>71</v>
      </c>
      <c r="C32" s="27">
        <v>7296.9000000000005</v>
      </c>
      <c r="D32" s="27">
        <v>1680</v>
      </c>
      <c r="E32" s="27">
        <f t="shared" si="0"/>
        <v>5616.9000000000005</v>
      </c>
      <c r="F32" s="28">
        <f t="shared" si="1"/>
        <v>0.23023475722567116</v>
      </c>
      <c r="G32" s="29">
        <f t="shared" si="2"/>
        <v>5616.9000000000005</v>
      </c>
      <c r="H32" s="30">
        <f t="shared" si="3"/>
        <v>0.76976524277432889</v>
      </c>
      <c r="I32" s="36"/>
      <c r="J32" s="6"/>
      <c r="K32" s="6"/>
      <c r="L32" s="10">
        <f t="shared" si="4"/>
        <v>2200.8000000000002</v>
      </c>
      <c r="M32" s="8">
        <f t="shared" ref="M32:W32" si="33">(L32*$J$2)+L32</f>
        <v>2883.0480000000007</v>
      </c>
      <c r="N32" s="8">
        <f t="shared" si="33"/>
        <v>3776.7928800000013</v>
      </c>
      <c r="O32" s="8">
        <f t="shared" si="33"/>
        <v>4947.5986728000025</v>
      </c>
      <c r="P32" s="8">
        <f t="shared" si="33"/>
        <v>6481.3542613680038</v>
      </c>
      <c r="Q32" s="8">
        <f t="shared" si="33"/>
        <v>8490.574082392086</v>
      </c>
      <c r="R32" s="8">
        <f t="shared" si="33"/>
        <v>11122.652047933634</v>
      </c>
      <c r="S32" s="8">
        <f t="shared" si="33"/>
        <v>14570.674182793062</v>
      </c>
      <c r="T32" s="8">
        <f t="shared" si="33"/>
        <v>19087.583179458914</v>
      </c>
      <c r="U32" s="8">
        <f t="shared" si="33"/>
        <v>25004.733965091178</v>
      </c>
      <c r="V32" s="8">
        <f t="shared" si="33"/>
        <v>32756.201494269444</v>
      </c>
      <c r="W32" s="8">
        <f t="shared" si="33"/>
        <v>42910.623957492979</v>
      </c>
      <c r="X32" s="12">
        <f t="shared" si="6"/>
        <v>174232.63672359928</v>
      </c>
    </row>
    <row r="33" spans="1:24" x14ac:dyDescent="0.25">
      <c r="A33" s="46" t="s">
        <v>37</v>
      </c>
      <c r="B33" s="47" t="s">
        <v>71</v>
      </c>
      <c r="C33" s="27">
        <v>372.40000000000003</v>
      </c>
      <c r="D33" s="27">
        <v>87.272727272727266</v>
      </c>
      <c r="E33" s="27">
        <f t="shared" si="0"/>
        <v>285.12727272727278</v>
      </c>
      <c r="F33" s="28">
        <f t="shared" si="1"/>
        <v>0.23435211405136214</v>
      </c>
      <c r="G33" s="29">
        <f t="shared" si="2"/>
        <v>285.12727272727278</v>
      </c>
      <c r="H33" s="30">
        <f t="shared" si="3"/>
        <v>0.76564788594863786</v>
      </c>
      <c r="I33" s="36"/>
      <c r="J33" s="6"/>
      <c r="K33" s="6"/>
      <c r="L33" s="10">
        <f t="shared" si="4"/>
        <v>114.32727272727273</v>
      </c>
      <c r="M33" s="8">
        <f t="shared" ref="M33:W33" si="34">(L33*$J$2)+L33</f>
        <v>149.76872727272729</v>
      </c>
      <c r="N33" s="8">
        <f t="shared" si="34"/>
        <v>196.19703272727276</v>
      </c>
      <c r="O33" s="8">
        <f t="shared" si="34"/>
        <v>257.01811287272733</v>
      </c>
      <c r="P33" s="8">
        <f t="shared" si="34"/>
        <v>336.69372786327284</v>
      </c>
      <c r="Q33" s="8">
        <f t="shared" si="34"/>
        <v>441.06878350088743</v>
      </c>
      <c r="R33" s="8">
        <f t="shared" si="34"/>
        <v>577.80010638616261</v>
      </c>
      <c r="S33" s="8">
        <f t="shared" si="34"/>
        <v>756.91813936587312</v>
      </c>
      <c r="T33" s="8">
        <f t="shared" si="34"/>
        <v>991.56276256929391</v>
      </c>
      <c r="U33" s="8">
        <f t="shared" si="34"/>
        <v>1298.9472189657752</v>
      </c>
      <c r="V33" s="8">
        <f t="shared" si="34"/>
        <v>1701.6208568451657</v>
      </c>
      <c r="W33" s="8">
        <f t="shared" si="34"/>
        <v>2229.1233224671673</v>
      </c>
      <c r="X33" s="12">
        <f t="shared" si="6"/>
        <v>9051.0460635635991</v>
      </c>
    </row>
    <row r="34" spans="1:24" x14ac:dyDescent="0.25">
      <c r="A34" s="46" t="s">
        <v>38</v>
      </c>
      <c r="B34" s="47" t="s">
        <v>71</v>
      </c>
      <c r="C34" s="27">
        <v>4048</v>
      </c>
      <c r="D34" s="27">
        <v>960</v>
      </c>
      <c r="E34" s="27">
        <f t="shared" si="0"/>
        <v>3088</v>
      </c>
      <c r="F34" s="28">
        <f t="shared" si="1"/>
        <v>0.23715415019762845</v>
      </c>
      <c r="G34" s="29">
        <f t="shared" si="2"/>
        <v>3088</v>
      </c>
      <c r="H34" s="30">
        <f t="shared" si="3"/>
        <v>0.76284584980237158</v>
      </c>
      <c r="I34" s="36"/>
      <c r="J34" s="6"/>
      <c r="K34" s="6"/>
      <c r="L34" s="10">
        <f t="shared" si="4"/>
        <v>1257.6000000000001</v>
      </c>
      <c r="M34" s="8">
        <f t="shared" ref="M34:W34" si="35">(L34*$J$2)+L34</f>
        <v>1647.4560000000004</v>
      </c>
      <c r="N34" s="8">
        <f t="shared" si="35"/>
        <v>2158.1673600000008</v>
      </c>
      <c r="O34" s="8">
        <f t="shared" si="35"/>
        <v>2827.1992416000012</v>
      </c>
      <c r="P34" s="8">
        <f t="shared" si="35"/>
        <v>3703.6310064960016</v>
      </c>
      <c r="Q34" s="8">
        <f t="shared" si="35"/>
        <v>4851.7566185097621</v>
      </c>
      <c r="R34" s="8">
        <f t="shared" si="35"/>
        <v>6355.8011702477888</v>
      </c>
      <c r="S34" s="8">
        <f t="shared" si="35"/>
        <v>8326.0995330246042</v>
      </c>
      <c r="T34" s="8">
        <f t="shared" si="35"/>
        <v>10907.190388262232</v>
      </c>
      <c r="U34" s="8">
        <f t="shared" si="35"/>
        <v>14288.419408623526</v>
      </c>
      <c r="V34" s="8">
        <f t="shared" si="35"/>
        <v>18717.829425296819</v>
      </c>
      <c r="W34" s="8">
        <f t="shared" si="35"/>
        <v>24520.356547138836</v>
      </c>
      <c r="X34" s="12">
        <f t="shared" si="6"/>
        <v>99561.506699199585</v>
      </c>
    </row>
    <row r="35" spans="1:24" x14ac:dyDescent="0.25">
      <c r="A35" s="46" t="s">
        <v>39</v>
      </c>
      <c r="B35" s="47" t="s">
        <v>72</v>
      </c>
      <c r="C35" s="27">
        <v>3753.6</v>
      </c>
      <c r="D35" s="27">
        <v>890.18181818181813</v>
      </c>
      <c r="E35" s="27">
        <f t="shared" si="0"/>
        <v>2863.4181818181819</v>
      </c>
      <c r="F35" s="28">
        <f t="shared" si="1"/>
        <v>0.23715415019762845</v>
      </c>
      <c r="G35" s="29">
        <f t="shared" si="2"/>
        <v>2863.4181818181819</v>
      </c>
      <c r="H35" s="30">
        <f t="shared" si="3"/>
        <v>0.76284584980237158</v>
      </c>
      <c r="I35" s="36"/>
      <c r="J35" s="6"/>
      <c r="K35" s="6"/>
      <c r="L35" s="10">
        <f t="shared" si="4"/>
        <v>1166.1381818181819</v>
      </c>
      <c r="M35" s="8">
        <f t="shared" ref="M35:W35" si="36">(L35*$J$2)+L35</f>
        <v>1527.6410181818185</v>
      </c>
      <c r="N35" s="8">
        <f t="shared" si="36"/>
        <v>2001.2097338181825</v>
      </c>
      <c r="O35" s="8">
        <f t="shared" si="36"/>
        <v>2621.5847513018193</v>
      </c>
      <c r="P35" s="8">
        <f t="shared" si="36"/>
        <v>3434.2760242053837</v>
      </c>
      <c r="Q35" s="8">
        <f t="shared" si="36"/>
        <v>4498.9015917090528</v>
      </c>
      <c r="R35" s="8">
        <f t="shared" si="36"/>
        <v>5893.5610851388592</v>
      </c>
      <c r="S35" s="8">
        <f t="shared" si="36"/>
        <v>7720.5650215319065</v>
      </c>
      <c r="T35" s="8">
        <f t="shared" si="36"/>
        <v>10113.940178206798</v>
      </c>
      <c r="U35" s="8">
        <f t="shared" si="36"/>
        <v>13249.261633450908</v>
      </c>
      <c r="V35" s="8">
        <f t="shared" si="36"/>
        <v>17356.53273982069</v>
      </c>
      <c r="W35" s="8">
        <f t="shared" si="36"/>
        <v>22737.057889165106</v>
      </c>
      <c r="X35" s="12">
        <f t="shared" si="6"/>
        <v>92320.669848348713</v>
      </c>
    </row>
    <row r="36" spans="1:24" x14ac:dyDescent="0.25">
      <c r="A36" s="46" t="s">
        <v>40</v>
      </c>
      <c r="B36" s="47" t="s">
        <v>72</v>
      </c>
      <c r="C36" s="27">
        <v>19913.25</v>
      </c>
      <c r="D36" s="27">
        <v>4827.454545454545</v>
      </c>
      <c r="E36" s="27">
        <f t="shared" si="0"/>
        <v>15085.795454545456</v>
      </c>
      <c r="F36" s="28">
        <f t="shared" si="1"/>
        <v>0.2424242424242424</v>
      </c>
      <c r="G36" s="29">
        <f t="shared" si="2"/>
        <v>15085.795454545456</v>
      </c>
      <c r="H36" s="30">
        <f t="shared" si="3"/>
        <v>0.75757575757575768</v>
      </c>
      <c r="I36" s="36"/>
      <c r="J36" s="6"/>
      <c r="K36" s="6"/>
      <c r="L36" s="10">
        <f t="shared" si="4"/>
        <v>6323.9654545454541</v>
      </c>
      <c r="M36" s="8">
        <f t="shared" ref="M36:W36" si="37">(L36*$J$2)+L36</f>
        <v>8284.394745454545</v>
      </c>
      <c r="N36" s="8">
        <f t="shared" si="37"/>
        <v>10852.557116545455</v>
      </c>
      <c r="O36" s="8">
        <f t="shared" si="37"/>
        <v>14216.849822674547</v>
      </c>
      <c r="P36" s="8">
        <f t="shared" si="37"/>
        <v>18624.073267703658</v>
      </c>
      <c r="Q36" s="8">
        <f t="shared" si="37"/>
        <v>24397.535980691791</v>
      </c>
      <c r="R36" s="8">
        <f t="shared" si="37"/>
        <v>31960.772134706251</v>
      </c>
      <c r="S36" s="8">
        <f t="shared" si="37"/>
        <v>41868.611496465193</v>
      </c>
      <c r="T36" s="8">
        <f t="shared" si="37"/>
        <v>54847.881060369407</v>
      </c>
      <c r="U36" s="8">
        <f t="shared" si="37"/>
        <v>71850.724189083936</v>
      </c>
      <c r="V36" s="8">
        <f t="shared" si="37"/>
        <v>94124.448687699973</v>
      </c>
      <c r="W36" s="8">
        <f t="shared" si="37"/>
        <v>123303.02778088697</v>
      </c>
      <c r="X36" s="12">
        <f t="shared" si="6"/>
        <v>500654.84173682716</v>
      </c>
    </row>
    <row r="37" spans="1:24" x14ac:dyDescent="0.25">
      <c r="A37" s="46" t="s">
        <v>41</v>
      </c>
      <c r="B37" s="47" t="s">
        <v>72</v>
      </c>
      <c r="C37" s="27">
        <v>25147.5</v>
      </c>
      <c r="D37" s="27">
        <v>6096.363636363636</v>
      </c>
      <c r="E37" s="27">
        <f t="shared" ref="E37:E59" si="38">C37-D37</f>
        <v>19051.136363636364</v>
      </c>
      <c r="F37" s="28">
        <f t="shared" ref="F37:F60" si="39">D37/C37</f>
        <v>0.2424242424242424</v>
      </c>
      <c r="G37" s="29">
        <f t="shared" ref="G37:G59" si="40">C37-D37</f>
        <v>19051.136363636364</v>
      </c>
      <c r="H37" s="30">
        <f t="shared" ref="H37:H59" si="41">G37/C37</f>
        <v>0.75757575757575757</v>
      </c>
      <c r="I37" s="36"/>
      <c r="J37" s="6"/>
      <c r="K37" s="6"/>
      <c r="L37" s="10">
        <f t="shared" ref="L37:L59" si="42">(D37*$J$2)+D37</f>
        <v>7986.2363636363643</v>
      </c>
      <c r="M37" s="8">
        <f t="shared" ref="M37:W37" si="43">(L37*$J$2)+L37</f>
        <v>10461.969636363638</v>
      </c>
      <c r="N37" s="8">
        <f t="shared" si="43"/>
        <v>13705.180223636366</v>
      </c>
      <c r="O37" s="8">
        <f t="shared" si="43"/>
        <v>17953.786092963641</v>
      </c>
      <c r="P37" s="8">
        <f t="shared" si="43"/>
        <v>23519.459781782371</v>
      </c>
      <c r="Q37" s="8">
        <f t="shared" si="43"/>
        <v>30810.492314134906</v>
      </c>
      <c r="R37" s="8">
        <f t="shared" si="43"/>
        <v>40361.744931516732</v>
      </c>
      <c r="S37" s="8">
        <f t="shared" si="43"/>
        <v>52873.885860286922</v>
      </c>
      <c r="T37" s="8">
        <f t="shared" si="43"/>
        <v>69264.790476975875</v>
      </c>
      <c r="U37" s="8">
        <f t="shared" si="43"/>
        <v>90736.875524838397</v>
      </c>
      <c r="V37" s="8">
        <f t="shared" si="43"/>
        <v>118865.30693753831</v>
      </c>
      <c r="W37" s="8">
        <f t="shared" si="43"/>
        <v>155713.5520881752</v>
      </c>
      <c r="X37" s="12">
        <f t="shared" ref="X37:X59" si="44">SUM(L37:W37)</f>
        <v>632253.28023184882</v>
      </c>
    </row>
    <row r="38" spans="1:24" x14ac:dyDescent="0.25">
      <c r="A38" s="46" t="s">
        <v>42</v>
      </c>
      <c r="B38" s="47" t="s">
        <v>72</v>
      </c>
      <c r="C38" s="27">
        <v>4886.1000000000004</v>
      </c>
      <c r="D38" s="27">
        <v>1197.8181818181818</v>
      </c>
      <c r="E38" s="27">
        <f t="shared" si="38"/>
        <v>3688.2818181818184</v>
      </c>
      <c r="F38" s="28">
        <f t="shared" si="39"/>
        <v>0.2451481103166496</v>
      </c>
      <c r="G38" s="29">
        <f t="shared" si="40"/>
        <v>3688.2818181818184</v>
      </c>
      <c r="H38" s="30">
        <f t="shared" si="41"/>
        <v>0.75485188968335037</v>
      </c>
      <c r="I38" s="36"/>
      <c r="J38" s="6"/>
      <c r="K38" s="6"/>
      <c r="L38" s="10">
        <f t="shared" si="42"/>
        <v>1569.1418181818183</v>
      </c>
      <c r="M38" s="8">
        <f t="shared" ref="M38:W38" si="45">(L38*$J$2)+L38</f>
        <v>2055.5757818181819</v>
      </c>
      <c r="N38" s="8">
        <f t="shared" si="45"/>
        <v>2692.8042741818185</v>
      </c>
      <c r="O38" s="8">
        <f t="shared" si="45"/>
        <v>3527.5735991781826</v>
      </c>
      <c r="P38" s="8">
        <f t="shared" si="45"/>
        <v>4621.1214149234193</v>
      </c>
      <c r="Q38" s="8">
        <f t="shared" si="45"/>
        <v>6053.66905354968</v>
      </c>
      <c r="R38" s="8">
        <f t="shared" si="45"/>
        <v>7930.306460150081</v>
      </c>
      <c r="S38" s="8">
        <f t="shared" si="45"/>
        <v>10388.701462796607</v>
      </c>
      <c r="T38" s="8">
        <f t="shared" si="45"/>
        <v>13609.198916263556</v>
      </c>
      <c r="U38" s="8">
        <f t="shared" si="45"/>
        <v>17828.050580305258</v>
      </c>
      <c r="V38" s="8">
        <f t="shared" si="45"/>
        <v>23354.746260199892</v>
      </c>
      <c r="W38" s="8">
        <f t="shared" si="45"/>
        <v>30594.717600861863</v>
      </c>
      <c r="X38" s="12">
        <f t="shared" si="44"/>
        <v>124225.60722241036</v>
      </c>
    </row>
    <row r="39" spans="1:24" x14ac:dyDescent="0.25">
      <c r="A39" s="46" t="s">
        <v>43</v>
      </c>
      <c r="B39" s="47" t="s">
        <v>72</v>
      </c>
      <c r="C39" s="27">
        <v>24515.62</v>
      </c>
      <c r="D39" s="27">
        <v>6037.090909090909</v>
      </c>
      <c r="E39" s="27">
        <f t="shared" si="38"/>
        <v>18478.529090909091</v>
      </c>
      <c r="F39" s="28">
        <f t="shared" si="39"/>
        <v>0.24625487379437719</v>
      </c>
      <c r="G39" s="29">
        <f t="shared" si="40"/>
        <v>18478.529090909091</v>
      </c>
      <c r="H39" s="30">
        <f t="shared" si="41"/>
        <v>0.75374512620562284</v>
      </c>
      <c r="I39" s="36"/>
      <c r="J39" s="6"/>
      <c r="K39" s="6"/>
      <c r="L39" s="10">
        <f t="shared" si="42"/>
        <v>7908.5890909090913</v>
      </c>
      <c r="M39" s="8">
        <f t="shared" ref="M39:W39" si="46">(L39*$J$2)+L39</f>
        <v>10360.25170909091</v>
      </c>
      <c r="N39" s="8">
        <f t="shared" si="46"/>
        <v>13571.929738909093</v>
      </c>
      <c r="O39" s="8">
        <f t="shared" si="46"/>
        <v>17779.227957970914</v>
      </c>
      <c r="P39" s="8">
        <f t="shared" si="46"/>
        <v>23290.788624941899</v>
      </c>
      <c r="Q39" s="8">
        <f t="shared" si="46"/>
        <v>30510.93309867389</v>
      </c>
      <c r="R39" s="8">
        <f t="shared" si="46"/>
        <v>39969.322359262798</v>
      </c>
      <c r="S39" s="8">
        <f t="shared" si="46"/>
        <v>52359.812290634269</v>
      </c>
      <c r="T39" s="8">
        <f t="shared" si="46"/>
        <v>68591.354100730896</v>
      </c>
      <c r="U39" s="8">
        <f t="shared" si="46"/>
        <v>89854.673871957479</v>
      </c>
      <c r="V39" s="8">
        <f t="shared" si="46"/>
        <v>117709.62277226431</v>
      </c>
      <c r="W39" s="8">
        <f t="shared" si="46"/>
        <v>154199.60583166627</v>
      </c>
      <c r="X39" s="12">
        <f t="shared" si="44"/>
        <v>626106.11144701182</v>
      </c>
    </row>
    <row r="40" spans="1:24" x14ac:dyDescent="0.25">
      <c r="A40" s="46" t="s">
        <v>44</v>
      </c>
      <c r="B40" s="47" t="s">
        <v>68</v>
      </c>
      <c r="C40" s="27">
        <v>22515.599999999995</v>
      </c>
      <c r="D40" s="27">
        <v>5646.545454545455</v>
      </c>
      <c r="E40" s="27">
        <f t="shared" si="38"/>
        <v>16869.054545454539</v>
      </c>
      <c r="F40" s="28">
        <f t="shared" si="39"/>
        <v>0.25078369905956122</v>
      </c>
      <c r="G40" s="29">
        <f t="shared" si="40"/>
        <v>16869.054545454539</v>
      </c>
      <c r="H40" s="30">
        <f t="shared" si="41"/>
        <v>0.74921630094043878</v>
      </c>
      <c r="I40" s="36"/>
      <c r="J40" s="6"/>
      <c r="K40" s="6"/>
      <c r="L40" s="10">
        <f t="shared" si="42"/>
        <v>7396.9745454545464</v>
      </c>
      <c r="M40" s="8">
        <f t="shared" ref="M40:W40" si="47">(L40*$J$2)+L40</f>
        <v>9690.0366545454563</v>
      </c>
      <c r="N40" s="8">
        <f t="shared" si="47"/>
        <v>12693.94801745455</v>
      </c>
      <c r="O40" s="8">
        <f t="shared" si="47"/>
        <v>16629.07190286546</v>
      </c>
      <c r="P40" s="8">
        <f t="shared" si="47"/>
        <v>21784.084192753755</v>
      </c>
      <c r="Q40" s="8">
        <f t="shared" si="47"/>
        <v>28537.15029250742</v>
      </c>
      <c r="R40" s="8">
        <f t="shared" si="47"/>
        <v>37383.66688318472</v>
      </c>
      <c r="S40" s="8">
        <f t="shared" si="47"/>
        <v>48972.603616971988</v>
      </c>
      <c r="T40" s="8">
        <f t="shared" si="47"/>
        <v>64154.110738233314</v>
      </c>
      <c r="U40" s="8">
        <f t="shared" si="47"/>
        <v>84041.885067085648</v>
      </c>
      <c r="V40" s="8">
        <f t="shared" si="47"/>
        <v>110094.86943788221</v>
      </c>
      <c r="W40" s="8">
        <f t="shared" si="47"/>
        <v>144224.27896362572</v>
      </c>
      <c r="X40" s="12">
        <f t="shared" si="44"/>
        <v>585602.68031256483</v>
      </c>
    </row>
    <row r="41" spans="1:24" x14ac:dyDescent="0.25">
      <c r="A41" s="46" t="s">
        <v>45</v>
      </c>
      <c r="B41" s="47" t="s">
        <v>73</v>
      </c>
      <c r="C41" s="27">
        <v>32866.200000000004</v>
      </c>
      <c r="D41" s="27">
        <v>9435.2727272727279</v>
      </c>
      <c r="E41" s="27">
        <f t="shared" si="38"/>
        <v>23430.927272727276</v>
      </c>
      <c r="F41" s="28">
        <f t="shared" si="39"/>
        <v>0.28708133971291866</v>
      </c>
      <c r="G41" s="29">
        <f t="shared" si="40"/>
        <v>23430.927272727276</v>
      </c>
      <c r="H41" s="30">
        <f t="shared" si="41"/>
        <v>0.7129186602870814</v>
      </c>
      <c r="I41" s="36"/>
      <c r="J41" s="6"/>
      <c r="K41" s="6"/>
      <c r="L41" s="10">
        <f t="shared" si="42"/>
        <v>12360.207272727275</v>
      </c>
      <c r="M41" s="8">
        <f t="shared" ref="M41:W41" si="48">(L41*$J$2)+L41</f>
        <v>16191.871527272731</v>
      </c>
      <c r="N41" s="8">
        <f t="shared" si="48"/>
        <v>21211.351700727279</v>
      </c>
      <c r="O41" s="8">
        <f t="shared" si="48"/>
        <v>27786.870727952737</v>
      </c>
      <c r="P41" s="8">
        <f t="shared" si="48"/>
        <v>36400.800653618091</v>
      </c>
      <c r="Q41" s="8">
        <f t="shared" si="48"/>
        <v>47685.048856239708</v>
      </c>
      <c r="R41" s="8">
        <f t="shared" si="48"/>
        <v>62467.41400167402</v>
      </c>
      <c r="S41" s="8">
        <f t="shared" si="48"/>
        <v>81832.312342192978</v>
      </c>
      <c r="T41" s="8">
        <f t="shared" si="48"/>
        <v>107200.32916827282</v>
      </c>
      <c r="U41" s="8">
        <f t="shared" si="48"/>
        <v>140432.43121043741</v>
      </c>
      <c r="V41" s="8">
        <f t="shared" si="48"/>
        <v>183966.48488567304</v>
      </c>
      <c r="W41" s="8">
        <f t="shared" si="48"/>
        <v>240996.09520023171</v>
      </c>
      <c r="X41" s="12">
        <f t="shared" si="44"/>
        <v>978531.21754701971</v>
      </c>
    </row>
    <row r="42" spans="1:24" x14ac:dyDescent="0.25">
      <c r="A42" s="46" t="s">
        <v>46</v>
      </c>
      <c r="B42" s="47" t="s">
        <v>73</v>
      </c>
      <c r="C42" s="27">
        <v>21057.066666666666</v>
      </c>
      <c r="D42" s="27">
        <v>6045.090909090909</v>
      </c>
      <c r="E42" s="27">
        <f t="shared" si="38"/>
        <v>15011.975757575758</v>
      </c>
      <c r="F42" s="28">
        <f t="shared" si="39"/>
        <v>0.28708133971291866</v>
      </c>
      <c r="G42" s="29">
        <f t="shared" si="40"/>
        <v>15011.975757575758</v>
      </c>
      <c r="H42" s="30">
        <f t="shared" si="41"/>
        <v>0.7129186602870814</v>
      </c>
      <c r="I42" s="36"/>
      <c r="J42" s="6"/>
      <c r="K42" s="6"/>
      <c r="L42" s="10">
        <f t="shared" si="42"/>
        <v>7919.0690909090918</v>
      </c>
      <c r="M42" s="8">
        <f t="shared" ref="M42:W42" si="49">(L42*$J$2)+L42</f>
        <v>10373.98050909091</v>
      </c>
      <c r="N42" s="8">
        <f t="shared" si="49"/>
        <v>13589.914466909093</v>
      </c>
      <c r="O42" s="8">
        <f t="shared" si="49"/>
        <v>17802.787951650913</v>
      </c>
      <c r="P42" s="8">
        <f t="shared" si="49"/>
        <v>23321.652216662696</v>
      </c>
      <c r="Q42" s="8">
        <f t="shared" si="49"/>
        <v>30551.364403828135</v>
      </c>
      <c r="R42" s="8">
        <f t="shared" si="49"/>
        <v>40022.287369014855</v>
      </c>
      <c r="S42" s="8">
        <f t="shared" si="49"/>
        <v>52429.196453409466</v>
      </c>
      <c r="T42" s="8">
        <f t="shared" si="49"/>
        <v>68682.247353966406</v>
      </c>
      <c r="U42" s="8">
        <f t="shared" si="49"/>
        <v>89973.744033695999</v>
      </c>
      <c r="V42" s="8">
        <f t="shared" si="49"/>
        <v>117865.60468414177</v>
      </c>
      <c r="W42" s="8">
        <f t="shared" si="49"/>
        <v>154403.94213622573</v>
      </c>
      <c r="X42" s="12">
        <f t="shared" si="44"/>
        <v>626935.79066950502</v>
      </c>
    </row>
    <row r="43" spans="1:24" x14ac:dyDescent="0.25">
      <c r="A43" s="46" t="s">
        <v>47</v>
      </c>
      <c r="B43" s="47" t="s">
        <v>73</v>
      </c>
      <c r="C43" s="27">
        <v>24860</v>
      </c>
      <c r="D43" s="27">
        <v>7232</v>
      </c>
      <c r="E43" s="27">
        <f t="shared" si="38"/>
        <v>17628</v>
      </c>
      <c r="F43" s="28">
        <f t="shared" si="39"/>
        <v>0.29090909090909089</v>
      </c>
      <c r="G43" s="29">
        <f t="shared" si="40"/>
        <v>17628</v>
      </c>
      <c r="H43" s="30">
        <f t="shared" si="41"/>
        <v>0.70909090909090911</v>
      </c>
      <c r="I43" s="36"/>
      <c r="J43" s="6"/>
      <c r="K43" s="6"/>
      <c r="L43" s="10">
        <f t="shared" si="42"/>
        <v>9473.9200000000019</v>
      </c>
      <c r="M43" s="8">
        <f t="shared" ref="M43:W43" si="50">(L43*$J$2)+L43</f>
        <v>12410.835200000003</v>
      </c>
      <c r="N43" s="8">
        <f t="shared" si="50"/>
        <v>16258.194112000005</v>
      </c>
      <c r="O43" s="8">
        <f t="shared" si="50"/>
        <v>21298.234286720006</v>
      </c>
      <c r="P43" s="8">
        <f t="shared" si="50"/>
        <v>27900.686915603212</v>
      </c>
      <c r="Q43" s="8">
        <f t="shared" si="50"/>
        <v>36549.899859440207</v>
      </c>
      <c r="R43" s="8">
        <f t="shared" si="50"/>
        <v>47880.368815866677</v>
      </c>
      <c r="S43" s="8">
        <f t="shared" si="50"/>
        <v>62723.283148785355</v>
      </c>
      <c r="T43" s="8">
        <f t="shared" si="50"/>
        <v>82167.500924908818</v>
      </c>
      <c r="U43" s="8">
        <f t="shared" si="50"/>
        <v>107639.42621163056</v>
      </c>
      <c r="V43" s="8">
        <f t="shared" si="50"/>
        <v>141007.64833723605</v>
      </c>
      <c r="W43" s="8">
        <f t="shared" si="50"/>
        <v>184720.01932177925</v>
      </c>
      <c r="X43" s="12">
        <f t="shared" si="44"/>
        <v>750030.01713397016</v>
      </c>
    </row>
    <row r="44" spans="1:24" x14ac:dyDescent="0.25">
      <c r="A44" s="46" t="s">
        <v>48</v>
      </c>
      <c r="B44" s="47" t="s">
        <v>68</v>
      </c>
      <c r="C44" s="27">
        <v>14261.333333333334</v>
      </c>
      <c r="D44" s="27">
        <v>4861.818181818182</v>
      </c>
      <c r="E44" s="27">
        <f t="shared" si="38"/>
        <v>9399.515151515152</v>
      </c>
      <c r="F44" s="28">
        <f t="shared" si="39"/>
        <v>0.34090909090909088</v>
      </c>
      <c r="G44" s="29">
        <f t="shared" si="40"/>
        <v>9399.515151515152</v>
      </c>
      <c r="H44" s="30">
        <f t="shared" si="41"/>
        <v>0.65909090909090906</v>
      </c>
      <c r="I44" s="36"/>
      <c r="J44" s="6"/>
      <c r="K44" s="6"/>
      <c r="L44" s="10">
        <f t="shared" si="42"/>
        <v>6368.9818181818191</v>
      </c>
      <c r="M44" s="8">
        <f t="shared" ref="M44:W44" si="51">(L44*$J$2)+L44</f>
        <v>8343.3661818181845</v>
      </c>
      <c r="N44" s="8">
        <f t="shared" si="51"/>
        <v>10929.809698181823</v>
      </c>
      <c r="O44" s="8">
        <f t="shared" si="51"/>
        <v>14318.05070461819</v>
      </c>
      <c r="P44" s="8">
        <f t="shared" si="51"/>
        <v>18756.646423049831</v>
      </c>
      <c r="Q44" s="8">
        <f t="shared" si="51"/>
        <v>24571.20681419528</v>
      </c>
      <c r="R44" s="8">
        <f t="shared" si="51"/>
        <v>32188.28092659582</v>
      </c>
      <c r="S44" s="8">
        <f t="shared" si="51"/>
        <v>42166.648013840531</v>
      </c>
      <c r="T44" s="8">
        <f t="shared" si="51"/>
        <v>55238.308898131101</v>
      </c>
      <c r="U44" s="8">
        <f t="shared" si="51"/>
        <v>72362.184656551748</v>
      </c>
      <c r="V44" s="8">
        <f t="shared" si="51"/>
        <v>94794.461900082795</v>
      </c>
      <c r="W44" s="8">
        <f t="shared" si="51"/>
        <v>124180.74508910847</v>
      </c>
      <c r="X44" s="12">
        <f t="shared" si="44"/>
        <v>504218.69112435554</v>
      </c>
    </row>
    <row r="45" spans="1:24" x14ac:dyDescent="0.25">
      <c r="A45" s="46" t="s">
        <v>49</v>
      </c>
      <c r="B45" s="47" t="s">
        <v>68</v>
      </c>
      <c r="C45" s="27">
        <v>9158.7749999999996</v>
      </c>
      <c r="D45" s="27">
        <v>3257.4545454545455</v>
      </c>
      <c r="E45" s="27">
        <f t="shared" si="38"/>
        <v>5901.3204545454537</v>
      </c>
      <c r="F45" s="28">
        <f t="shared" si="39"/>
        <v>0.35566487280826808</v>
      </c>
      <c r="G45" s="29">
        <f t="shared" si="40"/>
        <v>5901.3204545454537</v>
      </c>
      <c r="H45" s="30">
        <f t="shared" si="41"/>
        <v>0.6443351271917318</v>
      </c>
      <c r="I45" s="36"/>
      <c r="J45" s="6"/>
      <c r="K45" s="6"/>
      <c r="L45" s="10">
        <f t="shared" si="42"/>
        <v>4267.2654545454552</v>
      </c>
      <c r="M45" s="8">
        <f t="shared" ref="M45:W45" si="52">(L45*$J$2)+L45</f>
        <v>5590.1177454545468</v>
      </c>
      <c r="N45" s="8">
        <f t="shared" si="52"/>
        <v>7323.0542465454564</v>
      </c>
      <c r="O45" s="8">
        <f t="shared" si="52"/>
        <v>9593.2010629745491</v>
      </c>
      <c r="P45" s="8">
        <f t="shared" si="52"/>
        <v>12567.093392496659</v>
      </c>
      <c r="Q45" s="8">
        <f t="shared" si="52"/>
        <v>16462.892344170625</v>
      </c>
      <c r="R45" s="8">
        <f t="shared" si="52"/>
        <v>21566.388970863518</v>
      </c>
      <c r="S45" s="8">
        <f t="shared" si="52"/>
        <v>28251.969551831211</v>
      </c>
      <c r="T45" s="8">
        <f t="shared" si="52"/>
        <v>37010.08011289889</v>
      </c>
      <c r="U45" s="8">
        <f t="shared" si="52"/>
        <v>48483.204947897553</v>
      </c>
      <c r="V45" s="8">
        <f t="shared" si="52"/>
        <v>63512.998481745803</v>
      </c>
      <c r="W45" s="8">
        <f t="shared" si="52"/>
        <v>83202.028011087008</v>
      </c>
      <c r="X45" s="12">
        <f t="shared" si="44"/>
        <v>337830.2943225113</v>
      </c>
    </row>
    <row r="46" spans="1:24" x14ac:dyDescent="0.25">
      <c r="A46" s="46" t="s">
        <v>50</v>
      </c>
      <c r="B46" s="47" t="s">
        <v>68</v>
      </c>
      <c r="C46" s="27">
        <v>304</v>
      </c>
      <c r="D46" s="27">
        <v>109.09090909090909</v>
      </c>
      <c r="E46" s="27">
        <f t="shared" si="38"/>
        <v>194.90909090909091</v>
      </c>
      <c r="F46" s="28">
        <f t="shared" si="39"/>
        <v>0.35885167464114831</v>
      </c>
      <c r="G46" s="29">
        <f t="shared" si="40"/>
        <v>194.90909090909091</v>
      </c>
      <c r="H46" s="30">
        <f t="shared" si="41"/>
        <v>0.64114832535885169</v>
      </c>
      <c r="I46" s="36"/>
      <c r="J46" s="6"/>
      <c r="K46" s="6"/>
      <c r="L46" s="10">
        <f t="shared" si="42"/>
        <v>142.90909090909093</v>
      </c>
      <c r="M46" s="8">
        <f t="shared" ref="M46:W46" si="53">(L46*$J$2)+L46</f>
        <v>187.21090909090913</v>
      </c>
      <c r="N46" s="8">
        <f t="shared" si="53"/>
        <v>245.24629090909099</v>
      </c>
      <c r="O46" s="8">
        <f t="shared" si="53"/>
        <v>321.27264109090925</v>
      </c>
      <c r="P46" s="8">
        <f t="shared" si="53"/>
        <v>420.86715982909118</v>
      </c>
      <c r="Q46" s="8">
        <f t="shared" si="53"/>
        <v>551.33597937610944</v>
      </c>
      <c r="R46" s="8">
        <f t="shared" si="53"/>
        <v>722.25013298270346</v>
      </c>
      <c r="S46" s="8">
        <f t="shared" si="53"/>
        <v>946.14767420734165</v>
      </c>
      <c r="T46" s="8">
        <f t="shared" si="53"/>
        <v>1239.4534532116177</v>
      </c>
      <c r="U46" s="8">
        <f t="shared" si="53"/>
        <v>1623.6840237072192</v>
      </c>
      <c r="V46" s="8">
        <f t="shared" si="53"/>
        <v>2127.0260710564576</v>
      </c>
      <c r="W46" s="8">
        <f t="shared" si="53"/>
        <v>2786.4041530839595</v>
      </c>
      <c r="X46" s="12">
        <f t="shared" si="44"/>
        <v>11313.8075794545</v>
      </c>
    </row>
    <row r="47" spans="1:24" x14ac:dyDescent="0.25">
      <c r="A47" s="46" t="s">
        <v>51</v>
      </c>
      <c r="B47" s="47" t="s">
        <v>68</v>
      </c>
      <c r="C47" s="27">
        <v>40410.560000000005</v>
      </c>
      <c r="D47" s="27">
        <v>15045.818181818182</v>
      </c>
      <c r="E47" s="27">
        <f t="shared" si="38"/>
        <v>25364.741818181821</v>
      </c>
      <c r="F47" s="28">
        <f t="shared" si="39"/>
        <v>0.37232392181197638</v>
      </c>
      <c r="G47" s="29">
        <f t="shared" si="40"/>
        <v>25364.741818181821</v>
      </c>
      <c r="H47" s="30">
        <f t="shared" si="41"/>
        <v>0.62767607818802362</v>
      </c>
      <c r="I47" s="36"/>
      <c r="J47" s="6"/>
      <c r="K47" s="6"/>
      <c r="L47" s="10">
        <f t="shared" si="42"/>
        <v>19710.02181818182</v>
      </c>
      <c r="M47" s="8">
        <f t="shared" ref="M47:W47" si="54">(L47*$J$2)+L47</f>
        <v>25820.128581818186</v>
      </c>
      <c r="N47" s="8">
        <f t="shared" si="54"/>
        <v>33824.368442181825</v>
      </c>
      <c r="O47" s="8">
        <f t="shared" si="54"/>
        <v>44309.922659258198</v>
      </c>
      <c r="P47" s="8">
        <f t="shared" si="54"/>
        <v>58045.998683628248</v>
      </c>
      <c r="Q47" s="8">
        <f t="shared" si="54"/>
        <v>76040.258275553002</v>
      </c>
      <c r="R47" s="8">
        <f t="shared" si="54"/>
        <v>99612.738340974436</v>
      </c>
      <c r="S47" s="8">
        <f t="shared" si="54"/>
        <v>130492.68722667653</v>
      </c>
      <c r="T47" s="8">
        <f t="shared" si="54"/>
        <v>170945.42026694625</v>
      </c>
      <c r="U47" s="8">
        <f t="shared" si="54"/>
        <v>223938.50054969962</v>
      </c>
      <c r="V47" s="8">
        <f t="shared" si="54"/>
        <v>293359.43572010653</v>
      </c>
      <c r="W47" s="8">
        <f t="shared" si="54"/>
        <v>384300.86079333955</v>
      </c>
      <c r="X47" s="12">
        <f t="shared" si="44"/>
        <v>1560400.3413583643</v>
      </c>
    </row>
    <row r="48" spans="1:24" x14ac:dyDescent="0.25">
      <c r="A48" s="46" t="s">
        <v>52</v>
      </c>
      <c r="B48" s="47" t="s">
        <v>68</v>
      </c>
      <c r="C48" s="27">
        <v>2344</v>
      </c>
      <c r="D48" s="27">
        <v>872.72727272727275</v>
      </c>
      <c r="E48" s="27">
        <f t="shared" si="38"/>
        <v>1471.2727272727273</v>
      </c>
      <c r="F48" s="28">
        <f t="shared" si="39"/>
        <v>0.37232392181197643</v>
      </c>
      <c r="G48" s="29">
        <f t="shared" si="40"/>
        <v>1471.2727272727273</v>
      </c>
      <c r="H48" s="30">
        <f t="shared" si="41"/>
        <v>0.62767607818802362</v>
      </c>
      <c r="I48" s="36"/>
      <c r="J48" s="6"/>
      <c r="K48" s="6"/>
      <c r="L48" s="10">
        <f t="shared" si="42"/>
        <v>1143.2727272727275</v>
      </c>
      <c r="M48" s="8">
        <f t="shared" ref="M48:W48" si="55">(L48*$J$2)+L48</f>
        <v>1497.687272727273</v>
      </c>
      <c r="N48" s="8">
        <f t="shared" si="55"/>
        <v>1961.9703272727279</v>
      </c>
      <c r="O48" s="8">
        <f t="shared" si="55"/>
        <v>2570.181128727274</v>
      </c>
      <c r="P48" s="8">
        <f t="shared" si="55"/>
        <v>3366.9372786327294</v>
      </c>
      <c r="Q48" s="8">
        <f t="shared" si="55"/>
        <v>4410.6878350088755</v>
      </c>
      <c r="R48" s="8">
        <f t="shared" si="55"/>
        <v>5778.0010638616277</v>
      </c>
      <c r="S48" s="8">
        <f t="shared" si="55"/>
        <v>7569.1813936587332</v>
      </c>
      <c r="T48" s="8">
        <f t="shared" si="55"/>
        <v>9915.6276256929414</v>
      </c>
      <c r="U48" s="8">
        <f t="shared" si="55"/>
        <v>12989.472189657754</v>
      </c>
      <c r="V48" s="8">
        <f t="shared" si="55"/>
        <v>17016.208568451661</v>
      </c>
      <c r="W48" s="8">
        <f t="shared" si="55"/>
        <v>22291.233224671676</v>
      </c>
      <c r="X48" s="12">
        <f t="shared" si="44"/>
        <v>90510.460635636002</v>
      </c>
    </row>
    <row r="49" spans="1:24" x14ac:dyDescent="0.25">
      <c r="A49" s="46" t="s">
        <v>53</v>
      </c>
      <c r="B49" s="47" t="s">
        <v>68</v>
      </c>
      <c r="C49" s="27">
        <v>84217.861199999999</v>
      </c>
      <c r="D49" s="27">
        <v>32277.81818181818</v>
      </c>
      <c r="E49" s="27">
        <f t="shared" si="38"/>
        <v>51940.043018181823</v>
      </c>
      <c r="F49" s="28">
        <f t="shared" si="39"/>
        <v>0.38326570779522695</v>
      </c>
      <c r="G49" s="29">
        <f t="shared" si="40"/>
        <v>51940.043018181823</v>
      </c>
      <c r="H49" s="30">
        <f t="shared" si="41"/>
        <v>0.61673429220477305</v>
      </c>
      <c r="I49" s="36"/>
      <c r="J49" s="6"/>
      <c r="K49" s="6"/>
      <c r="L49" s="10">
        <f t="shared" si="42"/>
        <v>42283.941818181818</v>
      </c>
      <c r="M49" s="8">
        <f t="shared" ref="M49:W49" si="56">(L49*$J$2)+L49</f>
        <v>55391.963781818187</v>
      </c>
      <c r="N49" s="8">
        <f t="shared" si="56"/>
        <v>72563.472554181833</v>
      </c>
      <c r="O49" s="8">
        <f t="shared" si="56"/>
        <v>95058.149045978207</v>
      </c>
      <c r="P49" s="8">
        <f t="shared" si="56"/>
        <v>124526.17525023146</v>
      </c>
      <c r="Q49" s="8">
        <f t="shared" si="56"/>
        <v>163129.28957780323</v>
      </c>
      <c r="R49" s="8">
        <f t="shared" si="56"/>
        <v>213699.36934692223</v>
      </c>
      <c r="S49" s="8">
        <f t="shared" si="56"/>
        <v>279946.17384446814</v>
      </c>
      <c r="T49" s="8">
        <f t="shared" si="56"/>
        <v>366729.4877362533</v>
      </c>
      <c r="U49" s="8">
        <f t="shared" si="56"/>
        <v>480415.62893449189</v>
      </c>
      <c r="V49" s="8">
        <f t="shared" si="56"/>
        <v>629344.47390418442</v>
      </c>
      <c r="W49" s="8">
        <f t="shared" si="56"/>
        <v>824441.26081448165</v>
      </c>
      <c r="X49" s="12">
        <f t="shared" si="44"/>
        <v>3347529.3866089964</v>
      </c>
    </row>
    <row r="50" spans="1:24" x14ac:dyDescent="0.25">
      <c r="A50" s="46" t="s">
        <v>54</v>
      </c>
      <c r="B50" s="47" t="s">
        <v>68</v>
      </c>
      <c r="C50" s="27">
        <v>7166.041666666667</v>
      </c>
      <c r="D50" s="27">
        <v>2842.7272727272725</v>
      </c>
      <c r="E50" s="27">
        <f t="shared" si="38"/>
        <v>4323.314393939394</v>
      </c>
      <c r="F50" s="28">
        <f t="shared" si="39"/>
        <v>0.39669421487603301</v>
      </c>
      <c r="G50" s="29">
        <f t="shared" si="40"/>
        <v>4323.314393939394</v>
      </c>
      <c r="H50" s="30">
        <f t="shared" si="41"/>
        <v>0.60330578512396693</v>
      </c>
      <c r="I50" s="36"/>
      <c r="J50" s="6"/>
      <c r="K50" s="6"/>
      <c r="L50" s="10">
        <f t="shared" si="42"/>
        <v>3723.9727272727273</v>
      </c>
      <c r="M50" s="8">
        <f t="shared" ref="M50:W50" si="57">(L50*$J$2)+L50</f>
        <v>4878.4042727272736</v>
      </c>
      <c r="N50" s="8">
        <f t="shared" si="57"/>
        <v>6390.7095972727293</v>
      </c>
      <c r="O50" s="8">
        <f t="shared" si="57"/>
        <v>8371.8295724272757</v>
      </c>
      <c r="P50" s="8">
        <f t="shared" si="57"/>
        <v>10967.096739879733</v>
      </c>
      <c r="Q50" s="8">
        <f t="shared" si="57"/>
        <v>14366.896729242451</v>
      </c>
      <c r="R50" s="8">
        <f t="shared" si="57"/>
        <v>18820.634715307613</v>
      </c>
      <c r="S50" s="8">
        <f t="shared" si="57"/>
        <v>24655.031477052973</v>
      </c>
      <c r="T50" s="8">
        <f t="shared" si="57"/>
        <v>32298.091234939398</v>
      </c>
      <c r="U50" s="8">
        <f t="shared" si="57"/>
        <v>42310.499517770615</v>
      </c>
      <c r="V50" s="8">
        <f t="shared" si="57"/>
        <v>55426.754368279508</v>
      </c>
      <c r="W50" s="8">
        <f t="shared" si="57"/>
        <v>72609.048222446159</v>
      </c>
      <c r="X50" s="12">
        <f t="shared" si="44"/>
        <v>294818.96917461843</v>
      </c>
    </row>
    <row r="51" spans="1:24" x14ac:dyDescent="0.25">
      <c r="A51" s="46" t="s">
        <v>55</v>
      </c>
      <c r="B51" s="47" t="s">
        <v>68</v>
      </c>
      <c r="C51" s="27">
        <v>6966.666666666667</v>
      </c>
      <c r="D51" s="27">
        <v>3040</v>
      </c>
      <c r="E51" s="27">
        <f t="shared" si="38"/>
        <v>3926.666666666667</v>
      </c>
      <c r="F51" s="28">
        <f t="shared" si="39"/>
        <v>0.43636363636363634</v>
      </c>
      <c r="G51" s="29">
        <f t="shared" si="40"/>
        <v>3926.666666666667</v>
      </c>
      <c r="H51" s="30">
        <f t="shared" si="41"/>
        <v>0.5636363636363636</v>
      </c>
      <c r="I51" s="36"/>
      <c r="J51" s="6"/>
      <c r="K51" s="6"/>
      <c r="L51" s="10">
        <f t="shared" si="42"/>
        <v>3982.4000000000005</v>
      </c>
      <c r="M51" s="8">
        <f t="shared" ref="M51:W51" si="58">(L51*$J$2)+L51</f>
        <v>5216.9440000000013</v>
      </c>
      <c r="N51" s="8">
        <f t="shared" si="58"/>
        <v>6834.1966400000019</v>
      </c>
      <c r="O51" s="8">
        <f t="shared" si="58"/>
        <v>8952.7975984000041</v>
      </c>
      <c r="P51" s="8">
        <f t="shared" si="58"/>
        <v>11728.164853904007</v>
      </c>
      <c r="Q51" s="8">
        <f t="shared" si="58"/>
        <v>15363.89595861425</v>
      </c>
      <c r="R51" s="8">
        <f t="shared" si="58"/>
        <v>20126.703705784668</v>
      </c>
      <c r="S51" s="8">
        <f t="shared" si="58"/>
        <v>26365.98185457792</v>
      </c>
      <c r="T51" s="8">
        <f t="shared" si="58"/>
        <v>34539.436229497078</v>
      </c>
      <c r="U51" s="8">
        <f t="shared" si="58"/>
        <v>45246.661460641175</v>
      </c>
      <c r="V51" s="8">
        <f t="shared" si="58"/>
        <v>59273.126513439944</v>
      </c>
      <c r="W51" s="8">
        <f t="shared" si="58"/>
        <v>77647.795732606333</v>
      </c>
      <c r="X51" s="12">
        <f t="shared" si="44"/>
        <v>315278.10454746534</v>
      </c>
    </row>
    <row r="52" spans="1:24" x14ac:dyDescent="0.25">
      <c r="A52" s="46" t="s">
        <v>56</v>
      </c>
      <c r="B52" s="47" t="s">
        <v>68</v>
      </c>
      <c r="C52" s="27">
        <v>7445.5999999999995</v>
      </c>
      <c r="D52" s="27">
        <v>3458.181818181818</v>
      </c>
      <c r="E52" s="27">
        <f t="shared" si="38"/>
        <v>3987.4181818181814</v>
      </c>
      <c r="F52" s="28">
        <f t="shared" si="39"/>
        <v>0.46445979077331823</v>
      </c>
      <c r="G52" s="29">
        <f t="shared" si="40"/>
        <v>3987.4181818181814</v>
      </c>
      <c r="H52" s="30">
        <f t="shared" si="41"/>
        <v>0.53554020922668177</v>
      </c>
      <c r="I52" s="36"/>
      <c r="J52" s="6"/>
      <c r="K52" s="6"/>
      <c r="L52" s="10">
        <f t="shared" si="42"/>
        <v>4530.2181818181816</v>
      </c>
      <c r="M52" s="8">
        <f t="shared" ref="M52:W52" si="59">(L52*$J$2)+L52</f>
        <v>5934.5858181818185</v>
      </c>
      <c r="N52" s="8">
        <f t="shared" si="59"/>
        <v>7774.3074218181828</v>
      </c>
      <c r="O52" s="8">
        <f t="shared" si="59"/>
        <v>10184.34272258182</v>
      </c>
      <c r="P52" s="8">
        <f t="shared" si="59"/>
        <v>13341.488966582185</v>
      </c>
      <c r="Q52" s="8">
        <f t="shared" si="59"/>
        <v>17477.350546222664</v>
      </c>
      <c r="R52" s="8">
        <f t="shared" si="59"/>
        <v>22895.32921555169</v>
      </c>
      <c r="S52" s="8">
        <f t="shared" si="59"/>
        <v>29992.881272372717</v>
      </c>
      <c r="T52" s="8">
        <f t="shared" si="59"/>
        <v>39290.674466808261</v>
      </c>
      <c r="U52" s="8">
        <f t="shared" si="59"/>
        <v>51470.783551518827</v>
      </c>
      <c r="V52" s="8">
        <f t="shared" si="59"/>
        <v>67426.726452489675</v>
      </c>
      <c r="W52" s="8">
        <f t="shared" si="59"/>
        <v>88329.011652761488</v>
      </c>
      <c r="X52" s="12">
        <f t="shared" si="44"/>
        <v>358647.70026870747</v>
      </c>
    </row>
    <row r="53" spans="1:24" x14ac:dyDescent="0.25">
      <c r="A53" s="46" t="s">
        <v>57</v>
      </c>
      <c r="B53" s="47" t="s">
        <v>70</v>
      </c>
      <c r="C53" s="27">
        <v>36173.276666666665</v>
      </c>
      <c r="D53" s="27">
        <v>16966.18181818182</v>
      </c>
      <c r="E53" s="27">
        <f t="shared" si="38"/>
        <v>19207.094848484845</v>
      </c>
      <c r="F53" s="28">
        <f t="shared" si="39"/>
        <v>0.46902529661671477</v>
      </c>
      <c r="G53" s="29">
        <f t="shared" si="40"/>
        <v>19207.094848484845</v>
      </c>
      <c r="H53" s="30">
        <f t="shared" si="41"/>
        <v>0.53097470338328523</v>
      </c>
      <c r="I53" s="36"/>
      <c r="J53" s="6"/>
      <c r="K53" s="6"/>
      <c r="L53" s="10">
        <f t="shared" si="42"/>
        <v>22225.698181818185</v>
      </c>
      <c r="M53" s="8">
        <f t="shared" ref="M53:W53" si="60">(L53*$J$2)+L53</f>
        <v>29115.664618181825</v>
      </c>
      <c r="N53" s="8">
        <f t="shared" si="60"/>
        <v>38141.520649818194</v>
      </c>
      <c r="O53" s="8">
        <f t="shared" si="60"/>
        <v>49965.392051261835</v>
      </c>
      <c r="P53" s="8">
        <f t="shared" si="60"/>
        <v>65454.663587153009</v>
      </c>
      <c r="Q53" s="8">
        <f t="shared" si="60"/>
        <v>85745.60929917045</v>
      </c>
      <c r="R53" s="8">
        <f t="shared" si="60"/>
        <v>112326.7481819133</v>
      </c>
      <c r="S53" s="8">
        <f t="shared" si="60"/>
        <v>147148.04011830644</v>
      </c>
      <c r="T53" s="8">
        <f t="shared" si="60"/>
        <v>192763.93255498144</v>
      </c>
      <c r="U53" s="8">
        <f t="shared" si="60"/>
        <v>252520.7516470257</v>
      </c>
      <c r="V53" s="8">
        <f t="shared" si="60"/>
        <v>330802.18465760368</v>
      </c>
      <c r="W53" s="8">
        <f t="shared" si="60"/>
        <v>433350.86190146086</v>
      </c>
      <c r="X53" s="12">
        <f t="shared" si="44"/>
        <v>1759561.067448695</v>
      </c>
    </row>
    <row r="54" spans="1:24" x14ac:dyDescent="0.25">
      <c r="A54" s="46" t="s">
        <v>58</v>
      </c>
      <c r="B54" s="47" t="s">
        <v>70</v>
      </c>
      <c r="C54" s="27">
        <v>63082.800000000017</v>
      </c>
      <c r="D54" s="27">
        <v>31280.727272727272</v>
      </c>
      <c r="E54" s="27">
        <f t="shared" si="38"/>
        <v>31802.072727272745</v>
      </c>
      <c r="F54" s="28">
        <f t="shared" si="39"/>
        <v>0.49586776859504117</v>
      </c>
      <c r="G54" s="29">
        <f t="shared" si="40"/>
        <v>31802.072727272745</v>
      </c>
      <c r="H54" s="30">
        <f t="shared" si="41"/>
        <v>0.50413223140495877</v>
      </c>
      <c r="I54" s="36"/>
      <c r="J54" s="6"/>
      <c r="K54" s="6"/>
      <c r="L54" s="10">
        <f t="shared" si="42"/>
        <v>40977.752727272731</v>
      </c>
      <c r="M54" s="8">
        <f t="shared" ref="M54:W54" si="61">(L54*$J$2)+L54</f>
        <v>53680.856072727285</v>
      </c>
      <c r="N54" s="8">
        <f t="shared" si="61"/>
        <v>70321.92145527275</v>
      </c>
      <c r="O54" s="8">
        <f t="shared" si="61"/>
        <v>92121.717106407305</v>
      </c>
      <c r="P54" s="8">
        <f t="shared" si="61"/>
        <v>120679.44940939358</v>
      </c>
      <c r="Q54" s="8">
        <f t="shared" si="61"/>
        <v>158090.0787263056</v>
      </c>
      <c r="R54" s="8">
        <f t="shared" si="61"/>
        <v>207098.00313146034</v>
      </c>
      <c r="S54" s="8">
        <f t="shared" si="61"/>
        <v>271298.38410221308</v>
      </c>
      <c r="T54" s="8">
        <f t="shared" si="61"/>
        <v>355400.88317389914</v>
      </c>
      <c r="U54" s="8">
        <f t="shared" si="61"/>
        <v>465575.15695780795</v>
      </c>
      <c r="V54" s="8">
        <f t="shared" si="61"/>
        <v>609903.4556147285</v>
      </c>
      <c r="W54" s="8">
        <f t="shared" si="61"/>
        <v>798973.52685529436</v>
      </c>
      <c r="X54" s="12">
        <f t="shared" si="44"/>
        <v>3244121.1853327826</v>
      </c>
    </row>
    <row r="55" spans="1:24" x14ac:dyDescent="0.25">
      <c r="A55" s="46" t="s">
        <v>59</v>
      </c>
      <c r="B55" s="47" t="s">
        <v>66</v>
      </c>
      <c r="C55" s="27">
        <v>66641.279999999999</v>
      </c>
      <c r="D55" s="27">
        <v>33390.545454545456</v>
      </c>
      <c r="E55" s="27">
        <f t="shared" si="38"/>
        <v>33250.734545454543</v>
      </c>
      <c r="F55" s="28">
        <f t="shared" si="39"/>
        <v>0.50104898127024955</v>
      </c>
      <c r="G55" s="29">
        <f t="shared" si="40"/>
        <v>33250.734545454543</v>
      </c>
      <c r="H55" s="30">
        <f t="shared" si="41"/>
        <v>0.49895101872975045</v>
      </c>
      <c r="I55" s="36"/>
      <c r="J55" s="6"/>
      <c r="K55" s="6"/>
      <c r="L55" s="10">
        <f t="shared" si="42"/>
        <v>43741.614545454548</v>
      </c>
      <c r="M55" s="8">
        <f t="shared" ref="M55:W55" si="62">(L55*$J$2)+L55</f>
        <v>57301.51505454546</v>
      </c>
      <c r="N55" s="8">
        <f t="shared" si="62"/>
        <v>75064.984721454559</v>
      </c>
      <c r="O55" s="8">
        <f t="shared" si="62"/>
        <v>98335.129985105479</v>
      </c>
      <c r="P55" s="8">
        <f t="shared" si="62"/>
        <v>128819.02028048818</v>
      </c>
      <c r="Q55" s="8">
        <f t="shared" si="62"/>
        <v>168752.91656743953</v>
      </c>
      <c r="R55" s="8">
        <f t="shared" si="62"/>
        <v>221066.32070334582</v>
      </c>
      <c r="S55" s="8">
        <f t="shared" si="62"/>
        <v>289596.88012138306</v>
      </c>
      <c r="T55" s="8">
        <f t="shared" si="62"/>
        <v>379371.91295901185</v>
      </c>
      <c r="U55" s="8">
        <f t="shared" si="62"/>
        <v>496977.20597630559</v>
      </c>
      <c r="V55" s="8">
        <f t="shared" si="62"/>
        <v>651040.13982896041</v>
      </c>
      <c r="W55" s="8">
        <f t="shared" si="62"/>
        <v>852862.58317593823</v>
      </c>
      <c r="X55" s="12">
        <f t="shared" si="44"/>
        <v>3462930.2239194326</v>
      </c>
    </row>
    <row r="56" spans="1:24" x14ac:dyDescent="0.25">
      <c r="A56" s="46" t="s">
        <v>60</v>
      </c>
      <c r="B56" s="47" t="s">
        <v>68</v>
      </c>
      <c r="C56" s="27">
        <v>20353.399999999998</v>
      </c>
      <c r="D56" s="27">
        <v>10384.363636363636</v>
      </c>
      <c r="E56" s="27">
        <f t="shared" si="38"/>
        <v>9969.0363636363618</v>
      </c>
      <c r="F56" s="28">
        <f t="shared" si="39"/>
        <v>0.51020289663464768</v>
      </c>
      <c r="G56" s="29">
        <f t="shared" si="40"/>
        <v>9969.0363636363618</v>
      </c>
      <c r="H56" s="30">
        <f t="shared" si="41"/>
        <v>0.48979710336535237</v>
      </c>
      <c r="I56" s="36"/>
      <c r="J56" s="6"/>
      <c r="K56" s="6"/>
      <c r="L56" s="10">
        <f t="shared" si="42"/>
        <v>13603.516363636365</v>
      </c>
      <c r="M56" s="8">
        <f t="shared" ref="M56:W56" si="63">(L56*$J$2)+L56</f>
        <v>17820.60643636364</v>
      </c>
      <c r="N56" s="8">
        <f t="shared" si="63"/>
        <v>23344.994431636369</v>
      </c>
      <c r="O56" s="8">
        <f t="shared" si="63"/>
        <v>30581.942705443646</v>
      </c>
      <c r="P56" s="8">
        <f t="shared" si="63"/>
        <v>40062.344944131182</v>
      </c>
      <c r="Q56" s="8">
        <f t="shared" si="63"/>
        <v>52481.671876811852</v>
      </c>
      <c r="R56" s="8">
        <f t="shared" si="63"/>
        <v>68750.990158623536</v>
      </c>
      <c r="S56" s="8">
        <f t="shared" si="63"/>
        <v>90063.79710779684</v>
      </c>
      <c r="T56" s="8">
        <f t="shared" si="63"/>
        <v>117983.57421121387</v>
      </c>
      <c r="U56" s="8">
        <f t="shared" si="63"/>
        <v>154558.48221669017</v>
      </c>
      <c r="V56" s="8">
        <f t="shared" si="63"/>
        <v>202471.61170386415</v>
      </c>
      <c r="W56" s="8">
        <f t="shared" si="63"/>
        <v>265237.81133206206</v>
      </c>
      <c r="X56" s="12">
        <f t="shared" si="44"/>
        <v>1076961.3434882737</v>
      </c>
    </row>
    <row r="57" spans="1:24" x14ac:dyDescent="0.25">
      <c r="A57" s="46" t="s">
        <v>61</v>
      </c>
      <c r="B57" s="47" t="s">
        <v>68</v>
      </c>
      <c r="C57" s="27">
        <v>3948.5833333333335</v>
      </c>
      <c r="D57" s="27">
        <v>2452.7272727272725</v>
      </c>
      <c r="E57" s="27">
        <f t="shared" si="38"/>
        <v>1495.856060606061</v>
      </c>
      <c r="F57" s="28">
        <f t="shared" si="39"/>
        <v>0.62116639454503242</v>
      </c>
      <c r="G57" s="29">
        <f t="shared" si="40"/>
        <v>1495.856060606061</v>
      </c>
      <c r="H57" s="30">
        <f t="shared" si="41"/>
        <v>0.37883360545496764</v>
      </c>
      <c r="I57" s="36"/>
      <c r="J57" s="6"/>
      <c r="K57" s="6"/>
      <c r="L57" s="10">
        <f t="shared" si="42"/>
        <v>3213.0727272727272</v>
      </c>
      <c r="M57" s="8">
        <f t="shared" ref="M57:W57" si="64">(L57*$J$2)+L57</f>
        <v>4209.1252727272731</v>
      </c>
      <c r="N57" s="8">
        <f t="shared" si="64"/>
        <v>5513.9541072727279</v>
      </c>
      <c r="O57" s="8">
        <f t="shared" si="64"/>
        <v>7223.2798805272741</v>
      </c>
      <c r="P57" s="8">
        <f t="shared" si="64"/>
        <v>9462.4966434907292</v>
      </c>
      <c r="Q57" s="8">
        <f t="shared" si="64"/>
        <v>12395.870602972856</v>
      </c>
      <c r="R57" s="8">
        <f t="shared" si="64"/>
        <v>16238.590489894443</v>
      </c>
      <c r="S57" s="8">
        <f t="shared" si="64"/>
        <v>21272.553541761721</v>
      </c>
      <c r="T57" s="8">
        <f t="shared" si="64"/>
        <v>27867.045139707858</v>
      </c>
      <c r="U57" s="8">
        <f t="shared" si="64"/>
        <v>36505.829133017294</v>
      </c>
      <c r="V57" s="8">
        <f t="shared" si="64"/>
        <v>47822.636164252661</v>
      </c>
      <c r="W57" s="8">
        <f t="shared" si="64"/>
        <v>62647.653375170994</v>
      </c>
      <c r="X57" s="12">
        <f t="shared" si="44"/>
        <v>254372.10707806854</v>
      </c>
    </row>
    <row r="58" spans="1:24" x14ac:dyDescent="0.25">
      <c r="A58" s="46" t="s">
        <v>63</v>
      </c>
      <c r="B58" s="47" t="s">
        <v>68</v>
      </c>
      <c r="C58" s="27">
        <v>1372</v>
      </c>
      <c r="D58" s="27">
        <v>855.27272727272725</v>
      </c>
      <c r="E58" s="27">
        <f t="shared" si="38"/>
        <v>516.72727272727275</v>
      </c>
      <c r="F58" s="28">
        <f t="shared" si="39"/>
        <v>0.62337662337662336</v>
      </c>
      <c r="G58" s="29">
        <f t="shared" si="40"/>
        <v>516.72727272727275</v>
      </c>
      <c r="H58" s="30">
        <f t="shared" si="41"/>
        <v>0.37662337662337664</v>
      </c>
      <c r="I58" s="36"/>
      <c r="J58" s="6"/>
      <c r="K58" s="6"/>
      <c r="L58" s="10">
        <f t="shared" si="42"/>
        <v>1120.4072727272728</v>
      </c>
      <c r="M58" s="8">
        <f t="shared" ref="M58:W58" si="65">(L58*$J$2)+L58</f>
        <v>1467.7335272727275</v>
      </c>
      <c r="N58" s="8">
        <f t="shared" si="65"/>
        <v>1922.7309207272733</v>
      </c>
      <c r="O58" s="8">
        <f t="shared" si="65"/>
        <v>2518.7775061527282</v>
      </c>
      <c r="P58" s="8">
        <f t="shared" si="65"/>
        <v>3299.5985330600743</v>
      </c>
      <c r="Q58" s="8">
        <f t="shared" si="65"/>
        <v>4322.4740783086972</v>
      </c>
      <c r="R58" s="8">
        <f t="shared" si="65"/>
        <v>5662.4410425843944</v>
      </c>
      <c r="S58" s="8">
        <f t="shared" si="65"/>
        <v>7417.7977657855572</v>
      </c>
      <c r="T58" s="8">
        <f t="shared" si="65"/>
        <v>9717.3150731790811</v>
      </c>
      <c r="U58" s="8">
        <f t="shared" si="65"/>
        <v>12729.682745864597</v>
      </c>
      <c r="V58" s="8">
        <f t="shared" si="65"/>
        <v>16675.884397082624</v>
      </c>
      <c r="W58" s="8">
        <f t="shared" si="65"/>
        <v>21845.408560178239</v>
      </c>
      <c r="X58" s="12">
        <f t="shared" si="44"/>
        <v>88700.251422923277</v>
      </c>
    </row>
    <row r="59" spans="1:24" ht="15.75" thickBot="1" x14ac:dyDescent="0.3">
      <c r="A59" s="46" t="s">
        <v>62</v>
      </c>
      <c r="B59" s="47" t="s">
        <v>68</v>
      </c>
      <c r="C59" s="31">
        <v>264.59945999999997</v>
      </c>
      <c r="D59" s="31">
        <v>176.72727272727272</v>
      </c>
      <c r="E59" s="31">
        <f t="shared" si="38"/>
        <v>87.872187272727245</v>
      </c>
      <c r="F59" s="32">
        <f t="shared" si="39"/>
        <v>0.66790488811758253</v>
      </c>
      <c r="G59" s="33">
        <f t="shared" si="40"/>
        <v>87.872187272727245</v>
      </c>
      <c r="H59" s="34">
        <f t="shared" si="41"/>
        <v>0.33209511188241753</v>
      </c>
      <c r="I59" s="36"/>
      <c r="J59" s="6"/>
      <c r="K59" s="6"/>
      <c r="L59" s="13">
        <f t="shared" si="42"/>
        <v>231.51272727272729</v>
      </c>
      <c r="M59" s="14">
        <f t="shared" ref="M59:W59" si="66">(L59*$J$2)+L59</f>
        <v>303.28167272727279</v>
      </c>
      <c r="N59" s="14">
        <f t="shared" si="66"/>
        <v>397.29899127272739</v>
      </c>
      <c r="O59" s="14">
        <f t="shared" si="66"/>
        <v>520.46167856727288</v>
      </c>
      <c r="P59" s="14">
        <f t="shared" si="66"/>
        <v>681.80479892312746</v>
      </c>
      <c r="Q59" s="14">
        <f t="shared" si="66"/>
        <v>893.16428658929703</v>
      </c>
      <c r="R59" s="14">
        <f t="shared" si="66"/>
        <v>1170.0452154319792</v>
      </c>
      <c r="S59" s="14">
        <f t="shared" si="66"/>
        <v>1532.7592322158928</v>
      </c>
      <c r="T59" s="14">
        <f t="shared" si="66"/>
        <v>2007.9145942028197</v>
      </c>
      <c r="U59" s="14">
        <f t="shared" si="66"/>
        <v>2630.3681184056941</v>
      </c>
      <c r="V59" s="14">
        <f t="shared" si="66"/>
        <v>3445.7822351114596</v>
      </c>
      <c r="W59" s="14">
        <f t="shared" si="66"/>
        <v>4513.974727996012</v>
      </c>
      <c r="X59" s="15">
        <f t="shared" si="44"/>
        <v>18328.368278716283</v>
      </c>
    </row>
    <row r="60" spans="1:24" ht="15.75" thickBot="1" x14ac:dyDescent="0.3">
      <c r="A60" s="39"/>
      <c r="B60" s="40"/>
      <c r="C60" s="41">
        <f>SUBTOTAL(9,C5:C59)</f>
        <v>874515.81649333343</v>
      </c>
      <c r="D60" s="41">
        <f>SUBTOTAL(9,D5:D59)</f>
        <v>271225.09090909094</v>
      </c>
      <c r="E60" s="41">
        <f>SUBTOTAL(9,E5:E59)</f>
        <v>603290.72558424238</v>
      </c>
      <c r="F60" s="42">
        <f t="shared" si="39"/>
        <v>0.31014315098000123</v>
      </c>
      <c r="G60" s="41">
        <f>SUBTOTAL(9,G5:G59)</f>
        <v>603290.72558424238</v>
      </c>
      <c r="H60" s="43">
        <f t="shared" ref="H60" si="67">G60/C60</f>
        <v>0.68985684901999866</v>
      </c>
      <c r="I60" s="6"/>
      <c r="J60" s="6"/>
      <c r="L60" s="35">
        <f t="shared" ref="L60:X60" si="68">SUBTOTAL(9,L5:L59)</f>
        <v>355304.8690909092</v>
      </c>
      <c r="M60" s="35">
        <f t="shared" si="68"/>
        <v>465449.37850909104</v>
      </c>
      <c r="N60" s="35">
        <f t="shared" si="68"/>
        <v>609738.68584690918</v>
      </c>
      <c r="O60" s="35">
        <f t="shared" si="68"/>
        <v>798757.67845945095</v>
      </c>
      <c r="P60" s="35">
        <f t="shared" si="68"/>
        <v>1046372.558781881</v>
      </c>
      <c r="Q60" s="35">
        <f t="shared" si="68"/>
        <v>1370748.052004264</v>
      </c>
      <c r="R60" s="35">
        <f t="shared" si="68"/>
        <v>1795679.9481255864</v>
      </c>
      <c r="S60" s="35">
        <f t="shared" si="68"/>
        <v>2352340.732044518</v>
      </c>
      <c r="T60" s="35">
        <f t="shared" si="68"/>
        <v>3081566.3589783185</v>
      </c>
      <c r="U60" s="35">
        <f t="shared" si="68"/>
        <v>4036851.9302615984</v>
      </c>
      <c r="V60" s="35">
        <f t="shared" si="68"/>
        <v>5288276.0286426945</v>
      </c>
      <c r="W60" s="35">
        <f t="shared" si="68"/>
        <v>6927641.5975219309</v>
      </c>
      <c r="X60" s="35">
        <f t="shared" si="68"/>
        <v>28128727.818267152</v>
      </c>
    </row>
    <row r="62" spans="1:24" x14ac:dyDescent="0.25">
      <c r="C62" s="62" t="s">
        <v>93</v>
      </c>
      <c r="D62" s="63"/>
      <c r="E62" s="64"/>
    </row>
    <row r="66" spans="5:5" x14ac:dyDescent="0.25">
      <c r="E66" t="e">
        <v>#N/A</v>
      </c>
    </row>
    <row r="67" spans="5:5" x14ac:dyDescent="0.25">
      <c r="E67" s="52">
        <f>C5</f>
        <v>3.0549999999999997</v>
      </c>
    </row>
    <row r="68" spans="5:5" x14ac:dyDescent="0.25">
      <c r="E68">
        <f t="shared" ref="E68:E99" si="69">0.5*C6+0.5*E67</f>
        <v>13593.0275</v>
      </c>
    </row>
    <row r="69" spans="5:5" x14ac:dyDescent="0.25">
      <c r="E69">
        <f t="shared" si="69"/>
        <v>7714.5137500000001</v>
      </c>
    </row>
    <row r="70" spans="5:5" x14ac:dyDescent="0.25">
      <c r="E70">
        <f t="shared" si="69"/>
        <v>4681.0977083333337</v>
      </c>
    </row>
    <row r="71" spans="5:5" x14ac:dyDescent="0.25">
      <c r="E71">
        <f t="shared" si="69"/>
        <v>2710.2296875000002</v>
      </c>
    </row>
    <row r="72" spans="5:5" x14ac:dyDescent="0.25">
      <c r="E72">
        <f t="shared" si="69"/>
        <v>23995.964843750004</v>
      </c>
    </row>
    <row r="73" spans="5:5" x14ac:dyDescent="0.25">
      <c r="E73">
        <f t="shared" si="69"/>
        <v>34032.382421875001</v>
      </c>
    </row>
    <row r="74" spans="5:5" x14ac:dyDescent="0.25">
      <c r="E74">
        <f t="shared" si="69"/>
        <v>22907.191210937501</v>
      </c>
    </row>
    <row r="75" spans="5:5" x14ac:dyDescent="0.25">
      <c r="E75">
        <f t="shared" si="69"/>
        <v>12801.64560546875</v>
      </c>
    </row>
    <row r="76" spans="5:5" x14ac:dyDescent="0.25">
      <c r="E76">
        <f t="shared" si="69"/>
        <v>8996.8228027343757</v>
      </c>
    </row>
    <row r="77" spans="5:5" x14ac:dyDescent="0.25">
      <c r="E77">
        <f t="shared" si="69"/>
        <v>5516.1614013671879</v>
      </c>
    </row>
    <row r="78" spans="5:5" x14ac:dyDescent="0.25">
      <c r="E78">
        <f t="shared" si="69"/>
        <v>6088.0807006835939</v>
      </c>
    </row>
    <row r="79" spans="5:5" x14ac:dyDescent="0.25">
      <c r="E79">
        <f t="shared" si="69"/>
        <v>3331.540350341797</v>
      </c>
    </row>
    <row r="80" spans="5:5" x14ac:dyDescent="0.25">
      <c r="E80">
        <f t="shared" si="69"/>
        <v>7863.220175170899</v>
      </c>
    </row>
    <row r="81" spans="5:5" x14ac:dyDescent="0.25">
      <c r="E81">
        <f t="shared" si="69"/>
        <v>7084.3100875854498</v>
      </c>
    </row>
    <row r="82" spans="5:5" x14ac:dyDescent="0.25">
      <c r="E82">
        <f t="shared" si="69"/>
        <v>11685.355043792726</v>
      </c>
    </row>
    <row r="83" spans="5:5" x14ac:dyDescent="0.25">
      <c r="E83">
        <f t="shared" si="69"/>
        <v>10551.477521896362</v>
      </c>
    </row>
    <row r="84" spans="5:5" x14ac:dyDescent="0.25">
      <c r="E84">
        <f t="shared" si="69"/>
        <v>8598.0887609481815</v>
      </c>
    </row>
    <row r="85" spans="5:5" x14ac:dyDescent="0.25">
      <c r="E85">
        <f t="shared" si="69"/>
        <v>5271.4443804740913</v>
      </c>
    </row>
    <row r="86" spans="5:5" x14ac:dyDescent="0.25">
      <c r="E86">
        <f t="shared" si="69"/>
        <v>8913.8221902370442</v>
      </c>
    </row>
    <row r="87" spans="5:5" x14ac:dyDescent="0.25">
      <c r="E87">
        <f t="shared" si="69"/>
        <v>7210.2110951185223</v>
      </c>
    </row>
    <row r="88" spans="5:5" x14ac:dyDescent="0.25">
      <c r="E88">
        <f t="shared" si="69"/>
        <v>38580.705547559264</v>
      </c>
    </row>
    <row r="89" spans="5:5" x14ac:dyDescent="0.25">
      <c r="E89">
        <f t="shared" si="69"/>
        <v>20028.563190446297</v>
      </c>
    </row>
    <row r="90" spans="5:5" x14ac:dyDescent="0.25">
      <c r="E90">
        <f t="shared" si="69"/>
        <v>12632.473261889816</v>
      </c>
    </row>
    <row r="91" spans="5:5" x14ac:dyDescent="0.25">
      <c r="E91">
        <f t="shared" si="69"/>
        <v>7871.0366309449082</v>
      </c>
    </row>
    <row r="92" spans="5:5" x14ac:dyDescent="0.25">
      <c r="E92">
        <f t="shared" si="69"/>
        <v>6834.7183154724535</v>
      </c>
    </row>
    <row r="93" spans="5:5" x14ac:dyDescent="0.25">
      <c r="E93">
        <f t="shared" si="69"/>
        <v>9839.3591577362276</v>
      </c>
    </row>
    <row r="94" spans="5:5" x14ac:dyDescent="0.25">
      <c r="E94">
        <f t="shared" si="69"/>
        <v>8568.1295788681145</v>
      </c>
    </row>
    <row r="95" spans="5:5" x14ac:dyDescent="0.25">
      <c r="E95">
        <f t="shared" si="69"/>
        <v>4470.2647894340571</v>
      </c>
    </row>
    <row r="96" spans="5:5" x14ac:dyDescent="0.25">
      <c r="E96">
        <f t="shared" si="69"/>
        <v>4259.1323947170285</v>
      </c>
    </row>
    <row r="97" spans="5:5" x14ac:dyDescent="0.25">
      <c r="E97">
        <f t="shared" si="69"/>
        <v>4006.366197358514</v>
      </c>
    </row>
    <row r="98" spans="5:5" x14ac:dyDescent="0.25">
      <c r="E98">
        <f t="shared" si="69"/>
        <v>11959.808098679257</v>
      </c>
    </row>
    <row r="99" spans="5:5" x14ac:dyDescent="0.25">
      <c r="E99">
        <f t="shared" si="69"/>
        <v>18553.654049339628</v>
      </c>
    </row>
    <row r="100" spans="5:5" x14ac:dyDescent="0.25">
      <c r="E100">
        <f t="shared" ref="E100:E120" si="70">0.5*C38+0.5*E99</f>
        <v>11719.877024669815</v>
      </c>
    </row>
    <row r="101" spans="5:5" x14ac:dyDescent="0.25">
      <c r="E101">
        <f t="shared" si="70"/>
        <v>18117.748512334907</v>
      </c>
    </row>
    <row r="102" spans="5:5" x14ac:dyDescent="0.25">
      <c r="E102">
        <f t="shared" si="70"/>
        <v>20316.674256167451</v>
      </c>
    </row>
    <row r="103" spans="5:5" x14ac:dyDescent="0.25">
      <c r="E103">
        <f t="shared" si="70"/>
        <v>26591.437128083729</v>
      </c>
    </row>
    <row r="104" spans="5:5" x14ac:dyDescent="0.25">
      <c r="E104">
        <f t="shared" si="70"/>
        <v>23824.251897375198</v>
      </c>
    </row>
    <row r="105" spans="5:5" x14ac:dyDescent="0.25">
      <c r="E105">
        <f t="shared" si="70"/>
        <v>24342.125948687601</v>
      </c>
    </row>
    <row r="106" spans="5:5" x14ac:dyDescent="0.25">
      <c r="E106">
        <f t="shared" si="70"/>
        <v>19301.729641010468</v>
      </c>
    </row>
    <row r="107" spans="5:5" x14ac:dyDescent="0.25">
      <c r="E107">
        <f t="shared" si="70"/>
        <v>14230.252320505235</v>
      </c>
    </row>
    <row r="108" spans="5:5" x14ac:dyDescent="0.25">
      <c r="E108">
        <f t="shared" si="70"/>
        <v>7267.1261602526174</v>
      </c>
    </row>
    <row r="109" spans="5:5" x14ac:dyDescent="0.25">
      <c r="E109">
        <f t="shared" si="70"/>
        <v>23838.843080126309</v>
      </c>
    </row>
    <row r="110" spans="5:5" x14ac:dyDescent="0.25">
      <c r="E110">
        <f t="shared" si="70"/>
        <v>13091.421540063155</v>
      </c>
    </row>
    <row r="111" spans="5:5" x14ac:dyDescent="0.25">
      <c r="E111">
        <f t="shared" si="70"/>
        <v>48654.641370031575</v>
      </c>
    </row>
    <row r="112" spans="5:5" x14ac:dyDescent="0.25">
      <c r="E112">
        <f t="shared" si="70"/>
        <v>27910.34151834912</v>
      </c>
    </row>
    <row r="113" spans="5:5" x14ac:dyDescent="0.25">
      <c r="E113">
        <f t="shared" si="70"/>
        <v>17438.504092507894</v>
      </c>
    </row>
    <row r="114" spans="5:5" x14ac:dyDescent="0.25">
      <c r="E114">
        <f t="shared" si="70"/>
        <v>12442.052046253946</v>
      </c>
    </row>
    <row r="115" spans="5:5" x14ac:dyDescent="0.25">
      <c r="E115">
        <f t="shared" si="70"/>
        <v>24307.664356460307</v>
      </c>
    </row>
    <row r="116" spans="5:5" x14ac:dyDescent="0.25">
      <c r="E116">
        <f t="shared" si="70"/>
        <v>43695.232178230159</v>
      </c>
    </row>
    <row r="117" spans="5:5" x14ac:dyDescent="0.25">
      <c r="E117">
        <f t="shared" si="70"/>
        <v>55168.256089115079</v>
      </c>
    </row>
    <row r="118" spans="5:5" x14ac:dyDescent="0.25">
      <c r="E118">
        <f t="shared" si="70"/>
        <v>37760.828044557536</v>
      </c>
    </row>
    <row r="119" spans="5:5" x14ac:dyDescent="0.25">
      <c r="E119">
        <f t="shared" si="70"/>
        <v>20854.705688945436</v>
      </c>
    </row>
    <row r="120" spans="5:5" x14ac:dyDescent="0.25">
      <c r="E120">
        <f t="shared" si="70"/>
        <v>11113.352844472718</v>
      </c>
    </row>
  </sheetData>
  <autoFilter ref="A4:Y59"/>
  <sortState ref="L5:X59">
    <sortCondition ref="X5:X59"/>
  </sortState>
  <mergeCells count="2">
    <mergeCell ref="L2:X2"/>
    <mergeCell ref="A2:H2"/>
  </mergeCells>
  <conditionalFormatting sqref="H5:I59">
    <cfRule type="iconSet" priority="4">
      <iconSet iconSet="4Rating">
        <cfvo type="percent" val="0"/>
        <cfvo type="percent" val="25"/>
        <cfvo type="percent" val="50"/>
        <cfvo type="percent" val="75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{9593956A-3214-4F04-AA9F-FD826C13493D}</x14:id>
        </ext>
      </extLst>
    </cfRule>
  </conditionalFormatting>
  <conditionalFormatting sqref="X5:X59">
    <cfRule type="iconSet" priority="1">
      <iconSet iconSet="4Rating">
        <cfvo type="percent" val="0"/>
        <cfvo type="percent" val="25"/>
        <cfvo type="percent" val="50"/>
        <cfvo type="percent" val="75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{ADD3FEF1-9EEF-4666-880A-2A589D0F3994}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93956A-3214-4F04-AA9F-FD826C1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H5:I59</xm:sqref>
        </x14:conditionalFormatting>
        <x14:conditionalFormatting xmlns:xm="http://schemas.microsoft.com/office/excel/2006/main">
          <x14:cfRule type="dataBar" id="{ADD3FEF1-9EEF-4666-880A-2A589D0F3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X5:X59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Sheet2!$A$1:$A$100</xm:f>
          </x14:formula1>
          <xm:sqref>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02"/>
  <sheetViews>
    <sheetView topLeftCell="A75" workbookViewId="0">
      <selection activeCell="A102" sqref="A102"/>
    </sheetView>
  </sheetViews>
  <sheetFormatPr defaultRowHeight="15" x14ac:dyDescent="0.25"/>
  <sheetData>
    <row r="1" spans="1:1" x14ac:dyDescent="0.25">
      <c r="A1" s="3">
        <v>0.01</v>
      </c>
    </row>
    <row r="2" spans="1:1" x14ac:dyDescent="0.25">
      <c r="A2" s="3">
        <f>A1+1%</f>
        <v>0.02</v>
      </c>
    </row>
    <row r="3" spans="1:1" x14ac:dyDescent="0.25">
      <c r="A3" s="3">
        <f>A2+1%</f>
        <v>0.03</v>
      </c>
    </row>
    <row r="4" spans="1:1" x14ac:dyDescent="0.25">
      <c r="A4" s="3">
        <f t="shared" ref="A4:A67" si="0">A3+1%</f>
        <v>0.04</v>
      </c>
    </row>
    <row r="5" spans="1:1" x14ac:dyDescent="0.25">
      <c r="A5" s="3">
        <f t="shared" si="0"/>
        <v>0.05</v>
      </c>
    </row>
    <row r="6" spans="1:1" x14ac:dyDescent="0.25">
      <c r="A6" s="3">
        <f t="shared" si="0"/>
        <v>6.0000000000000005E-2</v>
      </c>
    </row>
    <row r="7" spans="1:1" x14ac:dyDescent="0.25">
      <c r="A7" s="3">
        <f t="shared" si="0"/>
        <v>7.0000000000000007E-2</v>
      </c>
    </row>
    <row r="8" spans="1:1" x14ac:dyDescent="0.25">
      <c r="A8" s="3">
        <f t="shared" si="0"/>
        <v>0.08</v>
      </c>
    </row>
    <row r="9" spans="1:1" x14ac:dyDescent="0.25">
      <c r="A9" s="3">
        <f t="shared" si="0"/>
        <v>0.09</v>
      </c>
    </row>
    <row r="10" spans="1:1" x14ac:dyDescent="0.25">
      <c r="A10" s="3">
        <f t="shared" si="0"/>
        <v>9.9999999999999992E-2</v>
      </c>
    </row>
    <row r="11" spans="1:1" x14ac:dyDescent="0.25">
      <c r="A11" s="3">
        <f t="shared" si="0"/>
        <v>0.10999999999999999</v>
      </c>
    </row>
    <row r="12" spans="1:1" x14ac:dyDescent="0.25">
      <c r="A12" s="3">
        <f t="shared" si="0"/>
        <v>0.11999999999999998</v>
      </c>
    </row>
    <row r="13" spans="1:1" x14ac:dyDescent="0.25">
      <c r="A13" s="3">
        <f t="shared" si="0"/>
        <v>0.12999999999999998</v>
      </c>
    </row>
    <row r="14" spans="1:1" x14ac:dyDescent="0.25">
      <c r="A14" s="3">
        <f t="shared" si="0"/>
        <v>0.13999999999999999</v>
      </c>
    </row>
    <row r="15" spans="1:1" x14ac:dyDescent="0.25">
      <c r="A15" s="3">
        <f t="shared" si="0"/>
        <v>0.15</v>
      </c>
    </row>
    <row r="16" spans="1:1" x14ac:dyDescent="0.25">
      <c r="A16" s="3">
        <f t="shared" si="0"/>
        <v>0.16</v>
      </c>
    </row>
    <row r="17" spans="1:1" x14ac:dyDescent="0.25">
      <c r="A17" s="3">
        <f t="shared" si="0"/>
        <v>0.17</v>
      </c>
    </row>
    <row r="18" spans="1:1" x14ac:dyDescent="0.25">
      <c r="A18" s="3">
        <f t="shared" si="0"/>
        <v>0.18000000000000002</v>
      </c>
    </row>
    <row r="19" spans="1:1" x14ac:dyDescent="0.25">
      <c r="A19" s="3">
        <f t="shared" si="0"/>
        <v>0.19000000000000003</v>
      </c>
    </row>
    <row r="20" spans="1:1" x14ac:dyDescent="0.25">
      <c r="A20" s="3">
        <f t="shared" si="0"/>
        <v>0.20000000000000004</v>
      </c>
    </row>
    <row r="21" spans="1:1" x14ac:dyDescent="0.25">
      <c r="A21" s="3">
        <f t="shared" si="0"/>
        <v>0.21000000000000005</v>
      </c>
    </row>
    <row r="22" spans="1:1" x14ac:dyDescent="0.25">
      <c r="A22" s="3">
        <f t="shared" si="0"/>
        <v>0.22000000000000006</v>
      </c>
    </row>
    <row r="23" spans="1:1" x14ac:dyDescent="0.25">
      <c r="A23" s="3">
        <f t="shared" si="0"/>
        <v>0.23000000000000007</v>
      </c>
    </row>
    <row r="24" spans="1:1" x14ac:dyDescent="0.25">
      <c r="A24" s="3">
        <f t="shared" si="0"/>
        <v>0.24000000000000007</v>
      </c>
    </row>
    <row r="25" spans="1:1" x14ac:dyDescent="0.25">
      <c r="A25" s="3">
        <f t="shared" si="0"/>
        <v>0.25000000000000006</v>
      </c>
    </row>
    <row r="26" spans="1:1" x14ac:dyDescent="0.25">
      <c r="A26" s="3">
        <f t="shared" si="0"/>
        <v>0.26000000000000006</v>
      </c>
    </row>
    <row r="27" spans="1:1" x14ac:dyDescent="0.25">
      <c r="A27" s="3">
        <f t="shared" si="0"/>
        <v>0.27000000000000007</v>
      </c>
    </row>
    <row r="28" spans="1:1" x14ac:dyDescent="0.25">
      <c r="A28" s="3">
        <f t="shared" si="0"/>
        <v>0.28000000000000008</v>
      </c>
    </row>
    <row r="29" spans="1:1" x14ac:dyDescent="0.25">
      <c r="A29" s="3">
        <f t="shared" si="0"/>
        <v>0.29000000000000009</v>
      </c>
    </row>
    <row r="30" spans="1:1" x14ac:dyDescent="0.25">
      <c r="A30" s="3">
        <f t="shared" si="0"/>
        <v>0.3000000000000001</v>
      </c>
    </row>
    <row r="31" spans="1:1" x14ac:dyDescent="0.25">
      <c r="A31" s="3">
        <f t="shared" si="0"/>
        <v>0.31000000000000011</v>
      </c>
    </row>
    <row r="32" spans="1:1" x14ac:dyDescent="0.25">
      <c r="A32" s="3">
        <f t="shared" si="0"/>
        <v>0.32000000000000012</v>
      </c>
    </row>
    <row r="33" spans="1:1" x14ac:dyDescent="0.25">
      <c r="A33" s="3">
        <f t="shared" si="0"/>
        <v>0.33000000000000013</v>
      </c>
    </row>
    <row r="34" spans="1:1" x14ac:dyDescent="0.25">
      <c r="A34" s="3">
        <f t="shared" si="0"/>
        <v>0.34000000000000014</v>
      </c>
    </row>
    <row r="35" spans="1:1" x14ac:dyDescent="0.25">
      <c r="A35" s="3">
        <f t="shared" si="0"/>
        <v>0.35000000000000014</v>
      </c>
    </row>
    <row r="36" spans="1:1" x14ac:dyDescent="0.25">
      <c r="A36" s="3">
        <f t="shared" si="0"/>
        <v>0.36000000000000015</v>
      </c>
    </row>
    <row r="37" spans="1:1" x14ac:dyDescent="0.25">
      <c r="A37" s="3">
        <f t="shared" si="0"/>
        <v>0.37000000000000016</v>
      </c>
    </row>
    <row r="38" spans="1:1" x14ac:dyDescent="0.25">
      <c r="A38" s="3">
        <f t="shared" si="0"/>
        <v>0.38000000000000017</v>
      </c>
    </row>
    <row r="39" spans="1:1" x14ac:dyDescent="0.25">
      <c r="A39" s="3">
        <f t="shared" si="0"/>
        <v>0.39000000000000018</v>
      </c>
    </row>
    <row r="40" spans="1:1" x14ac:dyDescent="0.25">
      <c r="A40" s="3">
        <f t="shared" si="0"/>
        <v>0.40000000000000019</v>
      </c>
    </row>
    <row r="41" spans="1:1" x14ac:dyDescent="0.25">
      <c r="A41" s="3">
        <f t="shared" si="0"/>
        <v>0.4100000000000002</v>
      </c>
    </row>
    <row r="42" spans="1:1" x14ac:dyDescent="0.25">
      <c r="A42" s="3">
        <f t="shared" si="0"/>
        <v>0.42000000000000021</v>
      </c>
    </row>
    <row r="43" spans="1:1" x14ac:dyDescent="0.25">
      <c r="A43" s="3">
        <f t="shared" si="0"/>
        <v>0.43000000000000022</v>
      </c>
    </row>
    <row r="44" spans="1:1" x14ac:dyDescent="0.25">
      <c r="A44" s="3">
        <f t="shared" si="0"/>
        <v>0.44000000000000022</v>
      </c>
    </row>
    <row r="45" spans="1:1" x14ac:dyDescent="0.25">
      <c r="A45" s="3">
        <f t="shared" si="0"/>
        <v>0.45000000000000023</v>
      </c>
    </row>
    <row r="46" spans="1:1" x14ac:dyDescent="0.25">
      <c r="A46" s="3">
        <f t="shared" si="0"/>
        <v>0.46000000000000024</v>
      </c>
    </row>
    <row r="47" spans="1:1" x14ac:dyDescent="0.25">
      <c r="A47" s="3">
        <f t="shared" si="0"/>
        <v>0.47000000000000025</v>
      </c>
    </row>
    <row r="48" spans="1:1" x14ac:dyDescent="0.25">
      <c r="A48" s="3">
        <f t="shared" si="0"/>
        <v>0.48000000000000026</v>
      </c>
    </row>
    <row r="49" spans="1:1" x14ac:dyDescent="0.25">
      <c r="A49" s="3">
        <f t="shared" si="0"/>
        <v>0.49000000000000027</v>
      </c>
    </row>
    <row r="50" spans="1:1" x14ac:dyDescent="0.25">
      <c r="A50" s="3">
        <f t="shared" si="0"/>
        <v>0.50000000000000022</v>
      </c>
    </row>
    <row r="51" spans="1:1" x14ac:dyDescent="0.25">
      <c r="A51" s="3">
        <f t="shared" si="0"/>
        <v>0.51000000000000023</v>
      </c>
    </row>
    <row r="52" spans="1:1" x14ac:dyDescent="0.25">
      <c r="A52" s="3">
        <f t="shared" si="0"/>
        <v>0.52000000000000024</v>
      </c>
    </row>
    <row r="53" spans="1:1" x14ac:dyDescent="0.25">
      <c r="A53" s="3">
        <f t="shared" si="0"/>
        <v>0.53000000000000025</v>
      </c>
    </row>
    <row r="54" spans="1:1" x14ac:dyDescent="0.25">
      <c r="A54" s="3">
        <f t="shared" si="0"/>
        <v>0.54000000000000026</v>
      </c>
    </row>
    <row r="55" spans="1:1" x14ac:dyDescent="0.25">
      <c r="A55" s="3">
        <f t="shared" si="0"/>
        <v>0.55000000000000027</v>
      </c>
    </row>
    <row r="56" spans="1:1" x14ac:dyDescent="0.25">
      <c r="A56" s="3">
        <f t="shared" si="0"/>
        <v>0.56000000000000028</v>
      </c>
    </row>
    <row r="57" spans="1:1" x14ac:dyDescent="0.25">
      <c r="A57" s="3">
        <f t="shared" si="0"/>
        <v>0.57000000000000028</v>
      </c>
    </row>
    <row r="58" spans="1:1" x14ac:dyDescent="0.25">
      <c r="A58" s="3">
        <f t="shared" si="0"/>
        <v>0.58000000000000029</v>
      </c>
    </row>
    <row r="59" spans="1:1" x14ac:dyDescent="0.25">
      <c r="A59" s="3">
        <f t="shared" si="0"/>
        <v>0.5900000000000003</v>
      </c>
    </row>
    <row r="60" spans="1:1" x14ac:dyDescent="0.25">
      <c r="A60" s="3">
        <f t="shared" si="0"/>
        <v>0.60000000000000031</v>
      </c>
    </row>
    <row r="61" spans="1:1" x14ac:dyDescent="0.25">
      <c r="A61" s="3">
        <f t="shared" si="0"/>
        <v>0.61000000000000032</v>
      </c>
    </row>
    <row r="62" spans="1:1" x14ac:dyDescent="0.25">
      <c r="A62" s="3">
        <f t="shared" si="0"/>
        <v>0.62000000000000033</v>
      </c>
    </row>
    <row r="63" spans="1:1" x14ac:dyDescent="0.25">
      <c r="A63" s="3">
        <f t="shared" si="0"/>
        <v>0.63000000000000034</v>
      </c>
    </row>
    <row r="64" spans="1:1" x14ac:dyDescent="0.25">
      <c r="A64" s="3">
        <f t="shared" si="0"/>
        <v>0.64000000000000035</v>
      </c>
    </row>
    <row r="65" spans="1:1" x14ac:dyDescent="0.25">
      <c r="A65" s="3">
        <f t="shared" si="0"/>
        <v>0.65000000000000036</v>
      </c>
    </row>
    <row r="66" spans="1:1" x14ac:dyDescent="0.25">
      <c r="A66" s="3">
        <f t="shared" si="0"/>
        <v>0.66000000000000036</v>
      </c>
    </row>
    <row r="67" spans="1:1" x14ac:dyDescent="0.25">
      <c r="A67" s="3">
        <f t="shared" si="0"/>
        <v>0.67000000000000037</v>
      </c>
    </row>
    <row r="68" spans="1:1" x14ac:dyDescent="0.25">
      <c r="A68" s="3">
        <f t="shared" ref="A68:A100" si="1">A67+1%</f>
        <v>0.68000000000000038</v>
      </c>
    </row>
    <row r="69" spans="1:1" x14ac:dyDescent="0.25">
      <c r="A69" s="3">
        <f t="shared" si="1"/>
        <v>0.69000000000000039</v>
      </c>
    </row>
    <row r="70" spans="1:1" x14ac:dyDescent="0.25">
      <c r="A70" s="3">
        <f t="shared" si="1"/>
        <v>0.7000000000000004</v>
      </c>
    </row>
    <row r="71" spans="1:1" x14ac:dyDescent="0.25">
      <c r="A71" s="3">
        <f t="shared" si="1"/>
        <v>0.71000000000000041</v>
      </c>
    </row>
    <row r="72" spans="1:1" x14ac:dyDescent="0.25">
      <c r="A72" s="3">
        <f t="shared" si="1"/>
        <v>0.72000000000000042</v>
      </c>
    </row>
    <row r="73" spans="1:1" x14ac:dyDescent="0.25">
      <c r="A73" s="3">
        <f t="shared" si="1"/>
        <v>0.73000000000000043</v>
      </c>
    </row>
    <row r="74" spans="1:1" x14ac:dyDescent="0.25">
      <c r="A74" s="3">
        <f t="shared" si="1"/>
        <v>0.74000000000000044</v>
      </c>
    </row>
    <row r="75" spans="1:1" x14ac:dyDescent="0.25">
      <c r="A75" s="3">
        <f t="shared" si="1"/>
        <v>0.75000000000000044</v>
      </c>
    </row>
    <row r="76" spans="1:1" x14ac:dyDescent="0.25">
      <c r="A76" s="3">
        <f t="shared" si="1"/>
        <v>0.76000000000000045</v>
      </c>
    </row>
    <row r="77" spans="1:1" x14ac:dyDescent="0.25">
      <c r="A77" s="3">
        <f t="shared" si="1"/>
        <v>0.77000000000000046</v>
      </c>
    </row>
    <row r="78" spans="1:1" x14ac:dyDescent="0.25">
      <c r="A78" s="3">
        <f t="shared" si="1"/>
        <v>0.78000000000000047</v>
      </c>
    </row>
    <row r="79" spans="1:1" x14ac:dyDescent="0.25">
      <c r="A79" s="3">
        <f t="shared" si="1"/>
        <v>0.79000000000000048</v>
      </c>
    </row>
    <row r="80" spans="1:1" x14ac:dyDescent="0.25">
      <c r="A80" s="3">
        <f t="shared" si="1"/>
        <v>0.80000000000000049</v>
      </c>
    </row>
    <row r="81" spans="1:1" x14ac:dyDescent="0.25">
      <c r="A81" s="3">
        <f t="shared" si="1"/>
        <v>0.8100000000000005</v>
      </c>
    </row>
    <row r="82" spans="1:1" x14ac:dyDescent="0.25">
      <c r="A82" s="3">
        <f t="shared" si="1"/>
        <v>0.82000000000000051</v>
      </c>
    </row>
    <row r="83" spans="1:1" x14ac:dyDescent="0.25">
      <c r="A83" s="3">
        <f t="shared" si="1"/>
        <v>0.83000000000000052</v>
      </c>
    </row>
    <row r="84" spans="1:1" x14ac:dyDescent="0.25">
      <c r="A84" s="3">
        <f t="shared" si="1"/>
        <v>0.84000000000000052</v>
      </c>
    </row>
    <row r="85" spans="1:1" x14ac:dyDescent="0.25">
      <c r="A85" s="3">
        <f t="shared" si="1"/>
        <v>0.85000000000000053</v>
      </c>
    </row>
    <row r="86" spans="1:1" x14ac:dyDescent="0.25">
      <c r="A86" s="3">
        <f t="shared" si="1"/>
        <v>0.86000000000000054</v>
      </c>
    </row>
    <row r="87" spans="1:1" x14ac:dyDescent="0.25">
      <c r="A87" s="3">
        <f t="shared" si="1"/>
        <v>0.87000000000000055</v>
      </c>
    </row>
    <row r="88" spans="1:1" x14ac:dyDescent="0.25">
      <c r="A88" s="3">
        <f t="shared" si="1"/>
        <v>0.88000000000000056</v>
      </c>
    </row>
    <row r="89" spans="1:1" x14ac:dyDescent="0.25">
      <c r="A89" s="3">
        <f t="shared" si="1"/>
        <v>0.89000000000000057</v>
      </c>
    </row>
    <row r="90" spans="1:1" x14ac:dyDescent="0.25">
      <c r="A90" s="3">
        <f t="shared" si="1"/>
        <v>0.90000000000000058</v>
      </c>
    </row>
    <row r="91" spans="1:1" x14ac:dyDescent="0.25">
      <c r="A91" s="3">
        <f t="shared" si="1"/>
        <v>0.91000000000000059</v>
      </c>
    </row>
    <row r="92" spans="1:1" x14ac:dyDescent="0.25">
      <c r="A92" s="3">
        <f t="shared" si="1"/>
        <v>0.9200000000000006</v>
      </c>
    </row>
    <row r="93" spans="1:1" x14ac:dyDescent="0.25">
      <c r="A93" s="3">
        <f t="shared" si="1"/>
        <v>0.9300000000000006</v>
      </c>
    </row>
    <row r="94" spans="1:1" x14ac:dyDescent="0.25">
      <c r="A94" s="3">
        <f t="shared" si="1"/>
        <v>0.94000000000000061</v>
      </c>
    </row>
    <row r="95" spans="1:1" x14ac:dyDescent="0.25">
      <c r="A95" s="3">
        <f t="shared" si="1"/>
        <v>0.95000000000000062</v>
      </c>
    </row>
    <row r="96" spans="1:1" x14ac:dyDescent="0.25">
      <c r="A96" s="3">
        <f t="shared" si="1"/>
        <v>0.96000000000000063</v>
      </c>
    </row>
    <row r="97" spans="1:1" x14ac:dyDescent="0.25">
      <c r="A97" s="3">
        <f t="shared" si="1"/>
        <v>0.97000000000000064</v>
      </c>
    </row>
    <row r="98" spans="1:1" x14ac:dyDescent="0.25">
      <c r="A98" s="3">
        <f t="shared" si="1"/>
        <v>0.98000000000000065</v>
      </c>
    </row>
    <row r="99" spans="1:1" x14ac:dyDescent="0.25">
      <c r="A99" s="3">
        <f t="shared" si="1"/>
        <v>0.99000000000000066</v>
      </c>
    </row>
    <row r="100" spans="1:1" x14ac:dyDescent="0.25">
      <c r="A100" s="3">
        <f t="shared" si="1"/>
        <v>1.0000000000000007</v>
      </c>
    </row>
    <row r="101" spans="1:1" x14ac:dyDescent="0.25">
      <c r="A101" s="3"/>
    </row>
    <row r="102" spans="1:1" x14ac:dyDescent="0.25">
      <c r="A1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Summ</vt:lpstr>
      <vt:lpstr>Details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</dc:creator>
  <cp:lastModifiedBy>Galaxy</cp:lastModifiedBy>
  <dcterms:created xsi:type="dcterms:W3CDTF">2022-12-20T19:54:48Z</dcterms:created>
  <dcterms:modified xsi:type="dcterms:W3CDTF">2022-12-24T19:08:34Z</dcterms:modified>
</cp:coreProperties>
</file>