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pivotTables/pivotTable1.xml" ContentType="application/vnd.openxmlformats-officedocument.spreadsheetml.pivotTable+xml"/>
  <Override PartName="/xl/drawings/drawing27.xml" ContentType="application/vnd.openxmlformats-officedocument.drawing+xml"/>
  <Override PartName="/xl/charts/chart1.xml" ContentType="application/vnd.openxmlformats-officedocument.drawingml.chart+xml"/>
  <Override PartName="/xl/pivotTables/pivotTable2.xml" ContentType="application/vnd.openxmlformats-officedocument.spreadsheetml.pivotTable+xml"/>
  <Override PartName="/xl/drawings/drawing28.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charts/colors10.xml" ContentType="application/vnd.ms-office.chartcolorstyle+xml"/>
  <Override PartName="/xl/charts/style10.xml" ContentType="application/vnd.ms-office.chartstyle+xml"/>
  <Override PartName="/xl/charts/colors11.xml" ContentType="application/vnd.ms-office.chartcolorstyle+xml"/>
  <Override PartName="/xl/charts/style11.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hidePivotFieldList="1"/>
  <bookViews>
    <workbookView xWindow="-105" yWindow="-105" windowWidth="19425" windowHeight="10305" tabRatio="621"/>
  </bookViews>
  <sheets>
    <sheet name="SafetyData" sheetId="48" r:id="rId1"/>
    <sheet name="Source" sheetId="49" state="hidden" r:id="rId2"/>
    <sheet name="HR" sheetId="1" state="hidden" r:id="rId3"/>
    <sheet name="Sheet1" sheetId="8" state="hidden" r:id="rId4"/>
    <sheet name="What If GS Act 1" sheetId="43" state="hidden" r:id="rId5"/>
    <sheet name="What If Sc Mgr Act 1" sheetId="44" state="hidden" r:id="rId6"/>
    <sheet name="One Var Data Table Exercise 1" sheetId="47" state="hidden" r:id="rId7"/>
    <sheet name="Two Var Data Table Exercise" sheetId="46" state="hidden" r:id="rId8"/>
    <sheet name="Deptwise" sheetId="7" state="hidden" r:id="rId9"/>
    <sheet name="MATH - SUM" sheetId="10" state="hidden" r:id="rId10"/>
    <sheet name="MATH - SUMIF" sheetId="11" state="hidden" r:id="rId11"/>
    <sheet name="MATH - SUMPRODUCT" sheetId="12" state="hidden" r:id="rId12"/>
    <sheet name="MATH - RANDBETWEEN" sheetId="13" state="hidden" r:id="rId13"/>
    <sheet name="Logical - IF" sheetId="14" state="hidden" r:id="rId14"/>
    <sheet name=" COUNTIF" sheetId="41" state="hidden" r:id="rId15"/>
    <sheet name="Logical - Nested IFs" sheetId="15" state="hidden" r:id="rId16"/>
    <sheet name="Logical - IFERROR" sheetId="16" state="hidden" r:id="rId17"/>
    <sheet name="Text - Exact" sheetId="17" state="hidden" r:id="rId18"/>
    <sheet name="Text - TEXT" sheetId="18" state="hidden" r:id="rId19"/>
    <sheet name="Text - CONCATENATE" sheetId="19" state="hidden" r:id="rId20"/>
    <sheet name="Text - SUBSTITUTE" sheetId="21" state="hidden" r:id="rId21"/>
    <sheet name="Text - UPPER" sheetId="22" state="hidden" r:id="rId22"/>
    <sheet name="Text - LEFT" sheetId="24" state="hidden" r:id="rId23"/>
    <sheet name="Text - MID" sheetId="26" state="hidden" r:id="rId24"/>
    <sheet name="Date - DATE" sheetId="27" state="hidden" r:id="rId25"/>
    <sheet name="Date - DATEVALUE" sheetId="28" state="hidden" r:id="rId26"/>
    <sheet name="Date - TODAY" sheetId="29" state="hidden" r:id="rId27"/>
    <sheet name="Date - NOW" sheetId="30" state="hidden" r:id="rId28"/>
    <sheet name="Date - MONTH" sheetId="32" state="hidden" r:id="rId29"/>
    <sheet name="Date - YEAR" sheetId="33" state="hidden" r:id="rId30"/>
    <sheet name="Date - WEEKDAY" sheetId="34" state="hidden" r:id="rId31"/>
    <sheet name="Lookup - VLOOKUP" sheetId="35" state="hidden" r:id="rId32"/>
    <sheet name="Lookup - HLOOKUP" sheetId="36" state="hidden" r:id="rId33"/>
    <sheet name="Lookup - TRANSPOSE" sheetId="37" state="hidden" r:id="rId34"/>
    <sheet name="Suggestion1" sheetId="54" state="hidden" r:id="rId35"/>
    <sheet name="Suggestion2" sheetId="56" state="hidden" r:id="rId36"/>
  </sheets>
  <externalReferences>
    <externalReference r:id="rId37"/>
  </externalReferences>
  <definedNames>
    <definedName name="_xlnm._FilterDatabase" localSheetId="2" hidden="1">HR!$A$1:$N$16</definedName>
    <definedName name="_xlnm._FilterDatabase" localSheetId="0" hidden="1">SafetyData!$H$2:$H$514</definedName>
    <definedName name="_xlnm._FilterDatabase" localSheetId="1" hidden="1">Source!$E$2:$E$515</definedName>
    <definedName name="Artest">Table1[[#Totals],[Annual Salary]]</definedName>
    <definedName name="Department">Source!$F$2:$F$11</definedName>
    <definedName name="EastAndWest">[1]INDEX!$D$91:$G$93,[1]INDEX!$D$96:$G$98</definedName>
    <definedName name="_xlnm.Extract" localSheetId="0">SafetyData!#REF!</definedName>
    <definedName name="_xlnm.Extract" localSheetId="1">Source!$F$2</definedName>
    <definedName name="Native">Source!$B$1:$B$6</definedName>
    <definedName name="NorthAndSouth">[1]INDEX!$D$67:$G$69,[1]INDEX!$D$72:$G$74</definedName>
    <definedName name="PeopleLists">[1]AREAS!$C$3:$D$6,[1]AREAS!$C$8:$D$11</definedName>
    <definedName name="StateName">Source!$A$1:$A$7</definedName>
    <definedName name="UserChoice" localSheetId="14">#REF!</definedName>
    <definedName name="UserChoice" localSheetId="24">#REF!</definedName>
    <definedName name="UserChoice" localSheetId="25">#REF!</definedName>
    <definedName name="UserChoice" localSheetId="28">#REF!</definedName>
    <definedName name="UserChoice" localSheetId="27">#REF!</definedName>
    <definedName name="UserChoice" localSheetId="26">#REF!</definedName>
    <definedName name="UserChoice" localSheetId="30">#REF!</definedName>
    <definedName name="UserChoice" localSheetId="29">#REF!</definedName>
    <definedName name="UserChoice" localSheetId="16">#REF!</definedName>
    <definedName name="UserChoice" localSheetId="15">#REF!</definedName>
    <definedName name="UserChoice" localSheetId="32">#REF!</definedName>
    <definedName name="UserChoice" localSheetId="33">#REF!</definedName>
    <definedName name="UserChoice" localSheetId="31">#REF!</definedName>
    <definedName name="UserChoice" localSheetId="12">#REF!</definedName>
    <definedName name="UserChoice" localSheetId="9">#REF!</definedName>
    <definedName name="UserChoice" localSheetId="10">#REF!</definedName>
    <definedName name="UserChoice" localSheetId="11">#REF!</definedName>
    <definedName name="UserChoice" localSheetId="6">#REF!</definedName>
    <definedName name="UserChoice" localSheetId="19">#REF!</definedName>
    <definedName name="UserChoice" localSheetId="17">#REF!</definedName>
    <definedName name="UserChoice" localSheetId="22">#REF!</definedName>
    <definedName name="UserChoice" localSheetId="23">#REF!</definedName>
    <definedName name="UserChoice" localSheetId="20">#REF!</definedName>
    <definedName name="UserChoice" localSheetId="18">#REF!</definedName>
    <definedName name="UserChoice" localSheetId="21">#REF!</definedName>
    <definedName name="UserChoice" localSheetId="7">#REF!</definedName>
    <definedName name="UserChoice" localSheetId="4">#REF!</definedName>
    <definedName name="UserChoice" localSheetId="5">#REF!</definedName>
    <definedName name="UserChoice">#REF!</definedName>
  </definedNames>
  <calcPr calcId="144525"/>
  <pivotCaches>
    <pivotCache cacheId="0" r:id="rId3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516" i="48" l="1"/>
  <c r="D29" i="37"/>
  <c r="C29" i="37"/>
  <c r="B29" i="37"/>
  <c r="B29" i="37" a="1"/>
  <c r="B28" i="37"/>
  <c r="B28" i="37" a="1"/>
  <c r="I26" i="37"/>
  <c r="I26" i="37" a="1"/>
  <c r="B52" i="36"/>
  <c r="C29" i="36"/>
  <c r="D105" i="35"/>
  <c r="D104" i="35"/>
  <c r="D103" i="35"/>
  <c r="B100" i="35"/>
  <c r="D58" i="35"/>
  <c r="C58" i="35"/>
  <c r="E57" i="35"/>
  <c r="D57" i="35"/>
  <c r="C57" i="35"/>
  <c r="E56" i="35"/>
  <c r="D56" i="35"/>
  <c r="C56" i="35"/>
  <c r="E55" i="35"/>
  <c r="D55" i="35"/>
  <c r="C55" i="35"/>
  <c r="E54" i="35"/>
  <c r="D54" i="35"/>
  <c r="C54" i="35"/>
  <c r="C40" i="35"/>
  <c r="C39" i="35"/>
  <c r="C38" i="35"/>
  <c r="C37" i="35"/>
  <c r="C36" i="35"/>
  <c r="C35" i="35"/>
  <c r="C34" i="35"/>
  <c r="C33" i="35"/>
  <c r="C32" i="35"/>
  <c r="A23" i="34"/>
  <c r="C23" i="34" s="1"/>
  <c r="A22" i="34"/>
  <c r="C22" i="34" s="1"/>
  <c r="A21" i="34"/>
  <c r="C21" i="34" s="1"/>
  <c r="A20" i="34"/>
  <c r="C20" i="34" s="1"/>
  <c r="I9" i="34"/>
  <c r="I11" i="34" s="1"/>
  <c r="C17" i="33"/>
  <c r="C16" i="33"/>
  <c r="C17" i="32"/>
  <c r="C16" i="32"/>
  <c r="A16" i="30"/>
  <c r="A15" i="30"/>
  <c r="A16" i="29"/>
  <c r="A15" i="29"/>
  <c r="H7" i="29"/>
  <c r="H5" i="29"/>
  <c r="B18" i="28"/>
  <c r="B17" i="28"/>
  <c r="B16" i="28"/>
  <c r="B15" i="28"/>
  <c r="D25" i="27"/>
  <c r="D24" i="27"/>
  <c r="D23" i="27"/>
  <c r="D22" i="27"/>
  <c r="C25" i="26"/>
  <c r="C24" i="26"/>
  <c r="C23" i="26"/>
  <c r="C22" i="26"/>
  <c r="H8" i="26"/>
  <c r="C23" i="24"/>
  <c r="C22" i="24"/>
  <c r="C21" i="24"/>
  <c r="C20" i="24"/>
  <c r="C19" i="24"/>
  <c r="H14" i="24"/>
  <c r="C17" i="22"/>
  <c r="C16" i="22"/>
  <c r="C15" i="22"/>
  <c r="E30" i="21"/>
  <c r="E29" i="21"/>
  <c r="E28" i="21"/>
  <c r="E27" i="21"/>
  <c r="E26" i="21"/>
  <c r="D26" i="19"/>
  <c r="D25" i="19"/>
  <c r="D24" i="19"/>
  <c r="D23" i="19"/>
  <c r="D22" i="19"/>
  <c r="D21" i="19"/>
  <c r="D20" i="19"/>
  <c r="J5" i="19"/>
  <c r="B25" i="18"/>
  <c r="B24" i="18"/>
  <c r="B23" i="18"/>
  <c r="B22" i="18"/>
  <c r="B21" i="18"/>
  <c r="B20" i="18"/>
  <c r="B19" i="18"/>
  <c r="B18" i="18"/>
  <c r="C20" i="17"/>
  <c r="C19" i="17"/>
  <c r="E32" i="16"/>
  <c r="C32" i="16"/>
  <c r="E31" i="16"/>
  <c r="C31" i="16"/>
  <c r="E30" i="16"/>
  <c r="C30" i="16"/>
  <c r="E29" i="16"/>
  <c r="C29" i="16"/>
  <c r="E20" i="16"/>
  <c r="C20" i="16"/>
  <c r="E19" i="16"/>
  <c r="C19" i="16"/>
  <c r="K16" i="16"/>
  <c r="F29" i="15"/>
  <c r="F28" i="15"/>
  <c r="F27" i="15"/>
  <c r="F26" i="15"/>
  <c r="F21" i="41"/>
  <c r="F20" i="41"/>
  <c r="F19" i="41"/>
  <c r="F18" i="41"/>
  <c r="C25" i="14"/>
  <c r="C24" i="14"/>
  <c r="C23" i="14"/>
  <c r="C22" i="14"/>
  <c r="E23" i="13"/>
  <c r="A23" i="13"/>
  <c r="E22" i="13"/>
  <c r="A22" i="13"/>
  <c r="E21" i="13"/>
  <c r="A21" i="13"/>
  <c r="E20" i="13"/>
  <c r="A20" i="13"/>
  <c r="E19" i="13"/>
  <c r="A19" i="13"/>
  <c r="E18" i="13"/>
  <c r="A18" i="13"/>
  <c r="E17" i="13"/>
  <c r="E16" i="13"/>
  <c r="E15" i="13"/>
  <c r="E14" i="13"/>
  <c r="E13" i="13"/>
  <c r="E12" i="13"/>
  <c r="C26" i="12"/>
  <c r="I22" i="12"/>
  <c r="E18" i="12"/>
  <c r="C30" i="11"/>
  <c r="C29" i="11"/>
  <c r="C28" i="11"/>
  <c r="D34" i="10"/>
  <c r="E28" i="10"/>
  <c r="D28" i="10"/>
  <c r="C28" i="10"/>
  <c r="B28" i="10"/>
  <c r="D20" i="10"/>
  <c r="D19" i="10"/>
  <c r="D18" i="10"/>
  <c r="D10" i="46"/>
  <c r="B10" i="46"/>
  <c r="B9" i="46"/>
  <c r="B8" i="46"/>
  <c r="B7" i="46"/>
  <c r="H10" i="47"/>
  <c r="G10" i="47"/>
  <c r="F10" i="47"/>
  <c r="E10" i="47"/>
  <c r="B10" i="47"/>
  <c r="H9" i="47"/>
  <c r="G9" i="47"/>
  <c r="F9" i="47"/>
  <c r="E9" i="47"/>
  <c r="B9" i="47"/>
  <c r="B8" i="47"/>
  <c r="B7" i="47"/>
  <c r="B22" i="44"/>
  <c r="B21" i="44"/>
  <c r="B20" i="44"/>
  <c r="B19" i="44"/>
  <c r="B10" i="44"/>
  <c r="B9" i="44"/>
  <c r="B8" i="44"/>
  <c r="B7" i="44"/>
  <c r="B21" i="43"/>
  <c r="B20" i="43"/>
  <c r="B19" i="43"/>
  <c r="B18" i="43"/>
  <c r="B10" i="43"/>
  <c r="B9" i="43"/>
  <c r="B8" i="43"/>
  <c r="B7" i="43"/>
  <c r="C4" i="43"/>
  <c r="C3" i="43"/>
  <c r="J17" i="1"/>
  <c r="H16" i="1"/>
  <c r="H15" i="1"/>
  <c r="H14" i="1"/>
  <c r="H13" i="1"/>
  <c r="H12" i="1"/>
  <c r="H11" i="1"/>
  <c r="H10" i="1"/>
  <c r="H9" i="1"/>
  <c r="H8" i="1"/>
  <c r="H7" i="1"/>
  <c r="H6" i="1"/>
  <c r="H5" i="1"/>
  <c r="H4" i="1"/>
  <c r="H3" i="1"/>
  <c r="H2" i="1"/>
  <c r="A516" i="48"/>
  <c r="N515" i="48"/>
  <c r="M515" i="48"/>
  <c r="N514" i="48"/>
  <c r="M514" i="48"/>
  <c r="N513" i="48"/>
  <c r="M513" i="48"/>
  <c r="N512" i="48"/>
  <c r="M512" i="48"/>
  <c r="N511" i="48"/>
  <c r="M511" i="48"/>
  <c r="N510" i="48"/>
  <c r="M510" i="48"/>
  <c r="N509" i="48"/>
  <c r="M509" i="48"/>
  <c r="N508" i="48"/>
  <c r="M508" i="48"/>
  <c r="N507" i="48"/>
  <c r="M507" i="48"/>
  <c r="N506" i="48"/>
  <c r="M506" i="48"/>
  <c r="N505" i="48"/>
  <c r="M505" i="48"/>
  <c r="N504" i="48"/>
  <c r="M504" i="48"/>
  <c r="N503" i="48"/>
  <c r="M503" i="48"/>
  <c r="N502" i="48"/>
  <c r="M502" i="48"/>
  <c r="N501" i="48"/>
  <c r="M501" i="48"/>
  <c r="N500" i="48"/>
  <c r="M500" i="48"/>
  <c r="N499" i="48"/>
  <c r="M499" i="48"/>
  <c r="N498" i="48"/>
  <c r="M498" i="48"/>
  <c r="N497" i="48"/>
  <c r="M497" i="48"/>
  <c r="N496" i="48"/>
  <c r="M496" i="48"/>
  <c r="N495" i="48"/>
  <c r="M495" i="48"/>
  <c r="N494" i="48"/>
  <c r="M494" i="48"/>
  <c r="N493" i="48"/>
  <c r="M493" i="48"/>
  <c r="N492" i="48"/>
  <c r="M492" i="48"/>
  <c r="N491" i="48"/>
  <c r="M491" i="48"/>
  <c r="N490" i="48"/>
  <c r="M490" i="48"/>
  <c r="N489" i="48"/>
  <c r="M489" i="48"/>
  <c r="N488" i="48"/>
  <c r="M488" i="48"/>
  <c r="N487" i="48"/>
  <c r="M487" i="48"/>
  <c r="N486" i="48"/>
  <c r="M486" i="48"/>
  <c r="N485" i="48"/>
  <c r="M485" i="48"/>
  <c r="N484" i="48"/>
  <c r="M484" i="48"/>
  <c r="N483" i="48"/>
  <c r="M483" i="48"/>
  <c r="N482" i="48"/>
  <c r="M482" i="48"/>
  <c r="N481" i="48"/>
  <c r="M481" i="48"/>
  <c r="N480" i="48"/>
  <c r="M480" i="48"/>
  <c r="N479" i="48"/>
  <c r="M479" i="48"/>
  <c r="N478" i="48"/>
  <c r="M478" i="48"/>
  <c r="N477" i="48"/>
  <c r="M477" i="48"/>
  <c r="N476" i="48"/>
  <c r="M476" i="48"/>
  <c r="N475" i="48"/>
  <c r="M475" i="48"/>
  <c r="N474" i="48"/>
  <c r="M474" i="48"/>
  <c r="N473" i="48"/>
  <c r="M473" i="48"/>
  <c r="N472" i="48"/>
  <c r="M472" i="48"/>
  <c r="N471" i="48"/>
  <c r="M471" i="48"/>
  <c r="N470" i="48"/>
  <c r="M470" i="48"/>
  <c r="N469" i="48"/>
  <c r="M469" i="48"/>
  <c r="N468" i="48"/>
  <c r="M468" i="48"/>
  <c r="N467" i="48"/>
  <c r="M467" i="48"/>
  <c r="N466" i="48"/>
  <c r="M466" i="48"/>
  <c r="N465" i="48"/>
  <c r="M465" i="48"/>
  <c r="N464" i="48"/>
  <c r="M464" i="48"/>
  <c r="N463" i="48"/>
  <c r="M463" i="48"/>
  <c r="N462" i="48"/>
  <c r="M462" i="48"/>
  <c r="N461" i="48"/>
  <c r="M461" i="48"/>
  <c r="N460" i="48"/>
  <c r="M460" i="48"/>
  <c r="N459" i="48"/>
  <c r="M459" i="48"/>
  <c r="N458" i="48"/>
  <c r="M458" i="48"/>
  <c r="N457" i="48"/>
  <c r="M457" i="48"/>
  <c r="N456" i="48"/>
  <c r="M456" i="48"/>
  <c r="N455" i="48"/>
  <c r="M455" i="48"/>
  <c r="N454" i="48"/>
  <c r="M454" i="48"/>
  <c r="N453" i="48"/>
  <c r="M453" i="48"/>
  <c r="N452" i="48"/>
  <c r="M452" i="48"/>
  <c r="N451" i="48"/>
  <c r="M451" i="48"/>
  <c r="N450" i="48"/>
  <c r="M450" i="48"/>
  <c r="N449" i="48"/>
  <c r="M449" i="48"/>
  <c r="N448" i="48"/>
  <c r="M448" i="48"/>
  <c r="N447" i="48"/>
  <c r="M447" i="48"/>
  <c r="N446" i="48"/>
  <c r="M446" i="48"/>
  <c r="N445" i="48"/>
  <c r="M445" i="48"/>
  <c r="N444" i="48"/>
  <c r="M444" i="48"/>
  <c r="N443" i="48"/>
  <c r="M443" i="48"/>
  <c r="N442" i="48"/>
  <c r="M442" i="48"/>
  <c r="N441" i="48"/>
  <c r="M441" i="48"/>
  <c r="N440" i="48"/>
  <c r="M440" i="48"/>
  <c r="N439" i="48"/>
  <c r="M439" i="48"/>
  <c r="N438" i="48"/>
  <c r="M438" i="48"/>
  <c r="N437" i="48"/>
  <c r="M437" i="48"/>
  <c r="N436" i="48"/>
  <c r="M436" i="48"/>
  <c r="N435" i="48"/>
  <c r="M435" i="48"/>
  <c r="N434" i="48"/>
  <c r="M434" i="48"/>
  <c r="N433" i="48"/>
  <c r="M433" i="48"/>
  <c r="N432" i="48"/>
  <c r="M432" i="48"/>
  <c r="N431" i="48"/>
  <c r="M431" i="48"/>
  <c r="N430" i="48"/>
  <c r="M430" i="48"/>
  <c r="N429" i="48"/>
  <c r="M429" i="48"/>
  <c r="N428" i="48"/>
  <c r="M428" i="48"/>
  <c r="N427" i="48"/>
  <c r="M427" i="48"/>
  <c r="N426" i="48"/>
  <c r="M426" i="48"/>
  <c r="N425" i="48"/>
  <c r="M425" i="48"/>
  <c r="N424" i="48"/>
  <c r="M424" i="48"/>
  <c r="N423" i="48"/>
  <c r="M423" i="48"/>
  <c r="N422" i="48"/>
  <c r="M422" i="48"/>
  <c r="N421" i="48"/>
  <c r="M421" i="48"/>
  <c r="N420" i="48"/>
  <c r="M420" i="48"/>
  <c r="N419" i="48"/>
  <c r="M419" i="48"/>
  <c r="N418" i="48"/>
  <c r="M418" i="48"/>
  <c r="N417" i="48"/>
  <c r="M417" i="48"/>
  <c r="N416" i="48"/>
  <c r="M416" i="48"/>
  <c r="N415" i="48"/>
  <c r="M415" i="48"/>
  <c r="N414" i="48"/>
  <c r="M414" i="48"/>
  <c r="N413" i="48"/>
  <c r="M413" i="48"/>
  <c r="N412" i="48"/>
  <c r="M412" i="48"/>
  <c r="N411" i="48"/>
  <c r="M411" i="48"/>
  <c r="N410" i="48"/>
  <c r="M410" i="48"/>
  <c r="N409" i="48"/>
  <c r="M409" i="48"/>
  <c r="N408" i="48"/>
  <c r="M408" i="48"/>
  <c r="N407" i="48"/>
  <c r="M407" i="48"/>
  <c r="N406" i="48"/>
  <c r="M406" i="48"/>
  <c r="N405" i="48"/>
  <c r="M405" i="48"/>
  <c r="N404" i="48"/>
  <c r="M404" i="48"/>
  <c r="N403" i="48"/>
  <c r="M403" i="48"/>
  <c r="N402" i="48"/>
  <c r="M402" i="48"/>
  <c r="N401" i="48"/>
  <c r="M401" i="48"/>
  <c r="N400" i="48"/>
  <c r="M400" i="48"/>
  <c r="N399" i="48"/>
  <c r="M399" i="48"/>
  <c r="N398" i="48"/>
  <c r="M398" i="48"/>
  <c r="N397" i="48"/>
  <c r="M397" i="48"/>
  <c r="N396" i="48"/>
  <c r="M396" i="48"/>
  <c r="N395" i="48"/>
  <c r="M395" i="48"/>
  <c r="N394" i="48"/>
  <c r="M394" i="48"/>
  <c r="N393" i="48"/>
  <c r="M393" i="48"/>
  <c r="N392" i="48"/>
  <c r="M392" i="48"/>
  <c r="N391" i="48"/>
  <c r="M391" i="48"/>
  <c r="N390" i="48"/>
  <c r="M390" i="48"/>
  <c r="N389" i="48"/>
  <c r="M389" i="48"/>
  <c r="N388" i="48"/>
  <c r="M388" i="48"/>
  <c r="N387" i="48"/>
  <c r="M387" i="48"/>
  <c r="N386" i="48"/>
  <c r="M386" i="48"/>
  <c r="N385" i="48"/>
  <c r="M385" i="48"/>
  <c r="N384" i="48"/>
  <c r="M384" i="48"/>
  <c r="N383" i="48"/>
  <c r="M383" i="48"/>
  <c r="N382" i="48"/>
  <c r="M382" i="48"/>
  <c r="N381" i="48"/>
  <c r="M381" i="48"/>
  <c r="N380" i="48"/>
  <c r="M380" i="48"/>
  <c r="N379" i="48"/>
  <c r="M379" i="48"/>
  <c r="N378" i="48"/>
  <c r="M378" i="48"/>
  <c r="N377" i="48"/>
  <c r="M377" i="48"/>
  <c r="N376" i="48"/>
  <c r="M376" i="48"/>
  <c r="N375" i="48"/>
  <c r="M375" i="48"/>
  <c r="N374" i="48"/>
  <c r="M374" i="48"/>
  <c r="N373" i="48"/>
  <c r="M373" i="48"/>
  <c r="N372" i="48"/>
  <c r="M372" i="48"/>
  <c r="N371" i="48"/>
  <c r="M371" i="48"/>
  <c r="N370" i="48"/>
  <c r="M370" i="48"/>
  <c r="N369" i="48"/>
  <c r="M369" i="48"/>
  <c r="N368" i="48"/>
  <c r="M368" i="48"/>
  <c r="N367" i="48"/>
  <c r="M367" i="48"/>
  <c r="N366" i="48"/>
  <c r="M366" i="48"/>
  <c r="N365" i="48"/>
  <c r="M365" i="48"/>
  <c r="N364" i="48"/>
  <c r="M364" i="48"/>
  <c r="N363" i="48"/>
  <c r="M363" i="48"/>
  <c r="N362" i="48"/>
  <c r="M362" i="48"/>
  <c r="N361" i="48"/>
  <c r="M361" i="48"/>
  <c r="N360" i="48"/>
  <c r="M360" i="48"/>
  <c r="N359" i="48"/>
  <c r="M359" i="48"/>
  <c r="N358" i="48"/>
  <c r="M358" i="48"/>
  <c r="N357" i="48"/>
  <c r="M357" i="48"/>
  <c r="N356" i="48"/>
  <c r="M356" i="48"/>
  <c r="N355" i="48"/>
  <c r="M355" i="48"/>
  <c r="N354" i="48"/>
  <c r="M354" i="48"/>
  <c r="N353" i="48"/>
  <c r="M353" i="48"/>
  <c r="N352" i="48"/>
  <c r="M352" i="48"/>
  <c r="N351" i="48"/>
  <c r="M351" i="48"/>
  <c r="N350" i="48"/>
  <c r="M350" i="48"/>
  <c r="N349" i="48"/>
  <c r="M349" i="48"/>
  <c r="N348" i="48"/>
  <c r="M348" i="48"/>
  <c r="N347" i="48"/>
  <c r="M347" i="48"/>
  <c r="N346" i="48"/>
  <c r="M346" i="48"/>
  <c r="N345" i="48"/>
  <c r="M345" i="48"/>
  <c r="N344" i="48"/>
  <c r="M344" i="48"/>
  <c r="N343" i="48"/>
  <c r="M343" i="48"/>
  <c r="N342" i="48"/>
  <c r="M342" i="48"/>
  <c r="N341" i="48"/>
  <c r="M341" i="48"/>
  <c r="N340" i="48"/>
  <c r="M340" i="48"/>
  <c r="N339" i="48"/>
  <c r="M339" i="48"/>
  <c r="N338" i="48"/>
  <c r="M338" i="48"/>
  <c r="N337" i="48"/>
  <c r="M337" i="48"/>
  <c r="N336" i="48"/>
  <c r="M336" i="48"/>
  <c r="N335" i="48"/>
  <c r="M335" i="48"/>
  <c r="N334" i="48"/>
  <c r="M334" i="48"/>
  <c r="N333" i="48"/>
  <c r="M333" i="48"/>
  <c r="N332" i="48"/>
  <c r="M332" i="48"/>
  <c r="N331" i="48"/>
  <c r="M331" i="48"/>
  <c r="N330" i="48"/>
  <c r="M330" i="48"/>
  <c r="N329" i="48"/>
  <c r="M329" i="48"/>
  <c r="N328" i="48"/>
  <c r="M328" i="48"/>
  <c r="N327" i="48"/>
  <c r="M327" i="48"/>
  <c r="N326" i="48"/>
  <c r="M326" i="48"/>
  <c r="N325" i="48"/>
  <c r="M325" i="48"/>
  <c r="N324" i="48"/>
  <c r="M324" i="48"/>
  <c r="N323" i="48"/>
  <c r="M323" i="48"/>
  <c r="N322" i="48"/>
  <c r="M322" i="48"/>
  <c r="N321" i="48"/>
  <c r="M321" i="48"/>
  <c r="N320" i="48"/>
  <c r="M320" i="48"/>
  <c r="N319" i="48"/>
  <c r="M319" i="48"/>
  <c r="N318" i="48"/>
  <c r="M318" i="48"/>
  <c r="N317" i="48"/>
  <c r="M317" i="48"/>
  <c r="N316" i="48"/>
  <c r="M316" i="48"/>
  <c r="N315" i="48"/>
  <c r="M315" i="48"/>
  <c r="N314" i="48"/>
  <c r="M314" i="48"/>
  <c r="N313" i="48"/>
  <c r="M313" i="48"/>
  <c r="N312" i="48"/>
  <c r="M312" i="48"/>
  <c r="N311" i="48"/>
  <c r="M311" i="48"/>
  <c r="N310" i="48"/>
  <c r="M310" i="48"/>
  <c r="N309" i="48"/>
  <c r="M309" i="48"/>
  <c r="N308" i="48"/>
  <c r="M308" i="48"/>
  <c r="N307" i="48"/>
  <c r="M307" i="48"/>
  <c r="N306" i="48"/>
  <c r="M306" i="48"/>
  <c r="N305" i="48"/>
  <c r="M305" i="48"/>
  <c r="N304" i="48"/>
  <c r="M304" i="48"/>
  <c r="N303" i="48"/>
  <c r="M303" i="48"/>
  <c r="N302" i="48"/>
  <c r="M302" i="48"/>
  <c r="N301" i="48"/>
  <c r="M301" i="48"/>
  <c r="N300" i="48"/>
  <c r="M300" i="48"/>
  <c r="N299" i="48"/>
  <c r="M299" i="48"/>
  <c r="N298" i="48"/>
  <c r="M298" i="48"/>
  <c r="N297" i="48"/>
  <c r="M297" i="48"/>
  <c r="N296" i="48"/>
  <c r="M296" i="48"/>
  <c r="N295" i="48"/>
  <c r="M295" i="48"/>
  <c r="N294" i="48"/>
  <c r="M294" i="48"/>
  <c r="N293" i="48"/>
  <c r="M293" i="48"/>
  <c r="N292" i="48"/>
  <c r="M292" i="48"/>
  <c r="N291" i="48"/>
  <c r="M291" i="48"/>
  <c r="N290" i="48"/>
  <c r="M290" i="48"/>
  <c r="N289" i="48"/>
  <c r="M289" i="48"/>
  <c r="N288" i="48"/>
  <c r="M288" i="48"/>
  <c r="N287" i="48"/>
  <c r="M287" i="48"/>
  <c r="N286" i="48"/>
  <c r="M286" i="48"/>
  <c r="N285" i="48"/>
  <c r="M285" i="48"/>
  <c r="N284" i="48"/>
  <c r="M284" i="48"/>
  <c r="N283" i="48"/>
  <c r="M283" i="48"/>
  <c r="N282" i="48"/>
  <c r="M282" i="48"/>
  <c r="N281" i="48"/>
  <c r="M281" i="48"/>
  <c r="N280" i="48"/>
  <c r="M280" i="48"/>
  <c r="N279" i="48"/>
  <c r="M279" i="48"/>
  <c r="N278" i="48"/>
  <c r="M278" i="48"/>
  <c r="N277" i="48"/>
  <c r="M277" i="48"/>
  <c r="N276" i="48"/>
  <c r="M276" i="48"/>
  <c r="N275" i="48"/>
  <c r="M275" i="48"/>
  <c r="N274" i="48"/>
  <c r="M274" i="48"/>
  <c r="N273" i="48"/>
  <c r="M273" i="48"/>
  <c r="N272" i="48"/>
  <c r="M272" i="48"/>
  <c r="N271" i="48"/>
  <c r="M271" i="48"/>
  <c r="N270" i="48"/>
  <c r="M270" i="48"/>
  <c r="N269" i="48"/>
  <c r="M269" i="48"/>
  <c r="N268" i="48"/>
  <c r="M268" i="48"/>
  <c r="N267" i="48"/>
  <c r="M267" i="48"/>
  <c r="N266" i="48"/>
  <c r="M266" i="48"/>
  <c r="N265" i="48"/>
  <c r="M265" i="48"/>
  <c r="N264" i="48"/>
  <c r="M264" i="48"/>
  <c r="N263" i="48"/>
  <c r="M263" i="48"/>
  <c r="N262" i="48"/>
  <c r="M262" i="48"/>
  <c r="N261" i="48"/>
  <c r="M261" i="48"/>
  <c r="N260" i="48"/>
  <c r="M260" i="48"/>
  <c r="N259" i="48"/>
  <c r="M259" i="48"/>
  <c r="N258" i="48"/>
  <c r="M258" i="48"/>
  <c r="N257" i="48"/>
  <c r="M257" i="48"/>
  <c r="N256" i="48"/>
  <c r="M256" i="48"/>
  <c r="N255" i="48"/>
  <c r="M255" i="48"/>
  <c r="N254" i="48"/>
  <c r="M254" i="48"/>
  <c r="N253" i="48"/>
  <c r="M253" i="48"/>
  <c r="N252" i="48"/>
  <c r="M252" i="48"/>
  <c r="N251" i="48"/>
  <c r="M251" i="48"/>
  <c r="N250" i="48"/>
  <c r="M250" i="48"/>
  <c r="N249" i="48"/>
  <c r="M249" i="48"/>
  <c r="N248" i="48"/>
  <c r="M248" i="48"/>
  <c r="N247" i="48"/>
  <c r="M247" i="48"/>
  <c r="N246" i="48"/>
  <c r="M246" i="48"/>
  <c r="N245" i="48"/>
  <c r="M245" i="48"/>
  <c r="N244" i="48"/>
  <c r="M244" i="48"/>
  <c r="N243" i="48"/>
  <c r="M243" i="48"/>
  <c r="N242" i="48"/>
  <c r="M242" i="48"/>
  <c r="N241" i="48"/>
  <c r="M241" i="48"/>
  <c r="N240" i="48"/>
  <c r="M240" i="48"/>
  <c r="N239" i="48"/>
  <c r="M239" i="48"/>
  <c r="N238" i="48"/>
  <c r="M238" i="48"/>
  <c r="N237" i="48"/>
  <c r="M237" i="48"/>
  <c r="N236" i="48"/>
  <c r="M236" i="48"/>
  <c r="N235" i="48"/>
  <c r="M235" i="48"/>
  <c r="N234" i="48"/>
  <c r="M234" i="48"/>
  <c r="N233" i="48"/>
  <c r="M233" i="48"/>
  <c r="N232" i="48"/>
  <c r="M232" i="48"/>
  <c r="N231" i="48"/>
  <c r="M231" i="48"/>
  <c r="N230" i="48"/>
  <c r="M230" i="48"/>
  <c r="N229" i="48"/>
  <c r="M229" i="48"/>
  <c r="N228" i="48"/>
  <c r="M228" i="48"/>
  <c r="N227" i="48"/>
  <c r="M227" i="48"/>
  <c r="N226" i="48"/>
  <c r="M226" i="48"/>
  <c r="N225" i="48"/>
  <c r="M225" i="48"/>
  <c r="N224" i="48"/>
  <c r="M224" i="48"/>
  <c r="N223" i="48"/>
  <c r="M223" i="48"/>
  <c r="N222" i="48"/>
  <c r="M222" i="48"/>
  <c r="N221" i="48"/>
  <c r="M221" i="48"/>
  <c r="N220" i="48"/>
  <c r="M220" i="48"/>
  <c r="N219" i="48"/>
  <c r="M219" i="48"/>
  <c r="N218" i="48"/>
  <c r="M218" i="48"/>
  <c r="N217" i="48"/>
  <c r="M217" i="48"/>
  <c r="N216" i="48"/>
  <c r="M216" i="48"/>
  <c r="N215" i="48"/>
  <c r="M215" i="48"/>
  <c r="N214" i="48"/>
  <c r="M214" i="48"/>
  <c r="N213" i="48"/>
  <c r="M213" i="48"/>
  <c r="N212" i="48"/>
  <c r="M212" i="48"/>
  <c r="N211" i="48"/>
  <c r="M211" i="48"/>
  <c r="N210" i="48"/>
  <c r="M210" i="48"/>
  <c r="N209" i="48"/>
  <c r="M209" i="48"/>
  <c r="N208" i="48"/>
  <c r="M208" i="48"/>
  <c r="N207" i="48"/>
  <c r="M207" i="48"/>
  <c r="N206" i="48"/>
  <c r="M206" i="48"/>
  <c r="N205" i="48"/>
  <c r="M205" i="48"/>
  <c r="N204" i="48"/>
  <c r="M204" i="48"/>
  <c r="N203" i="48"/>
  <c r="M203" i="48"/>
  <c r="N202" i="48"/>
  <c r="M202" i="48"/>
  <c r="N201" i="48"/>
  <c r="M201" i="48"/>
  <c r="N200" i="48"/>
  <c r="M200" i="48"/>
  <c r="N199" i="48"/>
  <c r="M199" i="48"/>
  <c r="N198" i="48"/>
  <c r="M198" i="48"/>
  <c r="N197" i="48"/>
  <c r="M197" i="48"/>
  <c r="N196" i="48"/>
  <c r="M196" i="48"/>
  <c r="N195" i="48"/>
  <c r="M195" i="48"/>
  <c r="N194" i="48"/>
  <c r="M194" i="48"/>
  <c r="N193" i="48"/>
  <c r="M193" i="48"/>
  <c r="N192" i="48"/>
  <c r="M192" i="48"/>
  <c r="N191" i="48"/>
  <c r="M191" i="48"/>
  <c r="N190" i="48"/>
  <c r="M190" i="48"/>
  <c r="N189" i="48"/>
  <c r="M189" i="48"/>
  <c r="N188" i="48"/>
  <c r="M188" i="48"/>
  <c r="N187" i="48"/>
  <c r="M187" i="48"/>
  <c r="N186" i="48"/>
  <c r="M186" i="48"/>
  <c r="N185" i="48"/>
  <c r="M185" i="48"/>
  <c r="N184" i="48"/>
  <c r="M184" i="48"/>
  <c r="N183" i="48"/>
  <c r="M183" i="48"/>
  <c r="N182" i="48"/>
  <c r="M182" i="48"/>
  <c r="N181" i="48"/>
  <c r="M181" i="48"/>
  <c r="N180" i="48"/>
  <c r="M180" i="48"/>
  <c r="N179" i="48"/>
  <c r="M179" i="48"/>
  <c r="N178" i="48"/>
  <c r="M178" i="48"/>
  <c r="N177" i="48"/>
  <c r="M177" i="48"/>
  <c r="N176" i="48"/>
  <c r="M176" i="48"/>
  <c r="N175" i="48"/>
  <c r="M175" i="48"/>
  <c r="N174" i="48"/>
  <c r="M174" i="48"/>
  <c r="N173" i="48"/>
  <c r="M173" i="48"/>
  <c r="N172" i="48"/>
  <c r="M172" i="48"/>
  <c r="N171" i="48"/>
  <c r="M171" i="48"/>
  <c r="N170" i="48"/>
  <c r="M170" i="48"/>
  <c r="N169" i="48"/>
  <c r="M169" i="48"/>
  <c r="N168" i="48"/>
  <c r="M168" i="48"/>
  <c r="N167" i="48"/>
  <c r="M167" i="48"/>
  <c r="N166" i="48"/>
  <c r="M166" i="48"/>
  <c r="N165" i="48"/>
  <c r="M165" i="48"/>
  <c r="N164" i="48"/>
  <c r="M164" i="48"/>
  <c r="N163" i="48"/>
  <c r="M163" i="48"/>
  <c r="N162" i="48"/>
  <c r="M162" i="48"/>
  <c r="N161" i="48"/>
  <c r="M161" i="48"/>
  <c r="N160" i="48"/>
  <c r="M160" i="48"/>
  <c r="N159" i="48"/>
  <c r="M159" i="48"/>
  <c r="N158" i="48"/>
  <c r="M158" i="48"/>
  <c r="N157" i="48"/>
  <c r="M157" i="48"/>
  <c r="N156" i="48"/>
  <c r="M156" i="48"/>
  <c r="N155" i="48"/>
  <c r="M155" i="48"/>
  <c r="N154" i="48"/>
  <c r="M154" i="48"/>
  <c r="N153" i="48"/>
  <c r="M153" i="48"/>
  <c r="N152" i="48"/>
  <c r="M152" i="48"/>
  <c r="N151" i="48"/>
  <c r="M151" i="48"/>
  <c r="N150" i="48"/>
  <c r="M150" i="48"/>
  <c r="N149" i="48"/>
  <c r="M149" i="48"/>
  <c r="N148" i="48"/>
  <c r="M148" i="48"/>
  <c r="N147" i="48"/>
  <c r="M147" i="48"/>
  <c r="N146" i="48"/>
  <c r="M146" i="48"/>
  <c r="N145" i="48"/>
  <c r="M145" i="48"/>
  <c r="N144" i="48"/>
  <c r="M144" i="48"/>
  <c r="N143" i="48"/>
  <c r="M143" i="48"/>
  <c r="N142" i="48"/>
  <c r="M142" i="48"/>
  <c r="N141" i="48"/>
  <c r="M141" i="48"/>
  <c r="N140" i="48"/>
  <c r="M140" i="48"/>
  <c r="N139" i="48"/>
  <c r="M139" i="48"/>
  <c r="N138" i="48"/>
  <c r="M138" i="48"/>
  <c r="N137" i="48"/>
  <c r="M137" i="48"/>
  <c r="N136" i="48"/>
  <c r="M136" i="48"/>
  <c r="N135" i="48"/>
  <c r="M135" i="48"/>
  <c r="N134" i="48"/>
  <c r="M134" i="48"/>
  <c r="N133" i="48"/>
  <c r="M133" i="48"/>
  <c r="N132" i="48"/>
  <c r="M132" i="48"/>
  <c r="N131" i="48"/>
  <c r="M131" i="48"/>
  <c r="N130" i="48"/>
  <c r="M130" i="48"/>
  <c r="N129" i="48"/>
  <c r="M129" i="48"/>
  <c r="N128" i="48"/>
  <c r="M128" i="48"/>
  <c r="N127" i="48"/>
  <c r="M127" i="48"/>
  <c r="N126" i="48"/>
  <c r="M126" i="48"/>
  <c r="N125" i="48"/>
  <c r="M125" i="48"/>
  <c r="N124" i="48"/>
  <c r="M124" i="48"/>
  <c r="N123" i="48"/>
  <c r="M123" i="48"/>
  <c r="N122" i="48"/>
  <c r="M122" i="48"/>
  <c r="N121" i="48"/>
  <c r="M121" i="48"/>
  <c r="N120" i="48"/>
  <c r="M120" i="48"/>
  <c r="N119" i="48"/>
  <c r="M119" i="48"/>
  <c r="N118" i="48"/>
  <c r="M118" i="48"/>
  <c r="N117" i="48"/>
  <c r="M117" i="48"/>
  <c r="N116" i="48"/>
  <c r="M116" i="48"/>
  <c r="N115" i="48"/>
  <c r="M115" i="48"/>
  <c r="N114" i="48"/>
  <c r="M114" i="48"/>
  <c r="N113" i="48"/>
  <c r="M113" i="48"/>
  <c r="N112" i="48"/>
  <c r="M112" i="48"/>
  <c r="N111" i="48"/>
  <c r="M111" i="48"/>
  <c r="N110" i="48"/>
  <c r="M110" i="48"/>
  <c r="N109" i="48"/>
  <c r="M109" i="48"/>
  <c r="N108" i="48"/>
  <c r="M108" i="48"/>
  <c r="N107" i="48"/>
  <c r="M107" i="48"/>
  <c r="N106" i="48"/>
  <c r="M106" i="48"/>
  <c r="N105" i="48"/>
  <c r="M105" i="48"/>
  <c r="N104" i="48"/>
  <c r="M104" i="48"/>
  <c r="N103" i="48"/>
  <c r="M103" i="48"/>
  <c r="N102" i="48"/>
  <c r="M102" i="48"/>
  <c r="N101" i="48"/>
  <c r="M101" i="48"/>
  <c r="N100" i="48"/>
  <c r="M100" i="48"/>
  <c r="N99" i="48"/>
  <c r="M99" i="48"/>
  <c r="N98" i="48"/>
  <c r="M98" i="48"/>
  <c r="N97" i="48"/>
  <c r="M97" i="48"/>
  <c r="N96" i="48"/>
  <c r="M96" i="48"/>
  <c r="N95" i="48"/>
  <c r="M95" i="48"/>
  <c r="N94" i="48"/>
  <c r="M94" i="48"/>
  <c r="N93" i="48"/>
  <c r="M93" i="48"/>
  <c r="N92" i="48"/>
  <c r="M92" i="48"/>
  <c r="N91" i="48"/>
  <c r="M91" i="48"/>
  <c r="N90" i="48"/>
  <c r="M90" i="48"/>
  <c r="N89" i="48"/>
  <c r="M89" i="48"/>
  <c r="N88" i="48"/>
  <c r="M88" i="48"/>
  <c r="N87" i="48"/>
  <c r="M87" i="48"/>
  <c r="N86" i="48"/>
  <c r="M86" i="48"/>
  <c r="N85" i="48"/>
  <c r="M85" i="48"/>
  <c r="N84" i="48"/>
  <c r="M84" i="48"/>
  <c r="N83" i="48"/>
  <c r="M83" i="48"/>
  <c r="N82" i="48"/>
  <c r="M82" i="48"/>
  <c r="N81" i="48"/>
  <c r="M81" i="48"/>
  <c r="N80" i="48"/>
  <c r="M80" i="48"/>
  <c r="N79" i="48"/>
  <c r="M79" i="48"/>
  <c r="N78" i="48"/>
  <c r="M78" i="48"/>
  <c r="N77" i="48"/>
  <c r="M77" i="48"/>
  <c r="N76" i="48"/>
  <c r="M76" i="48"/>
  <c r="N75" i="48"/>
  <c r="M75" i="48"/>
  <c r="N74" i="48"/>
  <c r="M74" i="48"/>
  <c r="N73" i="48"/>
  <c r="M73" i="48"/>
  <c r="N72" i="48"/>
  <c r="M72" i="48"/>
  <c r="N71" i="48"/>
  <c r="M71" i="48"/>
  <c r="N70" i="48"/>
  <c r="M70" i="48"/>
  <c r="N69" i="48"/>
  <c r="M69" i="48"/>
  <c r="N68" i="48"/>
  <c r="M68" i="48"/>
  <c r="N67" i="48"/>
  <c r="M67" i="48"/>
  <c r="N66" i="48"/>
  <c r="M66" i="48"/>
  <c r="N65" i="48"/>
  <c r="M65" i="48"/>
  <c r="N64" i="48"/>
  <c r="M64" i="48"/>
  <c r="N63" i="48"/>
  <c r="M63" i="48"/>
  <c r="N62" i="48"/>
  <c r="M62" i="48"/>
  <c r="N61" i="48"/>
  <c r="M61" i="48"/>
  <c r="N60" i="48"/>
  <c r="M60" i="48"/>
  <c r="N59" i="48"/>
  <c r="M59" i="48"/>
  <c r="N58" i="48"/>
  <c r="M58" i="48"/>
  <c r="N57" i="48"/>
  <c r="M57" i="48"/>
  <c r="N56" i="48"/>
  <c r="M56" i="48"/>
  <c r="N55" i="48"/>
  <c r="M55" i="48"/>
  <c r="N54" i="48"/>
  <c r="M54" i="48"/>
  <c r="N53" i="48"/>
  <c r="M53" i="48"/>
  <c r="N52" i="48"/>
  <c r="M52" i="48"/>
  <c r="N51" i="48"/>
  <c r="M51" i="48"/>
  <c r="N50" i="48"/>
  <c r="M50" i="48"/>
  <c r="N49" i="48"/>
  <c r="M49" i="48"/>
  <c r="N48" i="48"/>
  <c r="M48" i="48"/>
  <c r="N47" i="48"/>
  <c r="M47" i="48"/>
  <c r="N46" i="48"/>
  <c r="M46" i="48"/>
  <c r="N45" i="48"/>
  <c r="M45" i="48"/>
  <c r="N44" i="48"/>
  <c r="M44" i="48"/>
  <c r="N43" i="48"/>
  <c r="M43" i="48"/>
  <c r="N42" i="48"/>
  <c r="M42" i="48"/>
  <c r="N41" i="48"/>
  <c r="M41" i="48"/>
  <c r="N40" i="48"/>
  <c r="M40" i="48"/>
  <c r="N39" i="48"/>
  <c r="M39" i="48"/>
  <c r="N38" i="48"/>
  <c r="M38" i="48"/>
  <c r="N37" i="48"/>
  <c r="M37" i="48"/>
  <c r="N36" i="48"/>
  <c r="M36" i="48"/>
  <c r="N35" i="48"/>
  <c r="M35" i="48"/>
  <c r="N34" i="48"/>
  <c r="M34" i="48"/>
  <c r="N33" i="48"/>
  <c r="M33" i="48"/>
  <c r="N32" i="48"/>
  <c r="M32" i="48"/>
  <c r="N31" i="48"/>
  <c r="M31" i="48"/>
  <c r="N30" i="48"/>
  <c r="M30" i="48"/>
  <c r="N29" i="48"/>
  <c r="M29" i="48"/>
  <c r="N28" i="48"/>
  <c r="M28" i="48"/>
  <c r="N27" i="48"/>
  <c r="M27" i="48"/>
  <c r="N26" i="48"/>
  <c r="M26" i="48"/>
  <c r="N25" i="48"/>
  <c r="M25" i="48"/>
  <c r="N24" i="48"/>
  <c r="M24" i="48"/>
  <c r="N23" i="48"/>
  <c r="M23" i="48"/>
  <c r="N22" i="48"/>
  <c r="M22" i="48"/>
  <c r="N21" i="48"/>
  <c r="M21" i="48"/>
  <c r="N20" i="48"/>
  <c r="M20" i="48"/>
  <c r="N19" i="48"/>
  <c r="M19" i="48"/>
  <c r="N18" i="48"/>
  <c r="M18" i="48"/>
  <c r="N17" i="48"/>
  <c r="M17" i="48"/>
  <c r="N16" i="48"/>
  <c r="M16" i="48"/>
  <c r="N15" i="48"/>
  <c r="M15" i="48"/>
  <c r="N14" i="48"/>
  <c r="M14" i="48"/>
  <c r="N13" i="48"/>
  <c r="M13" i="48"/>
  <c r="N12" i="48"/>
  <c r="M12" i="48"/>
  <c r="N11" i="48"/>
  <c r="M11" i="48"/>
  <c r="N10" i="48"/>
  <c r="M10" i="48"/>
  <c r="N9" i="48"/>
  <c r="M9" i="48"/>
  <c r="N8" i="48"/>
  <c r="M8" i="48"/>
  <c r="N7" i="48"/>
  <c r="M7" i="48"/>
  <c r="N6" i="48"/>
  <c r="M6" i="48"/>
  <c r="N5" i="48"/>
  <c r="M5" i="48"/>
  <c r="N4" i="48"/>
  <c r="M4" i="48"/>
  <c r="N3" i="48"/>
  <c r="M3" i="48"/>
  <c r="N2" i="48"/>
  <c r="M2" i="48"/>
  <c r="I10" i="34" l="1"/>
  <c r="D28" i="37"/>
  <c r="C28" i="37"/>
  <c r="L26" i="37"/>
  <c r="K26" i="37"/>
  <c r="J26" i="37"/>
</calcChain>
</file>

<file path=xl/connections.xml><?xml version="1.0" encoding="utf-8"?>
<connections xmlns="http://schemas.openxmlformats.org/spreadsheetml/2006/main">
  <connection id="1" keepAlive="1" name="Query - Table 0" description="Connection to the 'Table 0' query in the workbook." type="5" refreshedVersion="0" background="1">
    <dbPr connection="Provider=Microsoft.Mashup.OleDb.1;Data Source=$Workbook$;Location=&quot;Table 0&quot;;Extended Properties=&quot;&quot;" command="SELECT * FROM [Table 0]"/>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<sst xmlns="http://schemas.openxmlformats.org/spreadsheetml/2006/main" count="6425" uniqueCount="689">
  <si>
    <t>I am here</t>
  </si>
  <si>
    <t>EEID</t>
  </si>
  <si>
    <t>Full Name</t>
  </si>
  <si>
    <t>Job Title</t>
  </si>
  <si>
    <t>Business Unit</t>
  </si>
  <si>
    <t>Gender</t>
  </si>
  <si>
    <t>Ethnicity</t>
  </si>
  <si>
    <t>Age</t>
  </si>
  <si>
    <t>Hire Date</t>
  </si>
  <si>
    <t>Annual Salary</t>
  </si>
  <si>
    <t>Bonus %</t>
  </si>
  <si>
    <t>Country</t>
  </si>
  <si>
    <t>City</t>
  </si>
  <si>
    <t>Exit Date</t>
  </si>
  <si>
    <t>E01238</t>
  </si>
  <si>
    <t>Aarav Patel</t>
  </si>
  <si>
    <t>Engineering Manager</t>
  </si>
  <si>
    <t>Engineering</t>
  </si>
  <si>
    <t>Research &amp; Development</t>
  </si>
  <si>
    <t>Male</t>
  </si>
  <si>
    <t>Asian</t>
  </si>
  <si>
    <t>India</t>
  </si>
  <si>
    <t>Mumbai</t>
  </si>
  <si>
    <t/>
  </si>
  <si>
    <t>E03567</t>
  </si>
  <si>
    <t>Aisha Khan</t>
  </si>
  <si>
    <t>Director</t>
  </si>
  <si>
    <t>Sales</t>
  </si>
  <si>
    <t>Corporate</t>
  </si>
  <si>
    <t>Delhi</t>
  </si>
  <si>
    <t>E04218</t>
  </si>
  <si>
    <t>Akira Tanaka</t>
  </si>
  <si>
    <t>Technical Architect</t>
  </si>
  <si>
    <t>IT</t>
  </si>
  <si>
    <t>Female</t>
  </si>
  <si>
    <t>Japan</t>
  </si>
  <si>
    <t>Tokyo</t>
  </si>
  <si>
    <t>E02715</t>
  </si>
  <si>
    <t>Ananya Das</t>
  </si>
  <si>
    <t>Field Engineer</t>
  </si>
  <si>
    <t>Manufacturing</t>
  </si>
  <si>
    <t>Kolkata</t>
  </si>
  <si>
    <t>E04892</t>
  </si>
  <si>
    <t>Bo Liu</t>
  </si>
  <si>
    <t>Sr. Analyst</t>
  </si>
  <si>
    <t>China</t>
  </si>
  <si>
    <t>Beijing</t>
  </si>
  <si>
    <t>E02873</t>
  </si>
  <si>
    <t>Chamara Perera</t>
  </si>
  <si>
    <t>Manager</t>
  </si>
  <si>
    <t>Sri Lanka</t>
  </si>
  <si>
    <t>Colombo</t>
  </si>
  <si>
    <t>E01862</t>
  </si>
  <si>
    <t>Devi Sharma</t>
  </si>
  <si>
    <t>Sr. Business Partner</t>
  </si>
  <si>
    <t>Human Resources</t>
  </si>
  <si>
    <t>Chennai</t>
  </si>
  <si>
    <t>E04910</t>
  </si>
  <si>
    <t>Fan Wei</t>
  </si>
  <si>
    <t>Marketing</t>
  </si>
  <si>
    <t>Shanghai</t>
  </si>
  <si>
    <t>E01164</t>
  </si>
  <si>
    <t>Gaurav Verma</t>
  </si>
  <si>
    <t>Cloud Infrastructure Architect</t>
  </si>
  <si>
    <t>Bangalore</t>
  </si>
  <si>
    <t>E02934</t>
  </si>
  <si>
    <t>Harini Reddy</t>
  </si>
  <si>
    <t>Operations Engineer</t>
  </si>
  <si>
    <t>Hyderabad</t>
  </si>
  <si>
    <t>E03689</t>
  </si>
  <si>
    <t>Hiroshi Yamamoto</t>
  </si>
  <si>
    <t>Speciality Products</t>
  </si>
  <si>
    <t>Osaka</t>
  </si>
  <si>
    <t>E03120</t>
  </si>
  <si>
    <t>Ishaan Kapoor</t>
  </si>
  <si>
    <t>Pune</t>
  </si>
  <si>
    <t>E04635</t>
  </si>
  <si>
    <t>Jia Li</t>
  </si>
  <si>
    <t>Finance</t>
  </si>
  <si>
    <t>Guangzhou</t>
  </si>
  <si>
    <t>E04345</t>
  </si>
  <si>
    <t>Kavya Menon</t>
  </si>
  <si>
    <t>Kochi</t>
  </si>
  <si>
    <t>E03319</t>
  </si>
  <si>
    <t>Keisuke Nakamura</t>
  </si>
  <si>
    <t>Kyoto</t>
  </si>
  <si>
    <t>Dept</t>
  </si>
  <si>
    <t>Percentage Bonus</t>
  </si>
  <si>
    <t>Total</t>
  </si>
  <si>
    <t>a</t>
  </si>
  <si>
    <t>SUM</t>
  </si>
  <si>
    <t>What does it do?</t>
  </si>
  <si>
    <t>This function returns the sum of the cells or range selected</t>
  </si>
  <si>
    <t>Syntax</t>
  </si>
  <si>
    <t xml:space="preserve"> =SUM(Number 1, Number 2...)</t>
  </si>
  <si>
    <t>Number 1</t>
  </si>
  <si>
    <t>The first value to sum</t>
  </si>
  <si>
    <t>Number 2 and so on</t>
  </si>
  <si>
    <t>The second (and so on..) value to sum</t>
  </si>
  <si>
    <t>Example 1</t>
  </si>
  <si>
    <t>Use SUM function to get the sum of cells</t>
  </si>
  <si>
    <t>Col A</t>
  </si>
  <si>
    <t>Col B</t>
  </si>
  <si>
    <t>Col C</t>
  </si>
  <si>
    <t>Result</t>
  </si>
  <si>
    <t>Formula</t>
  </si>
  <si>
    <t xml:space="preserve"> =SUM(A18:C18)</t>
  </si>
  <si>
    <t xml:space="preserve"> =SUM(A19,B19,C19)</t>
  </si>
  <si>
    <t xml:space="preserve"> =A20+B20+C20</t>
  </si>
  <si>
    <t>Example 2</t>
  </si>
  <si>
    <t>Row A</t>
  </si>
  <si>
    <t>Row B</t>
  </si>
  <si>
    <t>Row C</t>
  </si>
  <si>
    <t>Row D</t>
  </si>
  <si>
    <t xml:space="preserve"> =SUM(B24:B27)
</t>
  </si>
  <si>
    <t xml:space="preserve"> =C24+C25+C26+C27
</t>
  </si>
  <si>
    <t xml:space="preserve"> =SUM(D24,D25,D26,D27)
</t>
  </si>
  <si>
    <t xml:space="preserve">  =SUM(E24:E25,E26:E27)
</t>
  </si>
  <si>
    <t>Example 3</t>
  </si>
  <si>
    <t>Get the SUM of all cells below</t>
  </si>
  <si>
    <t>Values to be summed</t>
  </si>
  <si>
    <t xml:space="preserve"> =SUM(A34,A36,C34,C36,B35:B36)</t>
  </si>
  <si>
    <t>Note</t>
  </si>
  <si>
    <t>SUMIF</t>
  </si>
  <si>
    <t>This function returns the sum of the cells which meet a given criteria</t>
  </si>
  <si>
    <t xml:space="preserve"> =SUMIF(Range, Criteria, [sum_range])</t>
  </si>
  <si>
    <t>Range</t>
  </si>
  <si>
    <t>Range of cells which we need the criteria to evaluate</t>
  </si>
  <si>
    <t>Criteria</t>
  </si>
  <si>
    <t>This refers to the condition which we want to check, it can be text, number, dates</t>
  </si>
  <si>
    <t>Sum Range</t>
  </si>
  <si>
    <t>This is optional, if not present, excel will consider numbers in the 'Range'. Otherwise, it specifies the cells which need to be added if the condition holds</t>
  </si>
  <si>
    <t>Use SUMIF function to calculate salary of all employees in Analytics and then for Sales</t>
  </si>
  <si>
    <t>Employee ID</t>
  </si>
  <si>
    <t>Department</t>
  </si>
  <si>
    <t>Designation</t>
  </si>
  <si>
    <t>Date of Joining</t>
  </si>
  <si>
    <t>Salary</t>
  </si>
  <si>
    <t>E001</t>
  </si>
  <si>
    <t>HR</t>
  </si>
  <si>
    <t>AVP</t>
  </si>
  <si>
    <t>E002</t>
  </si>
  <si>
    <t>Analytics</t>
  </si>
  <si>
    <t>E003</t>
  </si>
  <si>
    <t>E004</t>
  </si>
  <si>
    <t>Salary for Analytics Group</t>
  </si>
  <si>
    <t xml:space="preserve"> =SUMIF(B22:B31,"Analytics",E22:E31)</t>
  </si>
  <si>
    <t>Salary for IT Group</t>
  </si>
  <si>
    <t xml:space="preserve"> =SUMIF(B22:B31,"IT",E22:E31)</t>
  </si>
  <si>
    <t>Salary for Sales group</t>
  </si>
  <si>
    <t>SUMPRODUCT</t>
  </si>
  <si>
    <t>This function returns the sum after multiplying numbers in an array. It can also be used to count cells based on criteria provided</t>
  </si>
  <si>
    <t xml:space="preserve"> =SUMPRODUCT(Array1, [Array2], [Array3],…and so on)</t>
  </si>
  <si>
    <t>Array1</t>
  </si>
  <si>
    <t>Range of cells which first need to be multiplied and then summed</t>
  </si>
  <si>
    <t>Array2</t>
  </si>
  <si>
    <t>It is optional - the second array or range to multiply and then summed</t>
  </si>
  <si>
    <t>Use SUMPRODUCT function to calculate total cost faced by the superstore</t>
  </si>
  <si>
    <t>Items</t>
  </si>
  <si>
    <t>Perishable?</t>
  </si>
  <si>
    <t>Cost</t>
  </si>
  <si>
    <t>No. of Units</t>
  </si>
  <si>
    <t>classroom</t>
  </si>
  <si>
    <t>I001</t>
  </si>
  <si>
    <t>NO</t>
  </si>
  <si>
    <t>I002</t>
  </si>
  <si>
    <t>YES</t>
  </si>
  <si>
    <t>I003</t>
  </si>
  <si>
    <t>I004</t>
  </si>
  <si>
    <t>I005</t>
  </si>
  <si>
    <t>I006</t>
  </si>
  <si>
    <t>Total Cost</t>
  </si>
  <si>
    <t xml:space="preserve"> =SUMPRODUCT(C18:C23,D18:D23)</t>
  </si>
  <si>
    <t>RANDBETWEEN</t>
  </si>
  <si>
    <t>This function returns random numbers between specified numbers</t>
  </si>
  <si>
    <t xml:space="preserve"> =RANDBETWEEN(BOTTOM, TOP)</t>
  </si>
  <si>
    <t>BOTTOM</t>
  </si>
  <si>
    <t>Lower Limit</t>
  </si>
  <si>
    <t>TOP</t>
  </si>
  <si>
    <t>Upper Limit</t>
  </si>
  <si>
    <t>Example</t>
  </si>
  <si>
    <t>Use RAND() to generate some random numbers</t>
  </si>
  <si>
    <t>Random No.s</t>
  </si>
  <si>
    <t xml:space="preserve"> =RANDBETWEEN(0,100000)</t>
  </si>
  <si>
    <t xml:space="preserve"> =RANDBETWEEN(0,5000)</t>
  </si>
  <si>
    <t>IF</t>
  </si>
  <si>
    <t>It checks whether a condition is true or not and on the basis of that returns a value</t>
  </si>
  <si>
    <t xml:space="preserve"> =if(Logical_Test, [value_if_true], [value_if_false])</t>
  </si>
  <si>
    <t>Logical_Test</t>
  </si>
  <si>
    <r>
      <t xml:space="preserve">This will be the condition which you want to check, so greater than, less than or equal to signs can be used for numbers. When you want to evaluate a condition based on </t>
    </r>
    <r>
      <rPr>
        <sz val="11"/>
        <color rgb="FFFF0000"/>
        <rFont val="Aptos Narrow"/>
        <family val="2"/>
        <scheme val="minor"/>
      </rPr>
      <t>text value</t>
    </r>
    <r>
      <rPr>
        <sz val="11"/>
        <color theme="1"/>
        <rFont val="Aptos Narrow"/>
        <family val="2"/>
        <scheme val="minor"/>
      </rPr>
      <t>, then use double quotes ('') with equal to signs (Row 27 for example)</t>
    </r>
  </si>
  <si>
    <t>Value_if_True</t>
  </si>
  <si>
    <t>If the logical test holds, then excel will return this value</t>
  </si>
  <si>
    <t>Value_if_False</t>
  </si>
  <si>
    <t>If the logical test does not hold, then excel will return this value</t>
  </si>
  <si>
    <t>Using IF formula to identify if a student has passed an exam or not</t>
  </si>
  <si>
    <t>Student ID</t>
  </si>
  <si>
    <t>Marks</t>
  </si>
  <si>
    <t>Pass or Fail</t>
  </si>
  <si>
    <t>S001</t>
  </si>
  <si>
    <t xml:space="preserve"> =IF(B22&gt;=40,"Pass","Fail")</t>
  </si>
  <si>
    <t>S002</t>
  </si>
  <si>
    <t xml:space="preserve"> =IF(B23&gt;=40,"Pass","Fail")</t>
  </si>
  <si>
    <t>S003</t>
  </si>
  <si>
    <t xml:space="preserve"> =IF(B24&gt;=40,"Pass","Fail")</t>
  </si>
  <si>
    <t>S004</t>
  </si>
  <si>
    <t xml:space="preserve"> =IF(B25&gt;=40,"Pass","Fail")</t>
  </si>
  <si>
    <t>Exercise</t>
  </si>
  <si>
    <t>Nested IF's</t>
  </si>
  <si>
    <t xml:space="preserve">Nested IF conditions help in checking multiple conditions together by using IF conditions within IF condition. </t>
  </si>
  <si>
    <t xml:space="preserve"> =if(Logical_Test, [value_if_true], if(Logical_Test, [value_if_true], [value_if_false]))</t>
  </si>
  <si>
    <r>
      <t xml:space="preserve">This will be the condition which you want to check, so greater than, less than or equal to signs can be used for numbers. When you want to evaluate a condition based on </t>
    </r>
    <r>
      <rPr>
        <sz val="11"/>
        <color rgb="FFFF0000"/>
        <rFont val="Aptos Narrow"/>
        <family val="2"/>
        <scheme val="minor"/>
      </rPr>
      <t>text value</t>
    </r>
    <r>
      <rPr>
        <sz val="11"/>
        <color theme="1"/>
        <rFont val="Aptos Narrow"/>
        <family val="2"/>
        <scheme val="minor"/>
      </rPr>
      <t>, then use double quotes ('') with equal to signs</t>
    </r>
  </si>
  <si>
    <t>Nested IF</t>
  </si>
  <si>
    <t>From Excel 2007 onwards, we can use 64 IF conditions in one formula whereas Excel 2003 allows for ony 7 IF conditions</t>
  </si>
  <si>
    <t>Use Nested IF to put the grade a student gets in an exam in Table B. Score Ranges for different grades are given in Table A.</t>
  </si>
  <si>
    <t>TABLE A</t>
  </si>
  <si>
    <t>TABLE B</t>
  </si>
  <si>
    <t>Score</t>
  </si>
  <si>
    <t>Grade</t>
  </si>
  <si>
    <t>&gt; 70</t>
  </si>
  <si>
    <t>A</t>
  </si>
  <si>
    <t xml:space="preserve"> =IF(E26&lt; 41,"C",IF(E26&lt; 71,"B","A"))</t>
  </si>
  <si>
    <t>41-70</t>
  </si>
  <si>
    <t>B</t>
  </si>
  <si>
    <t>40-25</t>
  </si>
  <si>
    <t>C</t>
  </si>
  <si>
    <t>&lt;25</t>
  </si>
  <si>
    <t>D</t>
  </si>
  <si>
    <t>IFERROR</t>
  </si>
  <si>
    <t>Sometimes when we use formula in cells, we might get an error because of the cell value, IFERROR allows us to remove such errors with values we want</t>
  </si>
  <si>
    <t xml:space="preserve"> =IFERROR(Value,[Value_if_error])</t>
  </si>
  <si>
    <t>Logical 1</t>
  </si>
  <si>
    <t>First cell value which is checked if there is an error</t>
  </si>
  <si>
    <t>Value_if_error</t>
  </si>
  <si>
    <t>If in the cell there is an error, that error value will be replaced by this value</t>
  </si>
  <si>
    <t>Divide Col A by Col B and show the results without using IFERROR and with using IFERROR</t>
  </si>
  <si>
    <t>Without IFERROR &amp;Formula</t>
  </si>
  <si>
    <t>With IFERROR &amp;Formula</t>
  </si>
  <si>
    <t xml:space="preserve"> =A19/B19</t>
  </si>
  <si>
    <r>
      <t xml:space="preserve"> =IFERROR(A19/B19,</t>
    </r>
    <r>
      <rPr>
        <b/>
        <sz val="11"/>
        <color rgb="FFFF0000"/>
        <rFont val="Aptos Narrow"/>
        <family val="2"/>
        <scheme val="minor"/>
      </rPr>
      <t>999</t>
    </r>
    <r>
      <rPr>
        <sz val="11"/>
        <color theme="1"/>
        <rFont val="Aptos Narrow"/>
        <family val="2"/>
        <scheme val="minor"/>
      </rPr>
      <t>)</t>
    </r>
  </si>
  <si>
    <t xml:space="preserve"> =A20/B20</t>
  </si>
  <si>
    <r>
      <t xml:space="preserve"> =IFERROR(A20/B20,</t>
    </r>
    <r>
      <rPr>
        <b/>
        <sz val="11"/>
        <color rgb="FFFF0000"/>
        <rFont val="Aptos Narrow"/>
        <family val="2"/>
        <scheme val="minor"/>
      </rPr>
      <t>999</t>
    </r>
    <r>
      <rPr>
        <sz val="11"/>
        <color theme="1"/>
        <rFont val="Aptos Narrow"/>
        <family val="2"/>
        <scheme val="minor"/>
      </rPr>
      <t>)</t>
    </r>
  </si>
  <si>
    <t>In the above example, on dividing 1 by 0, we get an error, without using IFERROR we get #DIV/0! i.e. an error. So using IFERROR, we can give values we want. You can also enter text which can let the user know that there is some problem with the data.</t>
  </si>
  <si>
    <t xml:space="preserve"> =A29*B29</t>
  </si>
  <si>
    <r>
      <t xml:space="preserve"> =IFERROR(A29*B29,</t>
    </r>
    <r>
      <rPr>
        <b/>
        <sz val="11"/>
        <color rgb="FFFF0000"/>
        <rFont val="Aptos Narrow"/>
        <family val="2"/>
        <scheme val="minor"/>
      </rPr>
      <t>"DATA IS WRONG"</t>
    </r>
    <r>
      <rPr>
        <sz val="11"/>
        <color theme="1"/>
        <rFont val="Aptos Narrow"/>
        <family val="2"/>
        <scheme val="minor"/>
      </rPr>
      <t>)</t>
    </r>
  </si>
  <si>
    <t xml:space="preserve"> =A30*B30</t>
  </si>
  <si>
    <r>
      <t xml:space="preserve"> =IFERROR(A30*B30,</t>
    </r>
    <r>
      <rPr>
        <b/>
        <sz val="11"/>
        <color rgb="FFFF0000"/>
        <rFont val="Aptos Narrow"/>
        <family val="2"/>
        <scheme val="minor"/>
      </rPr>
      <t>"DATA IS WRONG"</t>
    </r>
    <r>
      <rPr>
        <sz val="11"/>
        <color theme="1"/>
        <rFont val="Aptos Narrow"/>
        <family val="2"/>
        <scheme val="minor"/>
      </rPr>
      <t>)</t>
    </r>
  </si>
  <si>
    <t xml:space="preserve"> =A31*B31</t>
  </si>
  <si>
    <r>
      <t xml:space="preserve"> =IFERROR(A31*B31,</t>
    </r>
    <r>
      <rPr>
        <b/>
        <sz val="11"/>
        <color rgb="FFFF0000"/>
        <rFont val="Aptos Narrow"/>
        <family val="2"/>
        <scheme val="minor"/>
      </rPr>
      <t>"DATA IS WRONG"</t>
    </r>
    <r>
      <rPr>
        <sz val="11"/>
        <color theme="1"/>
        <rFont val="Aptos Narrow"/>
        <family val="2"/>
        <scheme val="minor"/>
      </rPr>
      <t>)</t>
    </r>
  </si>
  <si>
    <t xml:space="preserve"> =A32*B32</t>
  </si>
  <si>
    <r>
      <t xml:space="preserve"> =IFERROR(A32*B32,</t>
    </r>
    <r>
      <rPr>
        <b/>
        <sz val="11"/>
        <color rgb="FFFF0000"/>
        <rFont val="Aptos Narrow"/>
        <family val="2"/>
        <scheme val="minor"/>
      </rPr>
      <t>"DATA IS WRONG"</t>
    </r>
    <r>
      <rPr>
        <sz val="11"/>
        <color theme="1"/>
        <rFont val="Aptos Narrow"/>
        <family val="2"/>
        <scheme val="minor"/>
      </rPr>
      <t>)</t>
    </r>
  </si>
  <si>
    <t>The red color highlight is for representation here - color cannot be changed using IFERROR</t>
  </si>
  <si>
    <t>EXACT</t>
  </si>
  <si>
    <t>It checks whether 2  values (texts, numbers) are exactly same or not. If they are same, then it will return TRUE else it will return FALSE. This function is case-sensitive</t>
  </si>
  <si>
    <t xml:space="preserve"> =EXACT(Text1, Text2)</t>
  </si>
  <si>
    <t>Text1</t>
  </si>
  <si>
    <t>First string which you want to check</t>
  </si>
  <si>
    <t>Text2</t>
  </si>
  <si>
    <t>Second string which you want to test against</t>
  </si>
  <si>
    <t>Testing condition 1 and condition 2 to check the numbers are greater than 0 using AND</t>
  </si>
  <si>
    <t>Arun</t>
  </si>
  <si>
    <t>AruN</t>
  </si>
  <si>
    <t xml:space="preserve"> =EXACT(A19,B19)</t>
  </si>
  <si>
    <t>EXCEL</t>
  </si>
  <si>
    <t>Excel</t>
  </si>
  <si>
    <t xml:space="preserve"> =EXACT(A20,B20)</t>
  </si>
  <si>
    <t>In the above example, Row 20 result is FALSE because the EXACT function is case-sensitive. The first value is in upper capse  (EXCEL) whereas the second one (Excel) is a combination of upper and lower capse</t>
  </si>
  <si>
    <t>TEXT</t>
  </si>
  <si>
    <t>It converst a numeric value into text based on the format given by the user</t>
  </si>
  <si>
    <t xml:space="preserve"> =TEXT(Value, Format_text)</t>
  </si>
  <si>
    <t>Value</t>
  </si>
  <si>
    <t>Value for which we need to change the format</t>
  </si>
  <si>
    <t>Format_text</t>
  </si>
  <si>
    <t>Format specified by the user</t>
  </si>
  <si>
    <t>Using different text formats</t>
  </si>
  <si>
    <t xml:space="preserve"> =TEXT(A18, "dd/mm/yyyy")</t>
  </si>
  <si>
    <t xml:space="preserve"> =TEXT(A19, "dd/m/yyyy")</t>
  </si>
  <si>
    <t xml:space="preserve"> =TEXT(A20, "mmm dd yyyy")</t>
  </si>
  <si>
    <t xml:space="preserve"> =TEXT(A21,"mmm-yy")</t>
  </si>
  <si>
    <t xml:space="preserve"> =TEXT(A22, "0.00")</t>
  </si>
  <si>
    <t xml:space="preserve"> =TEXT(A23, "$#,##0.00")</t>
  </si>
  <si>
    <t xml:space="preserve"> =TEXT(A24, "£#,##0.00")</t>
  </si>
  <si>
    <t xml:space="preserve"> =TEXT(A25, "hh:mm")</t>
  </si>
  <si>
    <t>Note:</t>
  </si>
  <si>
    <t>Col A Row 19 &amp; 20 - Excel stores dates in numbers, so that is why when we use Text with Date formats, Excel converts those numbers dates</t>
  </si>
  <si>
    <t>CONCATENATE</t>
  </si>
  <si>
    <t>This function joins several (more than 1) text string into 1 string</t>
  </si>
  <si>
    <t>Sachin</t>
  </si>
  <si>
    <t xml:space="preserve"> Tendulkar</t>
  </si>
  <si>
    <t xml:space="preserve"> =CONCATENATE(String1, String2, and so on..)</t>
  </si>
  <si>
    <t>OR</t>
  </si>
  <si>
    <t xml:space="preserve"> =String1&amp;String2&amp; so on..</t>
  </si>
  <si>
    <t>String 1</t>
  </si>
  <si>
    <t>First string which you want to concatenate</t>
  </si>
  <si>
    <t>String 2</t>
  </si>
  <si>
    <t>Second string which you want to join to the first string</t>
  </si>
  <si>
    <t>Join the 3 strings together using CONCATENATE and &amp; (ampersand) operator</t>
  </si>
  <si>
    <t>String1</t>
  </si>
  <si>
    <t>String2</t>
  </si>
  <si>
    <t>String3</t>
  </si>
  <si>
    <t>Pass</t>
  </si>
  <si>
    <t xml:space="preserve"> =CONCATENATE(A20,B20,C20)</t>
  </si>
  <si>
    <t xml:space="preserve"> =CONCATENATE(A21,B21,C21)</t>
  </si>
  <si>
    <t>Fail</t>
  </si>
  <si>
    <t xml:space="preserve"> =A22&amp;B22&amp;C22</t>
  </si>
  <si>
    <t xml:space="preserve"> =A23&amp;B23&amp;C23</t>
  </si>
  <si>
    <t>S005</t>
  </si>
  <si>
    <t xml:space="preserve"> =CONCATENATE(A24," ",B24," ",C24)</t>
  </si>
  <si>
    <t>In these 3 examples, we have added spaces or semi-colons between the strings to make the result readable</t>
  </si>
  <si>
    <t>S006</t>
  </si>
  <si>
    <t xml:space="preserve"> =A25&amp;" "&amp;B25&amp;" "&amp;C25</t>
  </si>
  <si>
    <t>S007</t>
  </si>
  <si>
    <t xml:space="preserve"> =CONCATENATE(A26,";",B26,";",C26)</t>
  </si>
  <si>
    <t>In order to add spaces, other special characters between strings, you would need to use double quotes "" and declare the value between them as done in the examples above</t>
  </si>
  <si>
    <t>Text</t>
  </si>
  <si>
    <t>SUBSTITUTE</t>
  </si>
  <si>
    <t>This function is used to replace a part of text in a string with something else. SUBSTITUTE function is used to clean data. This function is case-sensitive.</t>
  </si>
  <si>
    <t xml:space="preserve"> =SUBSTITUTE(Text, Old_Text, New_Text, [instance_number])</t>
  </si>
  <si>
    <t>String in which you want to modify text</t>
  </si>
  <si>
    <t>India is my country</t>
  </si>
  <si>
    <t>Old_Text</t>
  </si>
  <si>
    <t>The old text which you want to replace</t>
  </si>
  <si>
    <t>New Text</t>
  </si>
  <si>
    <t>The new text with which you want to modify your original text with</t>
  </si>
  <si>
    <t>Instance_Number</t>
  </si>
  <si>
    <t>The instance of old text which you want to replace with new text. It is optional but if not provided it will make changes to all the occurrences of old text with new text. Look at the examples below for better understanding of this</t>
  </si>
  <si>
    <t>String</t>
  </si>
  <si>
    <t>Instances</t>
  </si>
  <si>
    <t>Hut</t>
  </si>
  <si>
    <t xml:space="preserve"> =SUBSTITUTE(A26,"t","b")</t>
  </si>
  <si>
    <t>bumble</t>
  </si>
  <si>
    <t xml:space="preserve"> =SUBSTITUTE(A27,"b","T",1)</t>
  </si>
  <si>
    <t>the car is in the driveway</t>
  </si>
  <si>
    <t xml:space="preserve"> =SUBSTITUTE(A28,"the"," ")</t>
  </si>
  <si>
    <t xml:space="preserve"> =SUBSTITUTE(A29,"the","a",2)</t>
  </si>
  <si>
    <t>The car is in the driveway</t>
  </si>
  <si>
    <t xml:space="preserve"> =SUBSTITUTE(A30,"The"," ")</t>
  </si>
  <si>
    <t>If instances are not mentioned, then excel will replace all the occurrences as can be seen on Row 28. And the function is case-sensitive which can be seen on Row 30</t>
  </si>
  <si>
    <t>Use SUBSTITUTE function to make changes to some of the strings below to get the results mentioned in the 'Result' column</t>
  </si>
  <si>
    <t>The dog is in the lawn</t>
  </si>
  <si>
    <t>dog is in the lawn</t>
  </si>
  <si>
    <t>the dog is in the lawn</t>
  </si>
  <si>
    <t>Dog is in   lawn</t>
  </si>
  <si>
    <t>Dog</t>
  </si>
  <si>
    <t>Fog</t>
  </si>
  <si>
    <t>Curious Cat</t>
  </si>
  <si>
    <t>Furious Cat</t>
  </si>
  <si>
    <t>UPPER</t>
  </si>
  <si>
    <t>This function converts the entire text string into uppercase letters</t>
  </si>
  <si>
    <t xml:space="preserve"> =UPPER(Text)</t>
  </si>
  <si>
    <t>String for which you want to convert all letters into UPCASE</t>
  </si>
  <si>
    <t>Convert the values in Text column into UPPERCASE</t>
  </si>
  <si>
    <t>Laptop</t>
  </si>
  <si>
    <t xml:space="preserve"> =UPPER(A15)</t>
  </si>
  <si>
    <t>excel</t>
  </si>
  <si>
    <t xml:space="preserve"> =UPPER(A16)</t>
  </si>
  <si>
    <t>superstore is closed now</t>
  </si>
  <si>
    <t xml:space="preserve"> =UPPER(A17)</t>
  </si>
  <si>
    <t>LEFT</t>
  </si>
  <si>
    <t>This function returns the number of specified characters from the start of the string. This function is used for data manipulation. A way to remember is that you read from left to right - so that is why from the start of the string</t>
  </si>
  <si>
    <t xml:space="preserve"> =LEFT(Text, [num_chars])</t>
  </si>
  <si>
    <t>String from which you want to find letters</t>
  </si>
  <si>
    <t>num_chars</t>
  </si>
  <si>
    <t>Number of characters you want to read from the left</t>
  </si>
  <si>
    <t>Use LEFT function on the following strings</t>
  </si>
  <si>
    <t xml:space="preserve"> =LEFT(A19,5)</t>
  </si>
  <si>
    <t>EXCEL IS WOW</t>
  </si>
  <si>
    <t xml:space="preserve"> =LEFT(A20,8)</t>
  </si>
  <si>
    <t>SUPERSTORE IS CLOSED ;</t>
  </si>
  <si>
    <t xml:space="preserve"> =LEFT(A21,15)</t>
  </si>
  <si>
    <t xml:space="preserve"> =LEFT(A22,1)</t>
  </si>
  <si>
    <t xml:space="preserve"> =LEFT(A23,LEN(A23)-7)</t>
  </si>
  <si>
    <t>Use RIGHT function on the following strings</t>
  </si>
  <si>
    <t>MID</t>
  </si>
  <si>
    <t>This function returns the number of specified characters from the left to right but, you can change the start of the string thus making MID function different from LEFT function.</t>
  </si>
  <si>
    <t>India capital is Delhi</t>
  </si>
  <si>
    <t xml:space="preserve"> =MID(Text, [starting_position], [num_chars])</t>
  </si>
  <si>
    <t>starting_position</t>
  </si>
  <si>
    <t>Starting position of the string</t>
  </si>
  <si>
    <t>Number of characters you want to read from the starting of the string</t>
  </si>
  <si>
    <t>Laptop restarted</t>
  </si>
  <si>
    <t xml:space="preserve"> =MID(A22,4,6)</t>
  </si>
  <si>
    <t xml:space="preserve"> =MID(A23,2,9)</t>
  </si>
  <si>
    <t xml:space="preserve"> =MID(A24,10,9)</t>
  </si>
  <si>
    <t>90 EMPLOYEES</t>
  </si>
  <si>
    <t xml:space="preserve"> =MID(A25,2,6)</t>
  </si>
  <si>
    <t>DATE</t>
  </si>
  <si>
    <t>This function returns the date when days, month, year are stored in different cells. If the cell in which the function is being called is of Number format, then the function will return a number - excel stores dates as numbers</t>
  </si>
  <si>
    <t xml:space="preserve"> =DATE(Year,Month,Day)</t>
  </si>
  <si>
    <t>Year</t>
  </si>
  <si>
    <t>Year of the date. Try to supply the entire 4 digits</t>
  </si>
  <si>
    <t>Month</t>
  </si>
  <si>
    <t>Month of the date in numeric format like for January it would be 1, for February it would be 2</t>
  </si>
  <si>
    <t>Day</t>
  </si>
  <si>
    <t>Day of the date - it needs to be in numeric format like 1, 2, 3 …and till 31</t>
  </si>
  <si>
    <t>Use DATE function to calculate dates</t>
  </si>
  <si>
    <t xml:space="preserve"> =DATE(A22,B22,C22)</t>
  </si>
  <si>
    <t xml:space="preserve"> =DATE(A23,B23,C23)</t>
  </si>
  <si>
    <t xml:space="preserve"> =DATE(A24,B24,C24)</t>
  </si>
  <si>
    <t xml:space="preserve"> =DATE(A25,B25,C25)</t>
  </si>
  <si>
    <t>DATEVALUE</t>
  </si>
  <si>
    <t>This function converts a date which has been entered as text to date value but in number format</t>
  </si>
  <si>
    <t xml:space="preserve"> =DATEVALUE(DATE_TEXT)</t>
  </si>
  <si>
    <t>DATE_TEXT</t>
  </si>
  <si>
    <t>Date which needs to be converted from text to date format</t>
  </si>
  <si>
    <t>Text Date</t>
  </si>
  <si>
    <t>05/05/2017</t>
  </si>
  <si>
    <t xml:space="preserve"> =DATEVALUE(A15)</t>
  </si>
  <si>
    <t>02/12/2018</t>
  </si>
  <si>
    <t xml:space="preserve"> =DATEVALUE(A16)</t>
  </si>
  <si>
    <t>01/03/2015</t>
  </si>
  <si>
    <t xml:space="preserve"> =DATEVALUE(A17)</t>
  </si>
  <si>
    <t>02/08/2014</t>
  </si>
  <si>
    <t xml:space="preserve"> =DATEVALUE(A18)</t>
  </si>
  <si>
    <t>TODAY</t>
  </si>
  <si>
    <t>This function returns today's date in date format</t>
  </si>
  <si>
    <t xml:space="preserve"> =TODAY()</t>
  </si>
  <si>
    <t>No paramter</t>
  </si>
  <si>
    <t>No paramter is required for this function</t>
  </si>
  <si>
    <t>Identify today's date</t>
  </si>
  <si>
    <t xml:space="preserve"> =TODAY()-5</t>
  </si>
  <si>
    <t>NOW</t>
  </si>
  <si>
    <t>This function returns current date and time in excel date and time format</t>
  </si>
  <si>
    <t xml:space="preserve"> =NOW()</t>
  </si>
  <si>
    <t>Identify today's date and time</t>
  </si>
  <si>
    <t xml:space="preserve"> =NOW()-5</t>
  </si>
  <si>
    <t>Serial Number</t>
  </si>
  <si>
    <t>MONTH</t>
  </si>
  <si>
    <t>This function returns the month in a date in a number format i.e. 1, 2, 3 ..12. Do note that at times, you may have to change the format of the cell to numeric to get the date in numeric format</t>
  </si>
  <si>
    <t xml:space="preserve"> =MONTH(SERIAL_NUMBER)</t>
  </si>
  <si>
    <t>Date from which you want to extract the month part</t>
  </si>
  <si>
    <t xml:space="preserve"> =MONTH(A16)</t>
  </si>
  <si>
    <t xml:space="preserve"> =MONTH(A17)</t>
  </si>
  <si>
    <t>YEAR</t>
  </si>
  <si>
    <t>This function returns the year month in a date in a number format. Do note that at times, you may have to change the format of the cell to numeric to get the date in numeric format</t>
  </si>
  <si>
    <t xml:space="preserve"> =YEAR(SERIAL_NUMBER)</t>
  </si>
  <si>
    <t>Date from which you want to extract the year part</t>
  </si>
  <si>
    <t xml:space="preserve"> =YEAR(A16)</t>
  </si>
  <si>
    <t xml:space="preserve"> =YEAR(A17)</t>
  </si>
  <si>
    <t>WEEKDAY</t>
  </si>
  <si>
    <t>This function returns a number between 1 and 7 depending upon the day of the week. Default return is - Sunday would be 1, Monday 2...so on till Saturday which will be 7. Do note that at times, you may have to change the format of the cell to numeric to get the date in numeric format</t>
  </si>
  <si>
    <t xml:space="preserve"> =WEEKDAY(SERIAL_NUMBER, [return_type])</t>
  </si>
  <si>
    <t>return_type</t>
  </si>
  <si>
    <t>Default settings i.e. if you do not mention this, Sunday would be 1, Monday 2 and so on. If you select it as 2, Monday will be given 1, Tuesday 2 and so on.</t>
  </si>
  <si>
    <t>Identify today's weekday number basis different return_type value</t>
  </si>
  <si>
    <t xml:space="preserve"> =WEEKDAY(A20)</t>
  </si>
  <si>
    <t xml:space="preserve"> =WEEKDAY(A21,2)</t>
  </si>
  <si>
    <t xml:space="preserve"> =WEEKDAY(A22,3)</t>
  </si>
  <si>
    <t>Physics Wallah</t>
  </si>
  <si>
    <t>Market IS CLOSED ;</t>
  </si>
  <si>
    <t>VLOOKUP</t>
  </si>
  <si>
    <t>This function is used to lookup a particular value in a table and then return data from a specific column corresponding to that value</t>
  </si>
  <si>
    <t xml:space="preserve"> =VLOOKUP(LookupValue, Table_Array, Column_Index_Num, [Range_Lookup])</t>
  </si>
  <si>
    <t>LookupValue</t>
  </si>
  <si>
    <t>The value which needs to be looked for in a particular table</t>
  </si>
  <si>
    <t>Table_Array</t>
  </si>
  <si>
    <t>The table in which we are checking for this value to be present and from which we want to retrieve data. By pressing F2 key when you have selected your table, you fix the range. So when you copy formula from one cell to another, the range does not update automatically</t>
  </si>
  <si>
    <t>Column_Index_Num</t>
  </si>
  <si>
    <t>If the value is present in the table, then which column consists of the value we want the function to return</t>
  </si>
  <si>
    <t>Range_Lookup</t>
  </si>
  <si>
    <t>It is optional - it has 2 values - TRUE for approximate match and FALSE (which is default value) for exact match of the value we are searching for in a table</t>
  </si>
  <si>
    <r>
      <t xml:space="preserve">Below in the </t>
    </r>
    <r>
      <rPr>
        <b/>
        <sz val="11"/>
        <color theme="1"/>
        <rFont val="Aptos Narrow"/>
        <family val="2"/>
        <scheme val="minor"/>
      </rPr>
      <t>Lookup</t>
    </r>
    <r>
      <rPr>
        <sz val="11"/>
        <color theme="1"/>
        <rFont val="Aptos Narrow"/>
        <family val="2"/>
        <scheme val="minor"/>
      </rPr>
      <t xml:space="preserve"> table, we have cost for different parts for different car makers. Use VLOOKUP() to get costs infront of items in the second table</t>
    </r>
  </si>
  <si>
    <t>Lookup Table</t>
  </si>
  <si>
    <t>Mercedes</t>
  </si>
  <si>
    <t>BMW</t>
  </si>
  <si>
    <t>Audi</t>
  </si>
  <si>
    <t>GearBox</t>
  </si>
  <si>
    <t>Engine</t>
  </si>
  <si>
    <t>Steering</t>
  </si>
  <si>
    <t>Ignition</t>
  </si>
  <si>
    <t>CYHead</t>
  </si>
  <si>
    <t>Maker</t>
  </si>
  <si>
    <t>Spare</t>
  </si>
  <si>
    <t>1) The first parameter relates to spare part for which we want to get the costs
2) The second part refers to the data range - so Mercedes spare part information is available in second column ofthe 'LookUp table' - so that is why you select only first 2 columns - 1st one consists of the spare part name which we are searching for and the second one consists of its cost. For BMW that information is available in 3rd column, thus our data range consists of 3 columns for the second paramter
3) The 3rd parameter refers to from which column we want to return the value, for Mercedes that would be 2nd column of the selected range, for BMW it would be 3rd and for Audi it would be 4th
4) FALSE refers to us wanting an exact match and not an approximate one</t>
  </si>
  <si>
    <t xml:space="preserve"> =VLOOKUP(B32,$A$24:$C$28,3,FALSE)</t>
  </si>
  <si>
    <t xml:space="preserve"> =VLOOKUP(B33,$A$24:$D$28,4,FALSE)</t>
  </si>
  <si>
    <t xml:space="preserve"> =VLOOKUP(B34,$A$24:$D$28,4,FALSE)</t>
  </si>
  <si>
    <t xml:space="preserve"> =VLOOKUP(B35,$A$24:$B$28,2,FALSE)</t>
  </si>
  <si>
    <t xml:space="preserve"> =VLOOKUP(B36,$A$24:$B$28,2,FALSE)</t>
  </si>
  <si>
    <t xml:space="preserve"> =VLOOKUP(B37,$A$24:$C$28,3,FALSE)</t>
  </si>
  <si>
    <t xml:space="preserve"> =VLOOKUP(B38,$A$24:$C$28,3,FALSE)</t>
  </si>
  <si>
    <t>Below are 3 tables, the first one consists of costs of 4 Items, the second one consists of its sales price. Use VLOOKUP function to put the cost and sales price in 3rd table and then use Units and the difference between Sales Price and Cost to calculate profit or loss</t>
  </si>
  <si>
    <t>Table 1</t>
  </si>
  <si>
    <t>Table 2</t>
  </si>
  <si>
    <t>Item Name</t>
  </si>
  <si>
    <t>Sales Price</t>
  </si>
  <si>
    <t>Pen</t>
  </si>
  <si>
    <t>Pencil</t>
  </si>
  <si>
    <t>Notepad</t>
  </si>
  <si>
    <t>Ink</t>
  </si>
  <si>
    <t>Table 3</t>
  </si>
  <si>
    <t>Units</t>
  </si>
  <si>
    <t>Total Profit</t>
  </si>
  <si>
    <t>Formula for Cost</t>
  </si>
  <si>
    <t>Formula for Sales Price</t>
  </si>
  <si>
    <t xml:space="preserve"> =VLOOKUP(A54,$A$46:$B$49,2,FALSE)</t>
  </si>
  <si>
    <t xml:space="preserve"> =VLOOKUP(A54,$D$46:$E$49,2,FALSE)</t>
  </si>
  <si>
    <t xml:space="preserve"> =VLOOKUP(A55,$A$46:$B$49,2,FALSE)</t>
  </si>
  <si>
    <t xml:space="preserve"> =VLOOKUP(A55,$D$46:$E$49,2,FALSE)</t>
  </si>
  <si>
    <t xml:space="preserve"> =VLOOKUP(A56,$A$46:$B$49,2,FALSE)</t>
  </si>
  <si>
    <t xml:space="preserve"> =VLOOKUP(A56,$D$46:$E$49,2,FALSE)</t>
  </si>
  <si>
    <t xml:space="preserve"> =VLOOKUP(A57,$A$46:$B$49,2,FALSE)</t>
  </si>
  <si>
    <t xml:space="preserve"> =VLOOKUP(A57,$D$46:$E$49,2,FALSE)</t>
  </si>
  <si>
    <t>Eraser</t>
  </si>
  <si>
    <t xml:space="preserve"> =VLOOKUP(A58,$A$46:$B$49,2,FALSE)</t>
  </si>
  <si>
    <t xml:space="preserve"> =VLOOKUP(A58,$D$46:$E$49,2,FALSE)</t>
  </si>
  <si>
    <t>Total Profit = (Sales Price-Cost)*Units</t>
  </si>
  <si>
    <t>Since Eraser was not present in Table 1 and in Table 2, excel returns an error #N/A implying that the data we are searching for is not present</t>
  </si>
  <si>
    <t>Exercise 1</t>
  </si>
  <si>
    <t>Below are 3 different tables, in the first table we have employees and their designation, in the second table we have their names and salary and in the 3rd one we have their names and department. Use Vlookup() to fill all these details in the 4th table</t>
  </si>
  <si>
    <t>E Name</t>
  </si>
  <si>
    <t>Ben</t>
  </si>
  <si>
    <t>Ken</t>
  </si>
  <si>
    <t>Analayst</t>
  </si>
  <si>
    <t>Rachel</t>
  </si>
  <si>
    <t>Katie</t>
  </si>
  <si>
    <t>Analyst</t>
  </si>
  <si>
    <t>Helen</t>
  </si>
  <si>
    <t>Table 4</t>
  </si>
  <si>
    <t>Richard</t>
  </si>
  <si>
    <t>Exercise 2</t>
  </si>
  <si>
    <r>
      <t xml:space="preserve">Below in the </t>
    </r>
    <r>
      <rPr>
        <b/>
        <sz val="11"/>
        <color theme="1"/>
        <rFont val="Aptos Narrow"/>
        <family val="2"/>
        <scheme val="minor"/>
      </rPr>
      <t>Lookup</t>
    </r>
    <r>
      <rPr>
        <sz val="11"/>
        <color theme="1"/>
        <rFont val="Aptos Narrow"/>
        <family val="2"/>
        <scheme val="minor"/>
      </rPr>
      <t xml:space="preserve"> table, we have cost for different parts for different car makers. Use VLOOKUP() to get costs of items in the second table</t>
    </r>
  </si>
  <si>
    <t>Gearbox</t>
  </si>
  <si>
    <t>Costs</t>
  </si>
  <si>
    <t>HLOOKUP</t>
  </si>
  <si>
    <t>This function is similar to VLOOKUP. In a VLOOKUP, we look at columns, whereas in HLOOKUP, we look at rows. The HLOOKUP function looks for a value in the first row of a table, and returns a value from the same column in that table.</t>
  </si>
  <si>
    <t xml:space="preserve"> =HLOOKUP(LookupValue, Table_Array, Row_Index_Num, [Range_Lookup])</t>
  </si>
  <si>
    <t>Row_Index_Num</t>
  </si>
  <si>
    <t>If the value is present in the table, then which row consists of the value we want the function to return</t>
  </si>
  <si>
    <t>It is optional - it has 2 values - TRUE for approximate match (which is default) and FALSE for exact match of the value we are searching for in a table</t>
  </si>
  <si>
    <t>Below in the first table, we have sales commission for different cars. Use VLOOKUP() to get amount each employee will get based on car they sold</t>
  </si>
  <si>
    <t>Car Type</t>
  </si>
  <si>
    <t>VW</t>
  </si>
  <si>
    <t>Ferrari</t>
  </si>
  <si>
    <t>Commission</t>
  </si>
  <si>
    <t>Sold By</t>
  </si>
  <si>
    <t>1) The first parameter relates to car for which we want to get the commission amount
2) The second part refers to the data range - so car names are in the 1st row of table 1 and the commission information is in 2nd row of table 1
3) The 3rd parameter refers to from which row we want to return the value - in this case it is the 2nd row which consists of the commission amount
4) FALSE refers to us wanting an exact match and not an approximate one</t>
  </si>
  <si>
    <t xml:space="preserve"> =HLOOKUP(B29,$B$25:$F$26,2,FALSE)</t>
  </si>
  <si>
    <t>Alex</t>
  </si>
  <si>
    <t>Gary</t>
  </si>
  <si>
    <t>Arnold</t>
  </si>
  <si>
    <r>
      <t xml:space="preserve">Below in the </t>
    </r>
    <r>
      <rPr>
        <b/>
        <sz val="11"/>
        <color theme="1"/>
        <rFont val="Aptos Narrow"/>
        <family val="2"/>
        <scheme val="minor"/>
      </rPr>
      <t>Lookup</t>
    </r>
    <r>
      <rPr>
        <sz val="11"/>
        <color theme="1"/>
        <rFont val="Aptos Narrow"/>
        <family val="2"/>
        <scheme val="minor"/>
      </rPr>
      <t xml:space="preserve"> table, we have cost for different parts for different car makers. Use HLOOKUP() to get costs of items in the second table. First one has been done as an example</t>
    </r>
  </si>
  <si>
    <t xml:space="preserve"> =HLOOKUP(B50,$B$42:$B$47,6,FALSE)</t>
  </si>
  <si>
    <t>TRANSPOSE</t>
  </si>
  <si>
    <t>The TRANSPOSE function copies data from vertical cells to horizontal or vice versa</t>
  </si>
  <si>
    <t xml:space="preserve"> =TRANSPOSE(Range)</t>
  </si>
  <si>
    <t>Data which you want to change from vertical to horizontal or vice-versa</t>
  </si>
  <si>
    <t>How to use Transpose function</t>
  </si>
  <si>
    <t>The transpose range must be the same size as the original range.</t>
  </si>
  <si>
    <t>The function needs to be entered as an array formula.</t>
  </si>
  <si>
    <t>To enter an array formula you must first highlight all the cells where the formula is required.</t>
  </si>
  <si>
    <t>Next type the formula, such as =TRANSPOSE(A1:A5).</t>
  </si>
  <si>
    <t>Finally press Ctrl+Shift+Enter to confirm it.</t>
  </si>
  <si>
    <t>If changes need to be made to the formula, the entire array has to be highlighted, the edits can then be made and the Ctrl+Shift+Enter used to confirm it.</t>
  </si>
  <si>
    <t>The curly braces " { } " surrounding the function indicate that it is an array formula</t>
  </si>
  <si>
    <t>Use TRANSPOSE function to change the cells from vertical to horizontal</t>
  </si>
  <si>
    <t>Jan</t>
  </si>
  <si>
    <t>Feb</t>
  </si>
  <si>
    <t>EID</t>
  </si>
  <si>
    <t>Formula EID</t>
  </si>
  <si>
    <t xml:space="preserve"> =TRANSPOSE(A24:A26)</t>
  </si>
  <si>
    <t>Formula Jan</t>
  </si>
  <si>
    <t xml:space="preserve"> =TRANSPOSE(B24:B26)</t>
  </si>
  <si>
    <t>Use TRANSPOSE function to change the cells from vertical to horizontal for Employee ID and Feb using steps mentioned from Row 12 onwards</t>
  </si>
  <si>
    <t>COUNTIF</t>
  </si>
  <si>
    <t>This function returns the count of number of cells which consist of numbers and meet a given condition</t>
  </si>
  <si>
    <t xml:space="preserve"> =COUNTIF(Range,Criteria)</t>
  </si>
  <si>
    <t>Range of cells which you want to count</t>
  </si>
  <si>
    <t>Condition which you want to check and then count the cells on the basis of it</t>
  </si>
  <si>
    <t>Use COUNTIF function on Col A, B, C and D to find the number of numeric values, based on values being greater or less as specified in Col E</t>
  </si>
  <si>
    <t>Col D</t>
  </si>
  <si>
    <t>Col E</t>
  </si>
  <si>
    <t>Values &gt; 1</t>
  </si>
  <si>
    <t xml:space="preserve"> =COUNTIF(A18:D18,"&gt;1")</t>
  </si>
  <si>
    <t>Values = 0</t>
  </si>
  <si>
    <t xml:space="preserve"> =COUNTIF(A19:D19,"=0")</t>
  </si>
  <si>
    <t>Values &gt;= 2</t>
  </si>
  <si>
    <t xml:space="preserve"> =COUNTIF(A20:D20,"&gt;=2")</t>
  </si>
  <si>
    <t>Values &lt; 0</t>
  </si>
  <si>
    <t xml:space="preserve"> =COUNTIF(A21:D21,"&lt;0")</t>
  </si>
  <si>
    <t>Values &gt; 2</t>
  </si>
  <si>
    <t>Values &gt;= 0</t>
  </si>
  <si>
    <t>Values &gt;= 20</t>
  </si>
  <si>
    <t>Values &lt;= 0</t>
  </si>
  <si>
    <t>Model</t>
  </si>
  <si>
    <t>B32,A24:D29,2,FALSE</t>
  </si>
  <si>
    <t>B33,A25:D30,2,FALSE</t>
  </si>
  <si>
    <t>B32,$A$24:$D$29,2,FALSE</t>
  </si>
  <si>
    <t>B33,$A$24:$D$29,2,FALSE</t>
  </si>
  <si>
    <t>B34,$A$24:$D$29,2,FALSE</t>
  </si>
  <si>
    <t>Index 1</t>
  </si>
  <si>
    <t>Index 2</t>
  </si>
  <si>
    <t>Gift</t>
  </si>
  <si>
    <t>BT Speaker</t>
  </si>
  <si>
    <t>Smart Watch</t>
  </si>
  <si>
    <t>Air Cooler</t>
  </si>
  <si>
    <t>32 Inch TV</t>
  </si>
  <si>
    <t>Iphone 15</t>
  </si>
  <si>
    <t>Index 3</t>
  </si>
  <si>
    <t>Sharpner</t>
  </si>
  <si>
    <t>Scale</t>
  </si>
  <si>
    <t>Wheel</t>
  </si>
  <si>
    <t>Grand Total</t>
  </si>
  <si>
    <t xml:space="preserve"> =WEEKDAY(A23,2)</t>
  </si>
  <si>
    <t>EMI's on a mortgage</t>
  </si>
  <si>
    <t>Purchase Price</t>
  </si>
  <si>
    <t>Down Payment</t>
  </si>
  <si>
    <t>Loan Term</t>
  </si>
  <si>
    <t>Interest Rate</t>
  </si>
  <si>
    <t>Loan Amount</t>
  </si>
  <si>
    <t>Monthly Payments</t>
  </si>
  <si>
    <t>Total Payments</t>
  </si>
  <si>
    <t>Total Interest</t>
  </si>
  <si>
    <t>Reference</t>
  </si>
  <si>
    <t>Formula Driven Cells</t>
  </si>
  <si>
    <t>Suppose ABC wants to buy a house worth $300,000. If he pays a 10% down-payment and takes a loan for the rest of the amount to be paid by 60 monthly installements at an interest rate of 6%, he will end up with a monthly installement of $4,770. 
Use 2 variable Data Table to create different scenarios for monthly installements using different interest rates and down payment rates mentioned below</t>
  </si>
  <si>
    <t>Down Payments</t>
  </si>
  <si>
    <t>Interest Rates</t>
  </si>
  <si>
    <t>EMI Monthly</t>
  </si>
  <si>
    <t>Suppose David wants to buy a house worth $200,000. If he pays a 20% down-payment and takes a loan for the rest of the amount to be paid by 48 monthly installements at an interest rate of 5%, he will end up with a monthly installement of $3,500. 
What percent down-payment should David give if he wants the monthly installement to be $2,500 instead of $3,500  everything else (purchase price, loan term and interest rate) remaining the same?</t>
  </si>
  <si>
    <r>
      <t xml:space="preserve">Suppose David wants to buy a house worth $300,000. If he pays a 10% down-payment and takes a loan for the rest of the amount to be paid by 60 monthly installements at an interest rate of 6%, he will end up with a monthly installement of $4,770. 
Use Scenario Manager to create different scenarios to see the changes in the formula driven cells (B7 to B10)
</t>
    </r>
    <r>
      <rPr>
        <sz val="11"/>
        <color rgb="FFFF0000"/>
        <rFont val="Aptos Narrow"/>
        <family val="2"/>
        <scheme val="minor"/>
      </rPr>
      <t>Scenario 1 - Purchase Price $250,000; Down Payment 5%; Loan Term 60 and Interest Rate 6.25%</t>
    </r>
    <r>
      <rPr>
        <sz val="11"/>
        <color theme="1"/>
        <rFont val="Aptos Narrow"/>
        <family val="2"/>
        <scheme val="minor"/>
      </rPr>
      <t xml:space="preserve">
</t>
    </r>
    <r>
      <rPr>
        <sz val="11"/>
        <color rgb="FF0070C0"/>
        <rFont val="Aptos Narrow"/>
        <family val="2"/>
        <scheme val="minor"/>
      </rPr>
      <t xml:space="preserve">Scenario 2 - Purchase Price $300,000; Down Payment 5%; Loan Term 72 and Interest Rate 7.00%
</t>
    </r>
    <r>
      <rPr>
        <sz val="11"/>
        <color theme="1"/>
        <rFont val="Aptos Narrow"/>
        <family val="2"/>
        <scheme val="minor"/>
      </rPr>
      <t xml:space="preserve">Scenario 3 - Purchase Price $350,000; Down Payment 15%; Loan Term 60 and Interest Rate 8.25%
</t>
    </r>
  </si>
  <si>
    <t>Suppose Tina wants to buy a house worth $300,000. If he pays a 10% down-payment and takes a loan for the rest of the amount to be paid by 60 monthly installements at an interest rate of 6%, she will end up with a monthly installement of $4,770. 
Use 1 variable Data Table to create different scenarios for interest rates mentioned below</t>
  </si>
  <si>
    <t>Technology Services</t>
  </si>
  <si>
    <t>Date</t>
  </si>
  <si>
    <t>Injury Location</t>
  </si>
  <si>
    <t>Age Group</t>
  </si>
  <si>
    <t>Incident Type</t>
  </si>
  <si>
    <t>Days Lost</t>
  </si>
  <si>
    <t>Plant</t>
  </si>
  <si>
    <t>Report Type</t>
  </si>
  <si>
    <t>Shift</t>
  </si>
  <si>
    <t>Incident Cost</t>
  </si>
  <si>
    <t>Multiple</t>
  </si>
  <si>
    <t>25-34</t>
  </si>
  <si>
    <t>Burn</t>
  </si>
  <si>
    <t>Near Miss</t>
  </si>
  <si>
    <t>Afternoon</t>
  </si>
  <si>
    <t>Painting</t>
  </si>
  <si>
    <t>N/A</t>
  </si>
  <si>
    <t>35-49</t>
  </si>
  <si>
    <t>Vehicle</t>
  </si>
  <si>
    <t>Lost Time</t>
  </si>
  <si>
    <t>Fabrication</t>
  </si>
  <si>
    <t>Eye</t>
  </si>
  <si>
    <t>18-24</t>
  </si>
  <si>
    <t>Cut</t>
  </si>
  <si>
    <t>Administration</t>
  </si>
  <si>
    <t>Legs</t>
  </si>
  <si>
    <t>50-100</t>
  </si>
  <si>
    <t>Falling object</t>
  </si>
  <si>
    <t>Lifting</t>
  </si>
  <si>
    <t>Trivandrum</t>
  </si>
  <si>
    <t>Crush &amp; Pinch</t>
  </si>
  <si>
    <t>First Aid</t>
  </si>
  <si>
    <t>Security</t>
  </si>
  <si>
    <t>Neck</t>
  </si>
  <si>
    <t>Purchasing</t>
  </si>
  <si>
    <t>Feet</t>
  </si>
  <si>
    <t>Night</t>
  </si>
  <si>
    <t>Fall</t>
  </si>
  <si>
    <t>Jaipur</t>
  </si>
  <si>
    <t>Maintenance</t>
  </si>
  <si>
    <t>Arms</t>
  </si>
  <si>
    <t>Shipping</t>
  </si>
  <si>
    <t>Medical Claim</t>
  </si>
  <si>
    <t>Finishing</t>
  </si>
  <si>
    <t>Back</t>
  </si>
  <si>
    <t>Hands</t>
  </si>
  <si>
    <t>Melting</t>
  </si>
  <si>
    <t>Bhopal</t>
  </si>
  <si>
    <t>Head</t>
  </si>
  <si>
    <t>Equipment</t>
  </si>
  <si>
    <t>Slip/trip</t>
  </si>
  <si>
    <t>Abdomen</t>
  </si>
  <si>
    <t>Trunk</t>
  </si>
  <si>
    <t>S.No</t>
  </si>
  <si>
    <t>Sum of Incident Cost</t>
  </si>
  <si>
    <t>Kerala</t>
  </si>
  <si>
    <t>Karnataka</t>
  </si>
  <si>
    <t>UP</t>
  </si>
  <si>
    <t>Maharashtra</t>
  </si>
  <si>
    <t>TamilNadu</t>
  </si>
  <si>
    <t>Westbengal</t>
  </si>
  <si>
    <t>Gujarat</t>
  </si>
  <si>
    <t>African</t>
  </si>
  <si>
    <t>American</t>
  </si>
  <si>
    <t>Place Holder 3</t>
  </si>
  <si>
    <t>Latin American</t>
  </si>
  <si>
    <t>Red Indian</t>
  </si>
  <si>
    <t>Sum of Days Lost</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</si>
</sst>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164" formatCode="&quot;$&quot;#,##0_);\(&quot;$&quot;#,##0\);&quot;$&quot;0_)"/>
    <numFmt numFmtId="165" formatCode="#,##0%_);\(#,##0%\);0%_)"/>
    <numFmt numFmtId="166" formatCode="_ [$₹-4009]\ * #,##0.00_ ;_ [$₹-4009]\ * \-#,##0.00_ ;_ [$₹-4009]\ * &quot;-&quot;??_ ;_ @_ "/>
    <numFmt numFmtId="167" formatCode="[$$-409]#,##0"/>
    <numFmt numFmtId="168" formatCode="&quot;£&quot;#,##0.00"/>
    <numFmt numFmtId="169" formatCode="_-* #,##0.00_-;\-* #,##0.00_-;_-* &quot;-&quot;??_-;_-@_-"/>
    <numFmt numFmtId="170" formatCode="[$$-409]#,##0;[Red][$$-409]#,##0"/>
    <numFmt numFmtId="171" formatCode="[$$-409]#,##0.00_ ;[Red]\-[$$-409]#,##0.00\ "/>
    <numFmt numFmtId="172" formatCode="[$$-409]#,##0_ ;[Red]\-[$$-409]#,##0\ "/>
    <numFmt numFmtId="173" formatCode="&quot;£&quot;#,##0_);[Red]\(&quot;£&quot;#,##0\)"/>
    <numFmt numFmtId="174" formatCode="&quot;$&quot;#,##0"/>
    <numFmt numFmtId="175" formatCode="[$-409]d\-mmm\-yy;@"/>
    <numFmt numFmtId="176" formatCode="[&gt;=1000000]&quot;₹&quot;#,##0.00,,&quot; MN&quot;;[&lt;1000000]#,##0.0,&quot;K&quot;"/>
  </numFmts>
  <fonts count="27">
    <font>
      <sz val="11"/>
      <color theme="1"/>
      <name val="Aptos Narrow"/>
      <family val="2"/>
      <scheme val="minor"/>
    </font>
    <font>
      <sz val="8"/>
      <name val="Aptos Narrow"/>
      <family val="2"/>
      <scheme val="minor"/>
    </font>
    <font>
      <sz val="10"/>
      <color theme="1"/>
      <name val="Calibri"/>
      <family val="2"/>
    </font>
    <font>
      <b/>
      <sz val="10"/>
      <name val="Calibri"/>
      <family val="2"/>
    </font>
    <font>
      <sz val="10"/>
      <color theme="1"/>
      <name val="Aptos Narrow"/>
      <family val="2"/>
      <scheme val="minor"/>
    </font>
    <font>
      <sz val="10"/>
      <color theme="4" tint="-0.499984740745262"/>
      <name val="Calibri"/>
      <family val="2"/>
    </font>
    <font>
      <sz val="11"/>
      <color theme="1"/>
      <name val="Aptos Narrow"/>
      <family val="2"/>
      <scheme val="minor"/>
    </font>
    <font>
      <sz val="10"/>
      <color theme="0"/>
      <name val="Calibri"/>
      <family val="2"/>
    </font>
    <font>
      <b/>
      <sz val="10"/>
      <color theme="0"/>
      <name val="Calibri"/>
      <family val="2"/>
    </font>
    <font>
      <sz val="11"/>
      <color rgb="FFFF0000"/>
      <name val="Aptos Narrow"/>
      <family val="2"/>
      <scheme val="minor"/>
    </font>
    <font>
      <b/>
      <sz val="11"/>
      <color theme="1"/>
      <name val="Aptos Narrow"/>
      <family val="2"/>
      <scheme val="minor"/>
    </font>
    <font>
      <b/>
      <sz val="24"/>
      <color theme="1"/>
      <name val="Aptos Narrow"/>
      <family val="2"/>
      <scheme val="minor"/>
    </font>
    <font>
      <b/>
      <sz val="14"/>
      <color theme="1"/>
      <name val="Aptos Narrow"/>
      <family val="2"/>
      <scheme val="minor"/>
    </font>
    <font>
      <b/>
      <sz val="12"/>
      <color rgb="FF0070C0"/>
      <name val="Aptos Narrow"/>
      <family val="2"/>
      <scheme val="minor"/>
    </font>
    <font>
      <b/>
      <sz val="12"/>
      <color theme="1"/>
      <name val="Aptos Narrow"/>
      <family val="2"/>
      <scheme val="minor"/>
    </font>
    <font>
      <b/>
      <sz val="11"/>
      <color rgb="FFFF0000"/>
      <name val="Aptos Narrow"/>
      <family val="2"/>
      <scheme val="minor"/>
    </font>
    <font>
      <b/>
      <sz val="11"/>
      <color theme="0"/>
      <name val="Aptos Narrow"/>
      <family val="2"/>
      <scheme val="minor"/>
    </font>
    <font>
      <sz val="11"/>
      <color theme="0"/>
      <name val="Aptos Narrow"/>
      <family val="2"/>
      <scheme val="minor"/>
    </font>
    <font>
      <sz val="10"/>
      <name val="Arial"/>
      <family val="2"/>
    </font>
    <font>
      <sz val="10"/>
      <name val="Barclays Serif"/>
      <family val="2"/>
    </font>
    <font>
      <sz val="11"/>
      <color rgb="FF0000FF"/>
      <name val="Aptos Narrow"/>
      <family val="2"/>
      <scheme val="minor"/>
    </font>
    <font>
      <sz val="10"/>
      <color indexed="12"/>
      <name val="Barclays Serif"/>
      <family val="2"/>
    </font>
    <font>
      <sz val="11"/>
      <name val="Aptos Narrow"/>
      <family val="2"/>
      <scheme val="minor"/>
    </font>
    <font>
      <sz val="11"/>
      <color rgb="FF0070C0"/>
      <name val="Aptos Narrow"/>
      <family val="2"/>
      <scheme val="minor"/>
    </font>
    <font>
      <b/>
      <sz val="12"/>
      <name val="Aptos Narrow"/>
      <family val="2"/>
      <scheme val="minor"/>
    </font>
    <font>
      <sz val="12"/>
      <color theme="1"/>
      <name val="Aptos Narrow"/>
      <family val="2"/>
      <scheme val="minor"/>
    </font>
    <font>
      <sz val="12"/>
      <name val="Aptos Narrow"/>
      <family val="2"/>
      <scheme val="minor"/>
    </font>
  </fonts>
  <fills count="13">
    <fill>
      <patternFill patternType="none"/>
    </fill>
    <fill>
      <patternFill patternType="gray125"/>
    </fill>
    <fill>
      <patternFill patternType="solid">
        <fgColor theme="0" tint="-0.34998626667073579"/>
        <bgColor indexed="64"/>
      </patternFill>
    </fill>
    <fill>
      <patternFill patternType="solid">
        <fgColor theme="3" tint="0.499984740745262"/>
        <bgColor indexed="64"/>
      </patternFill>
    </fill>
    <fill>
      <patternFill patternType="solid">
        <fgColor rgb="FF92D050"/>
        <bgColor indexed="64"/>
      </patternFill>
    </fill>
    <fill>
      <patternFill patternType="solid">
        <fgColor theme="4" tint="-0.499984740745262"/>
        <bgColor theme="4" tint="-0.499984740745262"/>
      </patternFill>
    </fill>
    <fill>
      <patternFill patternType="solid">
        <fgColor rgb="FFFFFF00"/>
        <bgColor indexed="64"/>
      </patternFill>
    </fill>
    <fill>
      <patternFill patternType="solid">
        <fgColor theme="3" tint="0.59999389629810485"/>
        <bgColor indexed="64"/>
      </patternFill>
    </fill>
    <fill>
      <patternFill patternType="solid">
        <fgColor indexed="9"/>
        <bgColor indexed="64"/>
      </patternFill>
    </fill>
    <fill>
      <patternFill patternType="solid">
        <fgColor indexed="26"/>
      </patternFill>
    </fill>
    <fill>
      <patternFill patternType="solid">
        <fgColor theme="0"/>
        <bgColor indexed="64"/>
      </patternFill>
    </fill>
    <fill>
      <patternFill patternType="solid">
        <fgColor theme="7"/>
        <bgColor indexed="64"/>
      </patternFill>
    </fill>
    <fill>
      <patternFill patternType="solid">
        <fgColor theme="4" tint="0.799981688894314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top/>
      <bottom style="thick">
        <color indexed="64"/>
      </bottom>
      <diagonal/>
    </border>
    <border>
      <left style="thin">
        <color indexed="64"/>
      </left>
      <right/>
      <top/>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theme="1"/>
      </top>
      <bottom style="thin">
        <color theme="1"/>
      </bottom>
      <diagonal/>
    </border>
  </borders>
  <cellStyleXfs count="5">
    <xf numFmtId="0" fontId="0" fillId="0" borderId="0"/>
    <xf numFmtId="9" fontId="6" fillId="0" borderId="0" applyFont="0" applyFill="0" applyBorder="0" applyAlignment="0" applyProtection="0"/>
    <xf numFmtId="169" fontId="6" fillId="0" borderId="0" applyFont="0" applyFill="0" applyBorder="0" applyAlignment="0" applyProtection="0"/>
    <xf numFmtId="0" fontId="18" fillId="0" borderId="0"/>
    <xf numFmtId="0" fontId="18" fillId="9" borderId="0" applyNumberFormat="0" applyFont="0" applyBorder="0" applyAlignment="0" applyProtection="0"/>
  </cellStyleXfs>
  <cellXfs count="187">
    <xf numFmtId="0" fontId="0" fillId="0" borderId="0" xfId="0"/>
    <xf numFmtId="14" fontId="0" fillId="0" borderId="0" xfId="0" applyNumberFormat="1"/>
    <xf numFmtId="0" fontId="2" fillId="0" borderId="1" xfId="0" applyFont="1" applyBorder="1" applyAlignment="1">
      <alignment horizontal="left" vertical="center"/>
    </xf>
    <xf numFmtId="0" fontId="3" fillId="2" borderId="1" xfId="0" applyFont="1" applyFill="1" applyBorder="1" applyAlignment="1">
      <alignment horizontal="center" vertical="center"/>
    </xf>
    <xf numFmtId="14" fontId="3" fillId="2" borderId="1" xfId="0" applyNumberFormat="1" applyFont="1" applyFill="1" applyBorder="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14" fontId="2" fillId="0" borderId="1" xfId="0" applyNumberFormat="1" applyFont="1" applyBorder="1" applyAlignment="1">
      <alignment horizontal="left" vertical="center"/>
    </xf>
    <xf numFmtId="165" fontId="2" fillId="0" borderId="1" xfId="0" applyNumberFormat="1" applyFont="1" applyBorder="1" applyAlignment="1">
      <alignment horizontal="left" vertical="center"/>
    </xf>
    <xf numFmtId="0" fontId="3" fillId="2" borderId="1" xfId="0" applyFont="1" applyFill="1" applyBorder="1" applyAlignment="1">
      <alignment horizontal="center" vertical="center" wrapText="1"/>
    </xf>
    <xf numFmtId="0" fontId="2" fillId="3" borderId="1" xfId="0" applyFont="1" applyFill="1" applyBorder="1" applyAlignment="1">
      <alignment horizontal="left" vertical="center"/>
    </xf>
    <xf numFmtId="14" fontId="2" fillId="3" borderId="1" xfId="0" applyNumberFormat="1" applyFont="1" applyFill="1" applyBorder="1" applyAlignment="1">
      <alignment horizontal="left" vertical="center"/>
    </xf>
    <xf numFmtId="164" fontId="2" fillId="3" borderId="1" xfId="0" applyNumberFormat="1" applyFont="1" applyFill="1" applyBorder="1" applyAlignment="1">
      <alignment horizontal="left" vertical="center"/>
    </xf>
    <xf numFmtId="165" fontId="2" fillId="3" borderId="1" xfId="0" applyNumberFormat="1" applyFont="1" applyFill="1" applyBorder="1" applyAlignment="1">
      <alignment horizontal="left" vertical="center"/>
    </xf>
    <xf numFmtId="0" fontId="2" fillId="4" borderId="1" xfId="0" applyFont="1" applyFill="1" applyBorder="1" applyAlignment="1">
      <alignment horizontal="left" vertical="center"/>
    </xf>
    <xf numFmtId="14" fontId="2" fillId="4" borderId="1" xfId="0" applyNumberFormat="1" applyFont="1" applyFill="1" applyBorder="1" applyAlignment="1">
      <alignment horizontal="left" vertical="center"/>
    </xf>
    <xf numFmtId="164" fontId="2" fillId="4" borderId="1" xfId="0" applyNumberFormat="1" applyFont="1" applyFill="1" applyBorder="1" applyAlignment="1">
      <alignment horizontal="left" vertical="center"/>
    </xf>
    <xf numFmtId="165" fontId="2" fillId="4" borderId="1" xfId="0" applyNumberFormat="1" applyFont="1" applyFill="1" applyBorder="1" applyAlignment="1">
      <alignment horizontal="left" vertical="center"/>
    </xf>
    <xf numFmtId="0" fontId="5" fillId="4" borderId="1" xfId="0" applyFont="1" applyFill="1" applyBorder="1" applyAlignment="1">
      <alignment horizontal="left" vertical="center"/>
    </xf>
    <xf numFmtId="10" fontId="4" fillId="0" borderId="0" xfId="1" applyNumberFormat="1" applyFont="1" applyAlignment="1">
      <alignment horizontal="center" vertical="center"/>
    </xf>
    <xf numFmtId="166" fontId="2" fillId="0" borderId="1" xfId="0" applyNumberFormat="1" applyFont="1" applyBorder="1" applyAlignment="1">
      <alignment horizontal="left" vertical="center"/>
    </xf>
    <xf numFmtId="0" fontId="3" fillId="2" borderId="4" xfId="0" applyFont="1" applyFill="1" applyBorder="1" applyAlignment="1">
      <alignment horizontal="center" vertical="center"/>
    </xf>
    <xf numFmtId="0" fontId="2" fillId="0" borderId="4" xfId="0" applyFont="1" applyBorder="1" applyAlignment="1">
      <alignment horizontal="left" vertical="center"/>
    </xf>
    <xf numFmtId="0" fontId="7" fillId="0" borderId="1" xfId="0" applyFont="1" applyBorder="1" applyAlignment="1">
      <alignment horizontal="left" vertical="center"/>
    </xf>
    <xf numFmtId="0" fontId="8" fillId="5" borderId="5" xfId="0" applyFont="1" applyFill="1" applyBorder="1" applyAlignment="1">
      <alignment horizontal="left" vertical="center"/>
    </xf>
    <xf numFmtId="0" fontId="11" fillId="0" borderId="10" xfId="0" applyFont="1" applyBorder="1" applyAlignment="1">
      <alignment vertical="top"/>
    </xf>
    <xf numFmtId="0" fontId="0" fillId="0" borderId="10" xfId="0" applyBorder="1"/>
    <xf numFmtId="0" fontId="12" fillId="0" borderId="0" xfId="0" applyFont="1"/>
    <xf numFmtId="0" fontId="0" fillId="0" borderId="0" xfId="0" applyAlignment="1">
      <alignment horizontal="left" vertical="center" wrapText="1"/>
    </xf>
    <xf numFmtId="0" fontId="13" fillId="0" borderId="0" xfId="0" applyFont="1"/>
    <xf numFmtId="0" fontId="14" fillId="0" borderId="0" xfId="0" applyFont="1"/>
    <xf numFmtId="0" fontId="0" fillId="0" borderId="0" xfId="0" applyAlignment="1">
      <alignment horizontal="left" vertical="top"/>
    </xf>
    <xf numFmtId="0" fontId="10" fillId="0" borderId="1" xfId="0" applyFont="1" applyBorder="1" applyAlignment="1">
      <alignment horizontal="center"/>
    </xf>
    <xf numFmtId="1" fontId="0" fillId="0" borderId="1" xfId="0" applyNumberFormat="1" applyBorder="1" applyAlignment="1">
      <alignment horizontal="center"/>
    </xf>
    <xf numFmtId="0" fontId="0" fillId="0" borderId="0" xfId="0" applyAlignment="1">
      <alignment horizontal="center"/>
    </xf>
    <xf numFmtId="0" fontId="0" fillId="0" borderId="1" xfId="0" applyBorder="1" applyAlignment="1">
      <alignment horizontal="center"/>
    </xf>
    <xf numFmtId="0" fontId="1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7" xfId="0" applyBorder="1" applyAlignment="1">
      <alignment horizontal="center"/>
    </xf>
    <xf numFmtId="0" fontId="0" fillId="0" borderId="1" xfId="0" applyBorder="1" applyAlignment="1">
      <alignment horizontal="left"/>
    </xf>
    <xf numFmtId="0" fontId="0" fillId="0" borderId="0" xfId="0" applyAlignment="1">
      <alignment horizontal="left" vertical="top" wrapText="1"/>
    </xf>
    <xf numFmtId="0" fontId="0" fillId="0" borderId="1" xfId="0" applyBorder="1" applyAlignment="1">
      <alignment horizontal="center" vertical="center"/>
    </xf>
    <xf numFmtId="14" fontId="0" fillId="0" borderId="1" xfId="0" applyNumberFormat="1" applyBorder="1" applyAlignment="1">
      <alignment horizontal="center"/>
    </xf>
    <xf numFmtId="167" fontId="0" fillId="0" borderId="1" xfId="0" applyNumberFormat="1" applyBorder="1" applyAlignment="1">
      <alignment horizontal="center"/>
    </xf>
    <xf numFmtId="167" fontId="0" fillId="0" borderId="1" xfId="0" applyNumberFormat="1" applyBorder="1" applyAlignment="1">
      <alignment horizontal="center" vertical="center" wrapText="1"/>
    </xf>
    <xf numFmtId="168" fontId="0" fillId="0" borderId="1" xfId="0" applyNumberFormat="1" applyBorder="1" applyAlignment="1">
      <alignment horizontal="center"/>
    </xf>
    <xf numFmtId="3" fontId="0" fillId="0" borderId="1" xfId="2" applyNumberFormat="1" applyFont="1" applyBorder="1" applyAlignment="1">
      <alignment horizontal="center"/>
    </xf>
    <xf numFmtId="0" fontId="11" fillId="0" borderId="10" xfId="0" applyFont="1" applyBorder="1"/>
    <xf numFmtId="0" fontId="0" fillId="0" borderId="2" xfId="0" applyBorder="1" applyAlignment="1">
      <alignment horizontal="center"/>
    </xf>
    <xf numFmtId="0" fontId="10" fillId="6" borderId="1" xfId="0" applyFont="1" applyFill="1" applyBorder="1" applyAlignment="1">
      <alignment horizontal="center"/>
    </xf>
    <xf numFmtId="0" fontId="10" fillId="7" borderId="1" xfId="0" applyFont="1" applyFill="1" applyBorder="1" applyAlignment="1">
      <alignment horizontal="center"/>
    </xf>
    <xf numFmtId="0" fontId="0" fillId="6" borderId="1" xfId="0" applyFill="1" applyBorder="1" applyAlignment="1">
      <alignment horizontal="center"/>
    </xf>
    <xf numFmtId="0" fontId="0" fillId="7" borderId="1" xfId="0" applyFill="1" applyBorder="1" applyAlignment="1">
      <alignment horizontal="center"/>
    </xf>
    <xf numFmtId="0" fontId="0" fillId="6" borderId="6" xfId="0" applyFill="1" applyBorder="1" applyAlignment="1">
      <alignment horizontal="center"/>
    </xf>
    <xf numFmtId="0" fontId="0" fillId="0" borderId="1" xfId="0" quotePrefix="1" applyBorder="1" applyAlignment="1">
      <alignment horizontal="center"/>
    </xf>
    <xf numFmtId="0" fontId="15" fillId="0" borderId="1" xfId="0" applyFont="1" applyBorder="1" applyAlignment="1">
      <alignment horizontal="center" vertical="center"/>
    </xf>
    <xf numFmtId="0" fontId="15" fillId="0" borderId="1" xfId="0" applyFont="1" applyBorder="1" applyAlignment="1">
      <alignment horizontal="center"/>
    </xf>
    <xf numFmtId="14" fontId="0" fillId="7" borderId="1" xfId="0" quotePrefix="1" applyNumberFormat="1" applyFill="1" applyBorder="1" applyAlignment="1">
      <alignment horizontal="center"/>
    </xf>
    <xf numFmtId="0" fontId="0" fillId="7" borderId="1" xfId="0" quotePrefix="1" applyFill="1" applyBorder="1" applyAlignment="1">
      <alignment horizontal="center"/>
    </xf>
    <xf numFmtId="20" fontId="0" fillId="0" borderId="1" xfId="0" quotePrefix="1" applyNumberFormat="1" applyBorder="1" applyAlignment="1">
      <alignment horizontal="center"/>
    </xf>
    <xf numFmtId="0" fontId="10" fillId="0" borderId="0" xfId="0" applyFont="1" applyAlignment="1">
      <alignment horizontal="center"/>
    </xf>
    <xf numFmtId="14" fontId="0" fillId="0" borderId="0" xfId="0" applyNumberFormat="1" applyAlignment="1">
      <alignment horizontal="left" vertical="center" wrapText="1"/>
    </xf>
    <xf numFmtId="2" fontId="0" fillId="0" borderId="0" xfId="0" applyNumberFormat="1" applyAlignment="1">
      <alignment horizontal="left" vertical="center" wrapText="1"/>
    </xf>
    <xf numFmtId="14" fontId="0" fillId="0" borderId="1" xfId="0" quotePrefix="1" applyNumberFormat="1" applyBorder="1" applyAlignment="1">
      <alignment horizontal="left"/>
    </xf>
    <xf numFmtId="22" fontId="0" fillId="0" borderId="0" xfId="0" applyNumberFormat="1"/>
    <xf numFmtId="170" fontId="0" fillId="0" borderId="1" xfId="0" applyNumberFormat="1" applyBorder="1" applyAlignment="1">
      <alignment horizontal="center"/>
    </xf>
    <xf numFmtId="0" fontId="19" fillId="8" borderId="0" xfId="3" applyFont="1" applyFill="1"/>
    <xf numFmtId="171" fontId="0" fillId="0" borderId="1" xfId="0" applyNumberFormat="1" applyBorder="1" applyAlignment="1">
      <alignment horizontal="center"/>
    </xf>
    <xf numFmtId="171" fontId="9" fillId="0" borderId="1" xfId="0" applyNumberFormat="1" applyFont="1" applyBorder="1" applyAlignment="1">
      <alignment horizontal="center"/>
    </xf>
    <xf numFmtId="171" fontId="20" fillId="0" borderId="1" xfId="0" applyNumberFormat="1" applyFont="1" applyBorder="1" applyAlignment="1">
      <alignment horizontal="center"/>
    </xf>
    <xf numFmtId="0" fontId="10" fillId="0" borderId="6" xfId="0" applyFont="1" applyBorder="1" applyAlignment="1">
      <alignment horizontal="left"/>
    </xf>
    <xf numFmtId="172" fontId="0" fillId="0" borderId="1" xfId="0" applyNumberFormat="1" applyBorder="1" applyAlignment="1">
      <alignment horizontal="center"/>
    </xf>
    <xf numFmtId="0" fontId="0" fillId="0" borderId="1" xfId="0" applyBorder="1"/>
    <xf numFmtId="173" fontId="21" fillId="8" borderId="1" xfId="4" applyNumberFormat="1" applyFont="1" applyFill="1" applyBorder="1" applyAlignment="1">
      <alignment horizontal="center"/>
    </xf>
    <xf numFmtId="173" fontId="21" fillId="8" borderId="1" xfId="4" applyNumberFormat="1" applyFont="1" applyFill="1" applyBorder="1" applyAlignment="1">
      <alignment horizontal="left"/>
    </xf>
    <xf numFmtId="0" fontId="10" fillId="0" borderId="2" xfId="0" applyFont="1" applyBorder="1" applyAlignment="1">
      <alignment horizontal="center" vertical="center" wrapText="1"/>
    </xf>
    <xf numFmtId="0" fontId="0" fillId="0" borderId="0" xfId="0" applyAlignment="1">
      <alignment vertical="center" wrapText="1"/>
    </xf>
    <xf numFmtId="0" fontId="22" fillId="0" borderId="1" xfId="0" applyFont="1" applyBorder="1" applyAlignment="1">
      <alignment horizontal="center"/>
    </xf>
    <xf numFmtId="170" fontId="22" fillId="0" borderId="1" xfId="0" applyNumberFormat="1" applyFont="1" applyBorder="1" applyAlignment="1">
      <alignment horizontal="center"/>
    </xf>
    <xf numFmtId="0" fontId="10" fillId="0" borderId="11" xfId="0" applyFont="1" applyBorder="1" applyAlignment="1">
      <alignment horizontal="center"/>
    </xf>
    <xf numFmtId="0" fontId="22" fillId="0" borderId="6" xfId="0" applyFont="1" applyBorder="1" applyAlignment="1">
      <alignment horizontal="center"/>
    </xf>
    <xf numFmtId="0" fontId="0" fillId="0" borderId="0" xfId="0" pivotButton="1"/>
    <xf numFmtId="49" fontId="0" fillId="10" borderId="0" xfId="0" applyNumberFormat="1" applyFill="1"/>
    <xf numFmtId="0" fontId="0" fillId="10" borderId="0" xfId="0" applyFill="1"/>
    <xf numFmtId="0" fontId="2" fillId="0" borderId="8" xfId="0" applyFont="1" applyBorder="1" applyAlignment="1">
      <alignment horizontal="left" vertical="center"/>
    </xf>
    <xf numFmtId="0" fontId="4" fillId="0" borderId="5" xfId="0" applyFont="1" applyBorder="1" applyAlignment="1">
      <alignment horizontal="center" vertical="center"/>
    </xf>
    <xf numFmtId="0" fontId="2" fillId="0" borderId="5" xfId="0" applyFont="1" applyBorder="1" applyAlignment="1">
      <alignment horizontal="left" vertical="center"/>
    </xf>
    <xf numFmtId="14" fontId="2" fillId="0" borderId="5" xfId="0" applyNumberFormat="1" applyFont="1" applyBorder="1" applyAlignment="1">
      <alignment horizontal="left" vertical="center"/>
    </xf>
    <xf numFmtId="166" fontId="2" fillId="5" borderId="5" xfId="0" applyNumberFormat="1" applyFont="1" applyFill="1" applyBorder="1" applyAlignment="1">
      <alignment horizontal="left" vertical="center"/>
    </xf>
    <xf numFmtId="165" fontId="2" fillId="0" borderId="5" xfId="0" applyNumberFormat="1" applyFont="1" applyBorder="1" applyAlignment="1">
      <alignment horizontal="left" vertical="center"/>
    </xf>
    <xf numFmtId="0" fontId="10" fillId="0" borderId="0" xfId="0" applyFont="1"/>
    <xf numFmtId="0" fontId="10" fillId="0" borderId="1" xfId="0" applyFont="1" applyBorder="1"/>
    <xf numFmtId="174" fontId="0" fillId="0" borderId="1" xfId="0" applyNumberFormat="1" applyBorder="1"/>
    <xf numFmtId="9" fontId="0" fillId="0" borderId="1" xfId="0" applyNumberFormat="1" applyBorder="1"/>
    <xf numFmtId="10" fontId="0" fillId="0" borderId="1" xfId="0" applyNumberFormat="1" applyBorder="1"/>
    <xf numFmtId="10" fontId="0" fillId="0" borderId="0" xfId="1" applyNumberFormat="1" applyFont="1" applyBorder="1" applyAlignment="1">
      <alignment horizontal="center"/>
    </xf>
    <xf numFmtId="174" fontId="0" fillId="0" borderId="0" xfId="0" applyNumberFormat="1" applyAlignment="1">
      <alignment horizontal="center"/>
    </xf>
    <xf numFmtId="10" fontId="0" fillId="0" borderId="1" xfId="1" applyNumberFormat="1" applyFont="1" applyBorder="1" applyAlignment="1">
      <alignment horizontal="center"/>
    </xf>
    <xf numFmtId="174" fontId="0" fillId="0" borderId="2" xfId="0" applyNumberFormat="1" applyBorder="1"/>
    <xf numFmtId="9" fontId="0" fillId="0" borderId="1" xfId="0" applyNumberFormat="1" applyBorder="1" applyAlignment="1">
      <alignment horizontal="center"/>
    </xf>
    <xf numFmtId="10" fontId="0" fillId="0" borderId="1" xfId="0" applyNumberFormat="1" applyBorder="1" applyAlignment="1">
      <alignment horizontal="center"/>
    </xf>
    <xf numFmtId="174" fontId="0" fillId="6" borderId="0" xfId="0" applyNumberFormat="1" applyFill="1"/>
    <xf numFmtId="0" fontId="10" fillId="6" borderId="0" xfId="0" applyFont="1" applyFill="1"/>
    <xf numFmtId="0" fontId="0" fillId="6" borderId="0" xfId="0" applyFill="1"/>
    <xf numFmtId="0" fontId="10" fillId="6" borderId="1" xfId="0" applyFont="1" applyFill="1" applyBorder="1"/>
    <xf numFmtId="174" fontId="0" fillId="6" borderId="1" xfId="0" applyNumberFormat="1" applyFill="1" applyBorder="1"/>
    <xf numFmtId="9" fontId="0" fillId="6" borderId="1" xfId="0" applyNumberFormat="1" applyFill="1" applyBorder="1"/>
    <xf numFmtId="0" fontId="0" fillId="6" borderId="1" xfId="0" applyFill="1" applyBorder="1"/>
    <xf numFmtId="10" fontId="0" fillId="6" borderId="1" xfId="0" applyNumberFormat="1" applyFill="1" applyBorder="1"/>
    <xf numFmtId="174" fontId="0" fillId="11" borderId="0" xfId="0" applyNumberFormat="1" applyFill="1"/>
    <xf numFmtId="174" fontId="0" fillId="11" borderId="1" xfId="0" applyNumberFormat="1" applyFill="1" applyBorder="1"/>
    <xf numFmtId="174" fontId="0" fillId="0" borderId="0" xfId="0" applyNumberFormat="1" applyAlignment="1">
      <alignment vertical="center"/>
    </xf>
    <xf numFmtId="167" fontId="0" fillId="0" borderId="1" xfId="0" applyNumberFormat="1" applyBorder="1"/>
    <xf numFmtId="10" fontId="0" fillId="12" borderId="1" xfId="1" applyNumberFormat="1" applyFont="1" applyFill="1" applyBorder="1" applyAlignment="1">
      <alignment horizontal="center"/>
    </xf>
    <xf numFmtId="167" fontId="0" fillId="12" borderId="1" xfId="0" applyNumberFormat="1" applyFill="1" applyBorder="1"/>
    <xf numFmtId="167" fontId="0" fillId="0" borderId="1" xfId="0" applyNumberFormat="1" applyBorder="1" applyAlignment="1">
      <alignment horizontal="center" vertical="center"/>
    </xf>
    <xf numFmtId="0" fontId="24" fillId="0" borderId="0" xfId="0" applyFont="1" applyAlignment="1" applyProtection="1">
      <alignment vertical="top" wrapText="1"/>
      <protection locked="0"/>
    </xf>
    <xf numFmtId="166" fontId="24" fillId="0" borderId="0" xfId="0" applyNumberFormat="1" applyFont="1" applyAlignment="1" applyProtection="1">
      <alignment vertical="top" wrapText="1"/>
      <protection locked="0"/>
    </xf>
    <xf numFmtId="0" fontId="25" fillId="0" borderId="0" xfId="0" applyFont="1"/>
    <xf numFmtId="175" fontId="26" fillId="0" borderId="0" xfId="0" applyNumberFormat="1" applyFont="1"/>
    <xf numFmtId="0" fontId="26" fillId="0" borderId="0" xfId="0" applyFont="1"/>
    <xf numFmtId="166" fontId="26" fillId="0" borderId="0" xfId="0" applyNumberFormat="1" applyFont="1"/>
    <xf numFmtId="1" fontId="25" fillId="0" borderId="0" xfId="0" applyNumberFormat="1" applyFont="1"/>
    <xf numFmtId="0" fontId="24" fillId="0" borderId="17" xfId="0" applyFont="1" applyBorder="1" applyAlignment="1">
      <alignment vertical="top" wrapText="1"/>
    </xf>
    <xf numFmtId="176" fontId="26" fillId="0" borderId="0" xfId="0" applyNumberFormat="1" applyFont="1"/>
    <xf numFmtId="1" fontId="26" fillId="0" borderId="0" xfId="0" applyNumberFormat="1" applyFont="1"/>
    <xf numFmtId="166" fontId="0" fillId="0" borderId="0" xfId="0" applyNumberFormat="1"/>
    <xf numFmtId="1" fontId="0" fillId="0" borderId="0" xfId="0" applyNumberFormat="1"/>
    <xf numFmtId="0" fontId="0" fillId="0" borderId="0" xfId="0" applyNumberFormat="1"/>
    <xf numFmtId="0" fontId="0" fillId="10" borderId="0" xfId="0" applyFill="1" applyAlignment="1">
      <alignment horizontal="center" vertical="center"/>
    </xf>
    <xf numFmtId="0" fontId="23" fillId="0" borderId="1" xfId="0" applyFont="1" applyBorder="1" applyAlignment="1">
      <alignment horizontal="left" vertical="center" wrapText="1"/>
    </xf>
    <xf numFmtId="0" fontId="10" fillId="0" borderId="6" xfId="0" applyFont="1" applyBorder="1" applyAlignment="1">
      <alignment horizontal="center" vertical="center" wrapText="1"/>
    </xf>
    <xf numFmtId="0" fontId="0" fillId="0" borderId="1" xfId="0" applyBorder="1" applyAlignment="1">
      <alignment horizontal="left" vertical="center" wrapText="1"/>
    </xf>
    <xf numFmtId="0" fontId="10" fillId="0" borderId="11" xfId="0" applyFont="1" applyBorder="1" applyAlignment="1">
      <alignment horizontal="center" vertical="center" wrapText="1"/>
    </xf>
    <xf numFmtId="0" fontId="10" fillId="0" borderId="12" xfId="0" applyFont="1" applyBorder="1" applyAlignment="1">
      <alignment horizontal="left" vertical="center" wrapText="1"/>
    </xf>
    <xf numFmtId="0" fontId="10" fillId="0" borderId="13" xfId="0" applyFont="1" applyBorder="1" applyAlignment="1">
      <alignment horizontal="left" vertical="center" wrapText="1"/>
    </xf>
    <xf numFmtId="0" fontId="10" fillId="0" borderId="8" xfId="0" applyFont="1" applyBorder="1" applyAlignment="1">
      <alignment horizontal="left" vertical="center" wrapText="1"/>
    </xf>
    <xf numFmtId="0" fontId="10" fillId="0" borderId="11" xfId="0" applyFont="1" applyBorder="1" applyAlignment="1">
      <alignment horizontal="left" vertical="center" wrapText="1"/>
    </xf>
    <xf numFmtId="0" fontId="10" fillId="0" borderId="0" xfId="0" applyFont="1" applyAlignment="1">
      <alignment horizontal="left" vertical="center" wrapText="1"/>
    </xf>
    <xf numFmtId="0" fontId="10" fillId="0" borderId="9" xfId="0" applyFont="1" applyBorder="1" applyAlignment="1">
      <alignment horizontal="left" vertical="center" wrapText="1"/>
    </xf>
    <xf numFmtId="0" fontId="10" fillId="0" borderId="14" xfId="0" applyFont="1" applyBorder="1" applyAlignment="1">
      <alignment horizontal="left" vertical="center" wrapText="1"/>
    </xf>
    <xf numFmtId="0" fontId="10" fillId="0" borderId="15" xfId="0" applyFont="1" applyBorder="1" applyAlignment="1">
      <alignment horizontal="left" vertical="center" wrapText="1"/>
    </xf>
    <xf numFmtId="0" fontId="10" fillId="0" borderId="16" xfId="0" applyFont="1" applyBorder="1" applyAlignment="1">
      <alignment horizontal="left" vertical="center" wrapText="1"/>
    </xf>
    <xf numFmtId="0" fontId="10" fillId="0" borderId="1" xfId="0" applyFont="1" applyBorder="1" applyAlignment="1">
      <alignment horizontal="left" vertical="center" wrapText="1"/>
    </xf>
    <xf numFmtId="0" fontId="10" fillId="0" borderId="1" xfId="0" applyFont="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4" borderId="8"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11" fillId="0" borderId="10" xfId="0" applyFont="1" applyBorder="1" applyAlignment="1">
      <alignment horizontal="left" vertical="top"/>
    </xf>
    <xf numFmtId="0" fontId="0" fillId="0" borderId="0" xfId="0" applyAlignment="1">
      <alignment horizontal="left" vertical="center" wrapText="1"/>
    </xf>
    <xf numFmtId="0" fontId="10" fillId="0" borderId="1" xfId="0" applyFont="1" applyBorder="1" applyAlignment="1">
      <alignment horizontal="center"/>
    </xf>
    <xf numFmtId="0" fontId="10" fillId="0" borderId="0" xfId="0" applyFont="1" applyAlignment="1">
      <alignment horizontal="center" vertical="top"/>
    </xf>
    <xf numFmtId="0" fontId="0" fillId="0" borderId="1" xfId="0" applyBorder="1" applyAlignment="1">
      <alignment horizontal="center" vertical="center"/>
    </xf>
    <xf numFmtId="0" fontId="0" fillId="0" borderId="0" xfId="0" applyAlignment="1">
      <alignment horizontal="left" vertical="top" wrapText="1"/>
    </xf>
    <xf numFmtId="0" fontId="10" fillId="0" borderId="1" xfId="0" applyFont="1" applyBorder="1" applyAlignment="1">
      <alignment horizontal="center" vertical="top"/>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0" fillId="0" borderId="1" xfId="0" applyFont="1" applyBorder="1" applyAlignment="1">
      <alignment horizontal="center" vertical="center" wrapText="1"/>
    </xf>
    <xf numFmtId="0" fontId="0" fillId="7" borderId="1" xfId="0" applyFill="1" applyBorder="1" applyAlignment="1">
      <alignment horizontal="center"/>
    </xf>
    <xf numFmtId="0" fontId="11" fillId="0" borderId="10" xfId="0" applyFont="1" applyBorder="1" applyAlignment="1">
      <alignment horizontal="left"/>
    </xf>
    <xf numFmtId="0" fontId="10" fillId="6"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10" fillId="7" borderId="1" xfId="0" applyFont="1" applyFill="1" applyBorder="1" applyAlignment="1">
      <alignment horizontal="center"/>
    </xf>
    <xf numFmtId="0" fontId="0" fillId="0" borderId="1" xfId="0" applyBorder="1" applyAlignment="1">
      <alignment horizontal="left"/>
    </xf>
    <xf numFmtId="0" fontId="11" fillId="0" borderId="10" xfId="0" applyFont="1" applyBorder="1" applyAlignment="1">
      <alignment horizontal="left" wrapText="1"/>
    </xf>
    <xf numFmtId="0" fontId="10" fillId="0" borderId="2" xfId="0" applyFont="1" applyBorder="1" applyAlignment="1">
      <alignment horizontal="center"/>
    </xf>
    <xf numFmtId="0" fontId="10" fillId="0" borderId="3" xfId="0" applyFont="1" applyBorder="1" applyAlignment="1">
      <alignment horizontal="center"/>
    </xf>
    <xf numFmtId="0" fontId="10" fillId="0" borderId="4" xfId="0" applyFont="1" applyBorder="1" applyAlignment="1">
      <alignment horizontal="center"/>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7" borderId="2" xfId="0" applyFill="1" applyBorder="1" applyAlignment="1">
      <alignment horizontal="center"/>
    </xf>
    <xf numFmtId="0" fontId="0" fillId="7" borderId="4" xfId="0" applyFill="1" applyBorder="1" applyAlignment="1">
      <alignment horizontal="center"/>
    </xf>
    <xf numFmtId="0" fontId="0" fillId="0" borderId="1" xfId="0" applyBorder="1" applyAlignment="1">
      <alignment horizontal="center" vertical="center" wrapText="1"/>
    </xf>
    <xf numFmtId="22" fontId="0" fillId="0" borderId="1" xfId="0" applyNumberFormat="1" applyBorder="1" applyAlignment="1">
      <alignment horizontal="center"/>
    </xf>
    <xf numFmtId="14" fontId="0" fillId="0" borderId="1" xfId="0" applyNumberFormat="1" applyBorder="1" applyAlignment="1">
      <alignment horizontal="center"/>
    </xf>
    <xf numFmtId="0" fontId="16" fillId="0" borderId="1" xfId="0" applyFont="1" applyBorder="1" applyAlignment="1">
      <alignment horizontal="left" vertical="center" wrapText="1"/>
    </xf>
    <xf numFmtId="0" fontId="22" fillId="0" borderId="1" xfId="0" applyFont="1" applyBorder="1" applyAlignment="1">
      <alignment horizontal="center"/>
    </xf>
    <xf numFmtId="0" fontId="17" fillId="0" borderId="1" xfId="0" applyFont="1" applyBorder="1" applyAlignment="1">
      <alignment horizontal="center"/>
    </xf>
    <xf numFmtId="0" fontId="9" fillId="0" borderId="1" xfId="0" applyFont="1" applyBorder="1" applyAlignment="1">
      <alignment horizontal="center"/>
    </xf>
    <xf numFmtId="0" fontId="20" fillId="0" borderId="1" xfId="0" applyFont="1" applyBorder="1" applyAlignment="1">
      <alignment horizontal="center"/>
    </xf>
    <xf numFmtId="0" fontId="10" fillId="0" borderId="1" xfId="0" applyFont="1" applyBorder="1" applyAlignment="1">
      <alignment horizontal="center" vertical="top" wrapText="1"/>
    </xf>
  </cellXfs>
  <cellStyles count="5">
    <cellStyle name="Comma 2" xfId="2"/>
    <cellStyle name="Normal" xfId="0" builtinId="0"/>
    <cellStyle name="Normal 2" xfId="3"/>
    <cellStyle name="Percent" xfId="1" builtinId="5"/>
    <cellStyle name="Yellow" xfId="4"/>
  </cellStyles>
  <dxfs count="59">
    <dxf>
      <fill>
        <patternFill>
          <bgColor rgb="FF92D050"/>
        </patternFill>
      </fill>
    </dxf>
    <dxf>
      <font>
        <b val="0"/>
        <i val="0"/>
        <strike val="0"/>
        <condense val="0"/>
        <extend val="0"/>
        <outline val="0"/>
        <shadow val="0"/>
        <u val="none"/>
        <vertAlign val="baseline"/>
        <sz val="10"/>
        <color theme="1"/>
        <name val="Aptos Narrow"/>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Aptos Narrow"/>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none"/>
      </font>
      <numFmt numFmtId="19" formatCode="m/d/yyyy"/>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scheme val="none"/>
      </font>
      <numFmt numFmtId="19" formatCode="m/d/yyyy"/>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none"/>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none"/>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none"/>
      </font>
      <numFmt numFmtId="165" formatCode="#,##0%_);\(#,##0%\);0%_)"/>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scheme val="none"/>
      </font>
      <numFmt numFmtId="165" formatCode="#,##0%_);\(#,##0%\);0%_)"/>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none"/>
      </font>
      <numFmt numFmtId="166" formatCode="_ [$₹-4009]\ * #,##0.00_ ;_ [$₹-4009]\ * \-#,##0.00_ ;_ [$₹-4009]\ * &quot;-&quot;??_ ;_ @_ "/>
      <fill>
        <patternFill patternType="solid">
          <fgColor theme="4" tint="-0.499984740745262"/>
          <bgColor theme="4" tint="-0.499984740745262"/>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scheme val="none"/>
      </font>
      <numFmt numFmtId="166" formatCode="_ [$₹-4009]\ * #,##0.00_ ;_ [$₹-4009]\ * \-#,##0.00_ ;_ [$₹-4009]\ * &quot;-&quot;??_ ;_ @_ "/>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none"/>
      </font>
      <numFmt numFmtId="19" formatCode="m/d/yyyy"/>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scheme val="none"/>
      </font>
      <numFmt numFmtId="19" formatCode="m/d/yyyy"/>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none"/>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none"/>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none"/>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none"/>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none"/>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none"/>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ptos Narrow"/>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scheme val="none"/>
      </font>
      <alignment horizontal="left" vertical="center" textRotation="0" wrapText="0"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theme="1"/>
        <name val="Calibri"/>
        <scheme val="none"/>
      </font>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border>
    </dxf>
    <dxf>
      <font>
        <b val="0"/>
        <i val="0"/>
        <strike val="0"/>
        <condense val="0"/>
        <extend val="0"/>
        <outline val="0"/>
        <shadow val="0"/>
        <u val="none"/>
        <vertAlign val="baseline"/>
        <sz val="12"/>
        <color auto="1"/>
        <name val="Aptos Narrow"/>
        <scheme val="minor"/>
      </font>
    </dxf>
    <dxf>
      <font>
        <strike val="0"/>
        <outline val="0"/>
        <shadow val="0"/>
        <u val="none"/>
        <vertAlign val="baseline"/>
        <sz val="12"/>
        <color auto="1"/>
        <name val="Aptos Narrow"/>
        <scheme val="minor"/>
      </font>
      <numFmt numFmtId="175" formatCode="[$-409]d\-mmm\-yy;@"/>
      <alignment horizontal="general" textRotation="0" indent="0" justifyLastLine="0" shrinkToFit="0" readingOrder="0"/>
      <protection hidden="0"/>
    </dxf>
    <dxf>
      <font>
        <b val="0"/>
        <i val="0"/>
        <strike val="0"/>
        <condense val="0"/>
        <extend val="0"/>
        <outline val="0"/>
        <shadow val="0"/>
        <u val="none"/>
        <vertAlign val="baseline"/>
        <sz val="12"/>
        <color auto="1"/>
        <name val="Aptos Narrow"/>
        <scheme val="minor"/>
      </font>
    </dxf>
    <dxf>
      <font>
        <strike val="0"/>
        <outline val="0"/>
        <shadow val="0"/>
        <u val="none"/>
        <vertAlign val="baseline"/>
        <sz val="12"/>
        <color auto="1"/>
        <name val="Aptos Narrow"/>
        <scheme val="minor"/>
      </font>
      <numFmt numFmtId="1" formatCode="0"/>
      <alignment horizontal="general" textRotation="0" indent="0" justifyLastLine="0" shrinkToFit="0" readingOrder="0"/>
      <protection hidden="0"/>
    </dxf>
    <dxf>
      <font>
        <b val="0"/>
        <i val="0"/>
        <strike val="0"/>
        <condense val="0"/>
        <extend val="0"/>
        <outline val="0"/>
        <shadow val="0"/>
        <u val="none"/>
        <vertAlign val="baseline"/>
        <sz val="12"/>
        <color auto="1"/>
        <name val="Aptos Narrow"/>
        <scheme val="minor"/>
      </font>
      <numFmt numFmtId="176" formatCode="[&gt;=1000000]&quot;₹&quot;#,##0.00,,&quot; MN&quot;;[&lt;1000000]#,##0.0,&quot;K&quot;"/>
    </dxf>
    <dxf>
      <font>
        <strike val="0"/>
        <outline val="0"/>
        <shadow val="0"/>
        <u val="none"/>
        <vertAlign val="baseline"/>
        <sz val="12"/>
        <color auto="1"/>
        <name val="Aptos Narrow"/>
        <scheme val="minor"/>
      </font>
      <numFmt numFmtId="166" formatCode="_ [$₹-4009]\ * #,##0.00_ ;_ [$₹-4009]\ * \-#,##0.00_ ;_ [$₹-4009]\ * &quot;-&quot;??_ ;_ @_ "/>
    </dxf>
    <dxf>
      <font>
        <b val="0"/>
        <i val="0"/>
        <strike val="0"/>
        <condense val="0"/>
        <extend val="0"/>
        <outline val="0"/>
        <shadow val="0"/>
        <u val="none"/>
        <vertAlign val="baseline"/>
        <sz val="12"/>
        <color auto="1"/>
        <name val="Aptos Narrow"/>
        <scheme val="minor"/>
      </font>
      <numFmt numFmtId="175" formatCode="[$-409]d\-mmm\-yy;@"/>
    </dxf>
    <dxf>
      <font>
        <strike val="0"/>
        <outline val="0"/>
        <shadow val="0"/>
        <u val="none"/>
        <vertAlign val="baseline"/>
        <sz val="12"/>
        <color auto="1"/>
        <name val="Aptos Narrow"/>
        <scheme val="minor"/>
      </font>
      <numFmt numFmtId="175" formatCode="[$-409]d\-mmm\-yy;@"/>
    </dxf>
    <dxf>
      <font>
        <b val="0"/>
        <i val="0"/>
        <strike val="0"/>
        <condense val="0"/>
        <extend val="0"/>
        <outline val="0"/>
        <shadow val="0"/>
        <u val="none"/>
        <vertAlign val="baseline"/>
        <sz val="12"/>
        <color auto="1"/>
        <name val="Aptos Narrow"/>
        <scheme val="minor"/>
      </font>
      <numFmt numFmtId="175" formatCode="[$-409]d\-mmm\-yy;@"/>
    </dxf>
    <dxf>
      <font>
        <strike val="0"/>
        <outline val="0"/>
        <shadow val="0"/>
        <u val="none"/>
        <vertAlign val="baseline"/>
        <sz val="12"/>
        <color auto="1"/>
        <name val="Aptos Narrow"/>
        <scheme val="minor"/>
      </font>
      <numFmt numFmtId="175" formatCode="[$-409]d\-mmm\-yy;@"/>
    </dxf>
    <dxf>
      <font>
        <b val="0"/>
        <i val="0"/>
        <strike val="0"/>
        <condense val="0"/>
        <extend val="0"/>
        <outline val="0"/>
        <shadow val="0"/>
        <u val="none"/>
        <vertAlign val="baseline"/>
        <sz val="12"/>
        <color auto="1"/>
        <name val="Aptos Narrow"/>
        <scheme val="minor"/>
      </font>
      <numFmt numFmtId="175" formatCode="[$-409]d\-mmm\-yy;@"/>
    </dxf>
    <dxf>
      <font>
        <strike val="0"/>
        <outline val="0"/>
        <shadow val="0"/>
        <u val="none"/>
        <vertAlign val="baseline"/>
        <sz val="12"/>
        <color auto="1"/>
        <name val="Aptos Narrow"/>
        <scheme val="minor"/>
      </font>
      <numFmt numFmtId="175" formatCode="[$-409]d\-mmm\-yy;@"/>
    </dxf>
    <dxf>
      <font>
        <b val="0"/>
        <i val="0"/>
        <strike val="0"/>
        <condense val="0"/>
        <extend val="0"/>
        <outline val="0"/>
        <shadow val="0"/>
        <u val="none"/>
        <vertAlign val="baseline"/>
        <sz val="12"/>
        <color auto="1"/>
        <name val="Aptos Narrow"/>
        <scheme val="minor"/>
      </font>
      <numFmt numFmtId="175" formatCode="[$-409]d\-mmm\-yy;@"/>
    </dxf>
    <dxf>
      <font>
        <strike val="0"/>
        <outline val="0"/>
        <shadow val="0"/>
        <u val="none"/>
        <vertAlign val="baseline"/>
        <sz val="12"/>
        <color auto="1"/>
        <name val="Aptos Narrow"/>
        <scheme val="minor"/>
      </font>
      <numFmt numFmtId="175" formatCode="[$-409]d\-mmm\-yy;@"/>
    </dxf>
    <dxf>
      <font>
        <b val="0"/>
        <i val="0"/>
        <strike val="0"/>
        <condense val="0"/>
        <extend val="0"/>
        <outline val="0"/>
        <shadow val="0"/>
        <u val="none"/>
        <vertAlign val="baseline"/>
        <sz val="12"/>
        <color auto="1"/>
        <name val="Aptos Narrow"/>
        <scheme val="minor"/>
      </font>
      <numFmt numFmtId="175" formatCode="[$-409]d\-mmm\-yy;@"/>
    </dxf>
    <dxf>
      <font>
        <strike val="0"/>
        <outline val="0"/>
        <shadow val="0"/>
        <u val="none"/>
        <vertAlign val="baseline"/>
        <sz val="12"/>
        <color auto="1"/>
        <name val="Aptos Narrow"/>
        <scheme val="minor"/>
      </font>
      <numFmt numFmtId="175" formatCode="[$-409]d\-mmm\-yy;@"/>
    </dxf>
    <dxf>
      <font>
        <b val="0"/>
        <i val="0"/>
        <strike val="0"/>
        <condense val="0"/>
        <extend val="0"/>
        <outline val="0"/>
        <shadow val="0"/>
        <u val="none"/>
        <vertAlign val="baseline"/>
        <sz val="12"/>
        <color auto="1"/>
        <name val="Aptos Narrow"/>
        <scheme val="minor"/>
      </font>
      <numFmt numFmtId="175" formatCode="[$-409]d\-mmm\-yy;@"/>
    </dxf>
    <dxf>
      <font>
        <strike val="0"/>
        <outline val="0"/>
        <shadow val="0"/>
        <u val="none"/>
        <vertAlign val="baseline"/>
        <sz val="12"/>
        <color auto="1"/>
        <name val="Aptos Narrow"/>
        <scheme val="minor"/>
      </font>
      <numFmt numFmtId="175" formatCode="[$-409]d\-mmm\-yy;@"/>
    </dxf>
    <dxf>
      <font>
        <b val="0"/>
        <i val="0"/>
        <strike val="0"/>
        <condense val="0"/>
        <extend val="0"/>
        <outline val="0"/>
        <shadow val="0"/>
        <u val="none"/>
        <vertAlign val="baseline"/>
        <sz val="12"/>
        <color auto="1"/>
        <name val="Aptos Narrow"/>
        <scheme val="minor"/>
      </font>
      <numFmt numFmtId="175" formatCode="[$-409]d\-mmm\-yy;@"/>
    </dxf>
    <dxf>
      <font>
        <b val="0"/>
        <i val="0"/>
        <strike val="0"/>
        <condense val="0"/>
        <extend val="0"/>
        <outline val="0"/>
        <shadow val="0"/>
        <u val="none"/>
        <vertAlign val="baseline"/>
        <sz val="12"/>
        <color auto="1"/>
        <name val="Aptos Narrow"/>
        <scheme val="minor"/>
      </font>
      <numFmt numFmtId="175" formatCode="[$-409]d\-mmm\-yy;@"/>
    </dxf>
    <dxf>
      <font>
        <b val="0"/>
        <i val="0"/>
        <strike val="0"/>
        <condense val="0"/>
        <extend val="0"/>
        <outline val="0"/>
        <shadow val="0"/>
        <u val="none"/>
        <vertAlign val="baseline"/>
        <sz val="12"/>
        <color auto="1"/>
        <name val="Aptos Narrow"/>
        <scheme val="minor"/>
      </font>
      <numFmt numFmtId="175" formatCode="[$-409]d\-mmm\-yy;@"/>
    </dxf>
    <dxf>
      <font>
        <strike val="0"/>
        <outline val="0"/>
        <shadow val="0"/>
        <u val="none"/>
        <vertAlign val="baseline"/>
        <sz val="12"/>
        <color auto="1"/>
        <name val="Aptos Narrow"/>
        <scheme val="minor"/>
      </font>
      <numFmt numFmtId="175" formatCode="[$-409]d\-mmm\-yy;@"/>
    </dxf>
    <dxf>
      <font>
        <b val="0"/>
        <i val="0"/>
        <strike val="0"/>
        <condense val="0"/>
        <extend val="0"/>
        <outline val="0"/>
        <shadow val="0"/>
        <u val="none"/>
        <vertAlign val="baseline"/>
        <sz val="12"/>
        <color auto="1"/>
        <name val="Aptos Narrow"/>
        <scheme val="minor"/>
      </font>
      <numFmt numFmtId="175" formatCode="[$-409]d\-mmm\-yy;@"/>
    </dxf>
    <dxf>
      <font>
        <strike val="0"/>
        <outline val="0"/>
        <shadow val="0"/>
        <u val="none"/>
        <vertAlign val="baseline"/>
        <sz val="12"/>
        <color auto="1"/>
        <name val="Aptos Narrow"/>
        <scheme val="minor"/>
      </font>
      <numFmt numFmtId="175" formatCode="[$-409]d\-mmm\-yy;@"/>
    </dxf>
    <dxf>
      <font>
        <b val="0"/>
        <i val="0"/>
        <strike val="0"/>
        <condense val="0"/>
        <extend val="0"/>
        <outline val="0"/>
        <shadow val="0"/>
        <u val="none"/>
        <vertAlign val="baseline"/>
        <sz val="12"/>
        <color auto="1"/>
        <name val="Aptos Narrow"/>
        <scheme val="minor"/>
      </font>
      <numFmt numFmtId="175" formatCode="[$-409]d\-mmm\-yy;@"/>
    </dxf>
    <dxf>
      <font>
        <strike val="0"/>
        <outline val="0"/>
        <shadow val="0"/>
        <u val="none"/>
        <vertAlign val="baseline"/>
        <sz val="12"/>
        <color auto="1"/>
        <name val="Aptos Narrow"/>
        <scheme val="minor"/>
      </font>
      <numFmt numFmtId="175" formatCode="[$-409]d\-mmm\-yy;@"/>
    </dxf>
    <dxf>
      <font>
        <strike val="0"/>
        <outline val="0"/>
        <shadow val="0"/>
        <u val="none"/>
        <vertAlign val="baseline"/>
        <sz val="12"/>
        <color auto="1"/>
        <name val="Aptos Narrow"/>
        <scheme val="minor"/>
      </font>
      <alignment horizontal="general" textRotation="0" indent="0" justifyLastLine="0" shrinkToFit="0" readingOrder="0"/>
      <protection hidden="0"/>
    </dxf>
    <dxf>
      <font>
        <b/>
        <i val="0"/>
        <strike val="0"/>
        <condense val="0"/>
        <extend val="0"/>
        <outline val="0"/>
        <shadow val="0"/>
        <u val="none"/>
        <vertAlign val="baseline"/>
        <sz val="12"/>
        <color auto="1"/>
        <name val="Aptos Narrow"/>
        <scheme val="minor"/>
      </font>
      <alignment horizontal="general" vertical="top" textRotation="0" wrapText="1" indent="0" justifyLastLine="0" shrinkToFit="0" readingOrder="0"/>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1.xml"/><Relationship Id="rId40" Type="http://schemas.openxmlformats.org/officeDocument/2006/relationships/connections" Target="connections.xml"/><Relationship Id="rId45"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[Injury_Dataset_raw.xlsx]Suggestion1!PivotTable4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DD5A13"/>
                </a:solidFill>
              </a:rPr>
              <a:t>Incident Cost</a:t>
            </a:r>
            <a:r>
              <a:rPr lang="en-US"/>
              <a:t> decreases over 'Year'.</a:t>
            </a:r>
          </a:p>
        </c:rich>
      </c:tx>
      <c:overlay val="0"/>
      <c:spPr>
        <a:noFill/>
        <a:ln>
          <a:noFill/>
        </a:ln>
        <a:effectLst/>
      </c:spPr>
    </c:title>
    <c:autoTitleDeleted val="0"/>
    <c:pivotFmts>
      <c:pivotFmt>
        <c:idx val="0"/>
        <c:spPr>
          <a:ln w="28575" cap="rnd">
            <a:solidFill>
              <a:srgbClr val="ED7331"/>
            </a:solidFill>
            <a:prstDash val="solid"/>
            <a:round/>
          </a:ln>
          <a:effectLst/>
        </c:spPr>
        <c:marker>
          <c:symbol val="none"/>
        </c:marker>
      </c:pivotFmt>
    </c:pivotFmts>
    <c:plotArea>
      <c:layout/>
      <c:lineChart>
        <c:grouping val="standard"/>
        <c:varyColors val="0"/>
        <c:ser>
          <c:idx val="0"/>
          <c:order val="0"/>
          <c:tx>
            <c:strRef>
              <c:f>Suggestion1!$B$2</c:f>
              <c:strCache>
                <c:ptCount val="1"/>
                <c:pt idx="0">
                  <c:v>Total</c:v>
                </c:pt>
              </c:strCache>
            </c:strRef>
          </c:tx>
          <c:spPr>
            <a:ln w="28575" cap="rnd">
              <a:solidFill>
                <a:srgbClr val="ED7331"/>
              </a:solidFill>
              <a:prstDash val="solid"/>
              <a:round/>
            </a:ln>
            <a:effectLst/>
          </c:spPr>
          <c:marker>
            <c:symbol val="none"/>
          </c:marker>
          <c:trendline>
            <c:spPr>
              <a:ln w="19050" cap="rnd">
                <a:solidFill>
                  <a:srgbClr val="ED7331"/>
                </a:solidFill>
                <a:prstDash val="sysDot"/>
              </a:ln>
              <a:effectLst/>
            </c:spPr>
            <c:trendlineType val="linear"/>
            <c:dispRSqr val="0"/>
            <c:dispEq val="0"/>
          </c:trendline>
          <c:cat>
            <c:strRef>
              <c:f>Suggestion1!$A$3:$A$6</c:f>
              <c:strCache>
                <c:ptCount val="3"/>
                <c:pt idx="0">
                  <c:v>2020</c:v>
                </c:pt>
                <c:pt idx="1">
                  <c:v>2021</c:v>
                </c:pt>
                <c:pt idx="2">
                  <c:v>2022</c:v>
                </c:pt>
              </c:strCache>
            </c:strRef>
          </c:cat>
          <c:val>
            <c:numRef>
              <c:f>Suggestion1!$B$3:$B$6</c:f>
              <c:numCache>
                <c:formatCode>_ [$₹-4009]\ * #,##0.00_ ;_ [$₹-4009]\ * \-#,##0.00_ ;_ [$₹-4009]\ * "-"??_ ;_ @_ </c:formatCode>
                <c:ptCount val="3"/>
                <c:pt idx="0">
                  <c:v>327003</c:v>
                </c:pt>
                <c:pt idx="1">
                  <c:v>277269</c:v>
                </c:pt>
                <c:pt idx="2">
                  <c:v>113523</c:v>
                </c:pt>
              </c:numCache>
            </c:numRef>
          </c:val>
          <c:smooth val="0"/>
          <c:extLst xmlns:c16r2="http://schemas.microsoft.com/office/drawing/2015/06/chart">
            <c:ext xmlns:c16="http://schemas.microsoft.com/office/drawing/2014/chart" uri="{C3380CC4-5D6E-409C-BE32-E72D297353CC}">
              <c16:uniqueId val="{00000000-92E0-4BC7-8D90-B7CAAD71A73A}"/>
            </c:ext>
          </c:extLst>
        </c:ser>
        <c:dLbls>
          <c:showLegendKey val="0"/>
          <c:showVal val="0"/>
          <c:showCatName val="0"/>
          <c:showSerName val="0"/>
          <c:showPercent val="0"/>
          <c:showBubbleSize val="0"/>
        </c:dLbls>
        <c:marker val="1"/>
        <c:smooth val="0"/>
        <c:axId val="211648896"/>
        <c:axId val="211650816"/>
      </c:lineChart>
      <c:catAx>
        <c:axId val="2116488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650816"/>
        <c:crosses val="autoZero"/>
        <c:auto val="1"/>
        <c:lblAlgn val="ctr"/>
        <c:lblOffset val="100"/>
        <c:noMultiLvlLbl val="0"/>
      </c:catAx>
      <c:valAx>
        <c:axId val="211650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Incident Cost</a:t>
                </a:r>
              </a:p>
            </c:rich>
          </c:tx>
          <c:overlay val="0"/>
          <c:spPr>
            <a:noFill/>
            <a:ln>
              <a:noFill/>
            </a:ln>
            <a:effectLst/>
          </c:spPr>
        </c:title>
        <c:numFmt formatCode="_ [$₹-4009]\ * #,##0.00_ ;_ [$₹-4009]\ * \-#,##0.0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648896"/>
        <c:crosses val="autoZero"/>
        <c:crossBetween val="midCat"/>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[Injury_Dataset_raw.xlsx]Suggestion2!PivotTable6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'Days Lost' by 'Gender' and 'Shift'</a:t>
            </a:r>
          </a:p>
        </c:rich>
      </c:tx>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3"/>
          </a:solidFill>
          <a:ln>
            <a:noFill/>
          </a:ln>
          <a:effectLst/>
        </c:spPr>
        <c:marker>
          <c:symbol val="none"/>
        </c:marker>
      </c:pivotFmt>
    </c:pivotFmts>
    <c:plotArea>
      <c:layout/>
      <c:barChart>
        <c:barDir val="bar"/>
        <c:grouping val="clustered"/>
        <c:varyColors val="0"/>
        <c:ser>
          <c:idx val="0"/>
          <c:order val="0"/>
          <c:tx>
            <c:strRef>
              <c:f>Suggestion2!$B$2:$B$3</c:f>
              <c:strCache>
                <c:ptCount val="1"/>
                <c:pt idx="0">
                  <c:v>Afternoon</c:v>
                </c:pt>
              </c:strCache>
            </c:strRef>
          </c:tx>
          <c:spPr>
            <a:solidFill>
              <a:schemeClr val="accent1"/>
            </a:solidFill>
            <a:ln>
              <a:noFill/>
            </a:ln>
            <a:effectLst/>
          </c:spPr>
          <c:invertIfNegative val="0"/>
          <c:cat>
            <c:strRef>
              <c:f>Suggestion2!$A$4:$A$6</c:f>
              <c:strCache>
                <c:ptCount val="2"/>
                <c:pt idx="0">
                  <c:v>Female</c:v>
                </c:pt>
                <c:pt idx="1">
                  <c:v>Male</c:v>
                </c:pt>
              </c:strCache>
            </c:strRef>
          </c:cat>
          <c:val>
            <c:numRef>
              <c:f>Suggestion2!$B$4:$B$6</c:f>
              <c:numCache>
                <c:formatCode>General</c:formatCode>
                <c:ptCount val="2"/>
                <c:pt idx="0">
                  <c:v>16.5</c:v>
                </c:pt>
                <c:pt idx="1">
                  <c:v>90</c:v>
                </c:pt>
              </c:numCache>
            </c:numRef>
          </c:val>
          <c:extLst xmlns:c16r2="http://schemas.microsoft.com/office/drawing/2015/06/chart">
            <c:ext xmlns:c16="http://schemas.microsoft.com/office/drawing/2014/chart" uri="{C3380CC4-5D6E-409C-BE32-E72D297353CC}">
              <c16:uniqueId val="{00000000-6CD6-404F-A344-A2E76D57717D}"/>
            </c:ext>
          </c:extLst>
        </c:ser>
        <c:ser>
          <c:idx val="1"/>
          <c:order val="1"/>
          <c:tx>
            <c:strRef>
              <c:f>Suggestion2!$C$2:$C$3</c:f>
              <c:strCache>
                <c:ptCount val="1"/>
                <c:pt idx="0">
                  <c:v>Day</c:v>
                </c:pt>
              </c:strCache>
            </c:strRef>
          </c:tx>
          <c:spPr>
            <a:solidFill>
              <a:schemeClr val="accent2"/>
            </a:solidFill>
            <a:ln>
              <a:noFill/>
            </a:ln>
            <a:effectLst/>
          </c:spPr>
          <c:invertIfNegative val="0"/>
          <c:cat>
            <c:strRef>
              <c:f>Suggestion2!$A$4:$A$6</c:f>
              <c:strCache>
                <c:ptCount val="2"/>
                <c:pt idx="0">
                  <c:v>Female</c:v>
                </c:pt>
                <c:pt idx="1">
                  <c:v>Male</c:v>
                </c:pt>
              </c:strCache>
            </c:strRef>
          </c:cat>
          <c:val>
            <c:numRef>
              <c:f>Suggestion2!$C$4:$C$6</c:f>
              <c:numCache>
                <c:formatCode>General</c:formatCode>
                <c:ptCount val="2"/>
                <c:pt idx="0">
                  <c:v>22</c:v>
                </c:pt>
                <c:pt idx="1">
                  <c:v>88.5</c:v>
                </c:pt>
              </c:numCache>
            </c:numRef>
          </c:val>
          <c:extLst xmlns:c16r2="http://schemas.microsoft.com/office/drawing/2015/06/chart">
            <c:ext xmlns:c16="http://schemas.microsoft.com/office/drawing/2014/chart" uri="{C3380CC4-5D6E-409C-BE32-E72D297353CC}">
              <c16:uniqueId val="{00000001-6CD6-404F-A344-A2E76D57717D}"/>
            </c:ext>
          </c:extLst>
        </c:ser>
        <c:ser>
          <c:idx val="2"/>
          <c:order val="2"/>
          <c:tx>
            <c:strRef>
              <c:f>Suggestion2!$D$2:$D$3</c:f>
              <c:strCache>
                <c:ptCount val="1"/>
                <c:pt idx="0">
                  <c:v>Night</c:v>
                </c:pt>
              </c:strCache>
            </c:strRef>
          </c:tx>
          <c:spPr>
            <a:solidFill>
              <a:schemeClr val="accent3"/>
            </a:solidFill>
            <a:ln>
              <a:noFill/>
            </a:ln>
            <a:effectLst/>
          </c:spPr>
          <c:invertIfNegative val="0"/>
          <c:cat>
            <c:strRef>
              <c:f>Suggestion2!$A$4:$A$6</c:f>
              <c:strCache>
                <c:ptCount val="2"/>
                <c:pt idx="0">
                  <c:v>Female</c:v>
                </c:pt>
                <c:pt idx="1">
                  <c:v>Male</c:v>
                </c:pt>
              </c:strCache>
            </c:strRef>
          </c:cat>
          <c:val>
            <c:numRef>
              <c:f>Suggestion2!$D$4:$D$6</c:f>
              <c:numCache>
                <c:formatCode>General</c:formatCode>
                <c:ptCount val="2"/>
                <c:pt idx="0">
                  <c:v>18</c:v>
                </c:pt>
                <c:pt idx="1">
                  <c:v>143.5</c:v>
                </c:pt>
              </c:numCache>
            </c:numRef>
          </c:val>
          <c:extLst xmlns:c16r2="http://schemas.microsoft.com/office/drawing/2015/06/chart">
            <c:ext xmlns:c16="http://schemas.microsoft.com/office/drawing/2014/chart" uri="{C3380CC4-5D6E-409C-BE32-E72D297353CC}">
              <c16:uniqueId val="{00000002-6CD6-404F-A344-A2E76D57717D}"/>
            </c:ext>
          </c:extLst>
        </c:ser>
        <c:dLbls>
          <c:showLegendKey val="0"/>
          <c:showVal val="0"/>
          <c:showCatName val="0"/>
          <c:showSerName val="0"/>
          <c:showPercent val="0"/>
          <c:showBubbleSize val="0"/>
        </c:dLbls>
        <c:gapWidth val="160"/>
        <c:overlap val="-30"/>
        <c:axId val="211435520"/>
        <c:axId val="211437440"/>
      </c:barChart>
      <c:catAx>
        <c:axId val="211435520"/>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37440"/>
        <c:crosses val="autoZero"/>
        <c:auto val="1"/>
        <c:lblAlgn val="ctr"/>
        <c:lblOffset val="100"/>
        <c:noMultiLvlLbl val="0"/>
      </c:catAx>
      <c:valAx>
        <c:axId val="21143744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Days Lost</a:t>
                </a:r>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35520"/>
        <c:crosses val="max"/>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7.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8.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17</xdr:row>
      <xdr:rowOff>114300</xdr:rowOff>
    </xdr:from>
    <xdr:to>
      <xdr:col>2</xdr:col>
      <xdr:colOff>615950</xdr:colOff>
      <xdr:row>19</xdr:row>
      <xdr:rowOff>165100</xdr:rowOff>
    </xdr:to>
    <xdr:grpSp>
      <xdr:nvGrpSpPr>
        <xdr:cNvPr id="8" name="Group 7">
          <a:extLst>
            <a:ext uri="{FF2B5EF4-FFF2-40B4-BE49-F238E27FC236}">
              <a16:creationId xmlns="" xmlns:a16="http://schemas.microsoft.com/office/drawing/2014/main" id="{9420CAA1-CE69-1AE3-4D8B-6516B3970010}"/>
            </a:ext>
          </a:extLst>
        </xdr:cNvPr>
        <xdr:cNvGrpSpPr/>
      </xdr:nvGrpSpPr>
      <xdr:grpSpPr>
        <a:xfrm>
          <a:off x="0" y="3244850"/>
          <a:ext cx="1816100" cy="419100"/>
          <a:chOff x="1079500" y="304800"/>
          <a:chExt cx="1835150" cy="419100"/>
        </a:xfrm>
      </xdr:grpSpPr>
      <xdr:sp macro="" textlink="">
        <xdr:nvSpPr>
          <xdr:cNvPr id="4" name="Rectangle: Rounded Corners 3">
            <a:extLst>
              <a:ext uri="{FF2B5EF4-FFF2-40B4-BE49-F238E27FC236}">
                <a16:creationId xmlns="" xmlns:a16="http://schemas.microsoft.com/office/drawing/2014/main" id="{B5521C08-0E2B-6488-D026-19F2324EA6A3}"/>
              </a:ext>
            </a:extLst>
          </xdr:cNvPr>
          <xdr:cNvSpPr/>
        </xdr:nvSpPr>
        <xdr:spPr>
          <a:xfrm>
            <a:off x="1079500" y="304800"/>
            <a:ext cx="1835150" cy="419100"/>
          </a:xfrm>
          <a:prstGeom prst="roundRect">
            <a:avLst>
              <a:gd name="adj" fmla="val 50000"/>
            </a:avLst>
          </a:prstGeom>
          <a:solidFill>
            <a:schemeClr val="lt1">
              <a:alpha val="67000"/>
            </a:schemeClr>
          </a:solidFill>
          <a:effectLst>
            <a:glow rad="254000">
              <a:srgbClr val="FFC000">
                <a:alpha val="40000"/>
              </a:srgbClr>
            </a:glo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b="1" cap="none" spc="0">
              <a:ln w="22225">
                <a:solidFill>
                  <a:schemeClr val="accent2"/>
                </a:solidFill>
                <a:prstDash val="solid"/>
              </a:ln>
              <a:solidFill>
                <a:schemeClr val="accent2">
                  <a:lumMod val="40000"/>
                  <a:lumOff val="60000"/>
                </a:schemeClr>
              </a:solidFill>
              <a:effectLst>
                <a:glow rad="63500">
                  <a:schemeClr val="accent2">
                    <a:satMod val="175000"/>
                    <a:alpha val="40000"/>
                  </a:schemeClr>
                </a:glow>
              </a:effectLst>
            </a:endParaRPr>
          </a:p>
        </xdr:txBody>
      </xdr:sp>
      <xdr:sp macro="" textlink="HR!J16">
        <xdr:nvSpPr>
          <xdr:cNvPr id="3" name="TextBox 2">
            <a:extLst>
              <a:ext uri="{FF2B5EF4-FFF2-40B4-BE49-F238E27FC236}">
                <a16:creationId xmlns="" xmlns:a16="http://schemas.microsoft.com/office/drawing/2014/main" id="{43CFF46D-4ABC-4761-128F-2D9A64630A93}"/>
              </a:ext>
            </a:extLst>
          </xdr:cNvPr>
          <xdr:cNvSpPr txBox="1"/>
        </xdr:nvSpPr>
        <xdr:spPr>
          <a:xfrm>
            <a:off x="1339850" y="393700"/>
            <a:ext cx="1117600" cy="285750"/>
          </a:xfrm>
          <a:custGeom>
            <a:avLst/>
            <a:gdLst>
              <a:gd name="connsiteX0" fmla="*/ 0 w 1962150"/>
              <a:gd name="connsiteY0" fmla="*/ 0 h 755650"/>
              <a:gd name="connsiteX1" fmla="*/ 1962150 w 1962150"/>
              <a:gd name="connsiteY1" fmla="*/ 0 h 755650"/>
              <a:gd name="connsiteX2" fmla="*/ 1962150 w 1962150"/>
              <a:gd name="connsiteY2" fmla="*/ 755650 h 755650"/>
              <a:gd name="connsiteX3" fmla="*/ 0 w 1962150"/>
              <a:gd name="connsiteY3" fmla="*/ 755650 h 755650"/>
              <a:gd name="connsiteX4" fmla="*/ 0 w 1962150"/>
              <a:gd name="connsiteY4" fmla="*/ 0 h 755650"/>
              <a:gd name="connsiteX0" fmla="*/ 0 w 1974850"/>
              <a:gd name="connsiteY0" fmla="*/ 6350 h 755650"/>
              <a:gd name="connsiteX1" fmla="*/ 1974850 w 1974850"/>
              <a:gd name="connsiteY1" fmla="*/ 0 h 755650"/>
              <a:gd name="connsiteX2" fmla="*/ 1974850 w 1974850"/>
              <a:gd name="connsiteY2" fmla="*/ 755650 h 755650"/>
              <a:gd name="connsiteX3" fmla="*/ 12700 w 1974850"/>
              <a:gd name="connsiteY3" fmla="*/ 755650 h 755650"/>
              <a:gd name="connsiteX4" fmla="*/ 0 w 1974850"/>
              <a:gd name="connsiteY4" fmla="*/ 6350 h 75565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974850" h="755650">
                <a:moveTo>
                  <a:pt x="0" y="6350"/>
                </a:moveTo>
                <a:lnTo>
                  <a:pt x="1974850" y="0"/>
                </a:lnTo>
                <a:lnTo>
                  <a:pt x="1974850" y="755650"/>
                </a:lnTo>
                <a:lnTo>
                  <a:pt x="12700" y="755650"/>
                </a:lnTo>
                <a:lnTo>
                  <a:pt x="0" y="6350"/>
                </a:lnTo>
                <a:close/>
              </a:path>
            </a:pathLst>
          </a:custGeom>
          <a:noFill/>
          <a:ln>
            <a:no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fld id="{BF183F58-177C-4026-A015-7B1DCAFFC55E}" type="TxLink">
              <a:rPr lang="en-US" sz="1200" b="0" i="0" u="none" strike="noStrike">
                <a:solidFill>
                  <a:srgbClr val="000000"/>
                </a:solidFill>
                <a:latin typeface="Calibri"/>
                <a:ea typeface="Calibri"/>
                <a:cs typeface="Calibri"/>
              </a:rPr>
              <a:pPr/>
              <a:t> ₹ 189,933.00 </a:t>
            </a:fld>
            <a:endParaRPr lang="en-US" sz="16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47625</xdr:colOff>
      <xdr:row>6</xdr:row>
      <xdr:rowOff>28575</xdr:rowOff>
    </xdr:from>
    <xdr:to>
      <xdr:col>2</xdr:col>
      <xdr:colOff>209550</xdr:colOff>
      <xdr:row>10</xdr:row>
      <xdr:rowOff>0</xdr:rowOff>
    </xdr:to>
    <xdr:sp macro="" textlink="" fLocksText="0">
      <xdr:nvSpPr>
        <xdr:cNvPr id="3" name="Right Brace 2">
          <a:extLst>
            <a:ext uri="{FF2B5EF4-FFF2-40B4-BE49-F238E27FC236}">
              <a16:creationId xmlns="" xmlns:a16="http://schemas.microsoft.com/office/drawing/2014/main" id="{701378F3-9E78-4513-9BDA-6F83097E90CF}"/>
            </a:ext>
          </a:extLst>
        </xdr:cNvPr>
        <xdr:cNvSpPr/>
      </xdr:nvSpPr>
      <xdr:spPr>
        <a:xfrm>
          <a:off x="2079625" y="1139825"/>
          <a:ext cx="161925" cy="7080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349251</xdr:colOff>
      <xdr:row>6</xdr:row>
      <xdr:rowOff>190500</xdr:rowOff>
    </xdr:from>
    <xdr:to>
      <xdr:col>0</xdr:col>
      <xdr:colOff>582083</xdr:colOff>
      <xdr:row>8</xdr:row>
      <xdr:rowOff>31750</xdr:rowOff>
    </xdr:to>
    <xdr:cxnSp macro="">
      <xdr:nvCxnSpPr>
        <xdr:cNvPr id="2" name="Straight Arrow Connector 1">
          <a:extLst>
            <a:ext uri="{FF2B5EF4-FFF2-40B4-BE49-F238E27FC236}">
              <a16:creationId xmlns="" xmlns:a16="http://schemas.microsoft.com/office/drawing/2014/main" id="{6E78779D-9AEE-4817-83BA-BF4A4B31BC06}"/>
            </a:ext>
          </a:extLst>
        </xdr:cNvPr>
        <xdr:cNvCxnSpPr/>
      </xdr:nvCxnSpPr>
      <xdr:spPr>
        <a:xfrm flipH="1">
          <a:off x="349251" y="1625600"/>
          <a:ext cx="232832"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582083</xdr:colOff>
      <xdr:row>7</xdr:row>
      <xdr:rowOff>10583</xdr:rowOff>
    </xdr:from>
    <xdr:to>
      <xdr:col>1</xdr:col>
      <xdr:colOff>613832</xdr:colOff>
      <xdr:row>11</xdr:row>
      <xdr:rowOff>74084</xdr:rowOff>
    </xdr:to>
    <xdr:cxnSp macro="">
      <xdr:nvCxnSpPr>
        <xdr:cNvPr id="3" name="Straight Arrow Connector 2">
          <a:extLst>
            <a:ext uri="{FF2B5EF4-FFF2-40B4-BE49-F238E27FC236}">
              <a16:creationId xmlns="" xmlns:a16="http://schemas.microsoft.com/office/drawing/2014/main" id="{3BED6637-CF6B-4226-8BA3-36E7DB6B7D2B}"/>
            </a:ext>
          </a:extLst>
        </xdr:cNvPr>
        <xdr:cNvCxnSpPr/>
      </xdr:nvCxnSpPr>
      <xdr:spPr>
        <a:xfrm flipH="1">
          <a:off x="582083" y="1642533"/>
          <a:ext cx="927099" cy="812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349251</xdr:colOff>
      <xdr:row>7</xdr:row>
      <xdr:rowOff>21167</xdr:rowOff>
    </xdr:from>
    <xdr:to>
      <xdr:col>0</xdr:col>
      <xdr:colOff>687917</xdr:colOff>
      <xdr:row>8</xdr:row>
      <xdr:rowOff>31750</xdr:rowOff>
    </xdr:to>
    <xdr:cxnSp macro="">
      <xdr:nvCxnSpPr>
        <xdr:cNvPr id="2" name="Straight Arrow Connector 1">
          <a:extLst>
            <a:ext uri="{FF2B5EF4-FFF2-40B4-BE49-F238E27FC236}">
              <a16:creationId xmlns="" xmlns:a16="http://schemas.microsoft.com/office/drawing/2014/main" id="{BE4BC799-44C8-4711-9230-32E59399300B}"/>
            </a:ext>
          </a:extLst>
        </xdr:cNvPr>
        <xdr:cNvCxnSpPr/>
      </xdr:nvCxnSpPr>
      <xdr:spPr>
        <a:xfrm flipH="1">
          <a:off x="349251" y="1653117"/>
          <a:ext cx="338666" cy="1947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582083</xdr:colOff>
      <xdr:row>7</xdr:row>
      <xdr:rowOff>10583</xdr:rowOff>
    </xdr:from>
    <xdr:to>
      <xdr:col>1</xdr:col>
      <xdr:colOff>613832</xdr:colOff>
      <xdr:row>11</xdr:row>
      <xdr:rowOff>74084</xdr:rowOff>
    </xdr:to>
    <xdr:cxnSp macro="">
      <xdr:nvCxnSpPr>
        <xdr:cNvPr id="3" name="Straight Arrow Connector 2">
          <a:extLst>
            <a:ext uri="{FF2B5EF4-FFF2-40B4-BE49-F238E27FC236}">
              <a16:creationId xmlns="" xmlns:a16="http://schemas.microsoft.com/office/drawing/2014/main" id="{EAF9346B-2971-44EF-A1E4-D3808AB733B2}"/>
            </a:ext>
          </a:extLst>
        </xdr:cNvPr>
        <xdr:cNvCxnSpPr/>
      </xdr:nvCxnSpPr>
      <xdr:spPr>
        <a:xfrm flipH="1">
          <a:off x="582083" y="1642533"/>
          <a:ext cx="927099" cy="812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560917</xdr:colOff>
      <xdr:row>7</xdr:row>
      <xdr:rowOff>26458</xdr:rowOff>
    </xdr:from>
    <xdr:to>
      <xdr:col>2</xdr:col>
      <xdr:colOff>232833</xdr:colOff>
      <xdr:row>13</xdr:row>
      <xdr:rowOff>179916</xdr:rowOff>
    </xdr:to>
    <xdr:cxnSp macro="">
      <xdr:nvCxnSpPr>
        <xdr:cNvPr id="4" name="Straight Arrow Connector 3">
          <a:extLst>
            <a:ext uri="{FF2B5EF4-FFF2-40B4-BE49-F238E27FC236}">
              <a16:creationId xmlns="" xmlns:a16="http://schemas.microsoft.com/office/drawing/2014/main" id="{B93D62B7-C70D-47CB-BC18-960559CF0740}"/>
            </a:ext>
          </a:extLst>
        </xdr:cNvPr>
        <xdr:cNvCxnSpPr/>
      </xdr:nvCxnSpPr>
      <xdr:spPr>
        <a:xfrm flipH="1">
          <a:off x="560917" y="1658408"/>
          <a:ext cx="1456266" cy="12837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349251</xdr:colOff>
      <xdr:row>6</xdr:row>
      <xdr:rowOff>179916</xdr:rowOff>
    </xdr:from>
    <xdr:to>
      <xdr:col>1</xdr:col>
      <xdr:colOff>412750</xdr:colOff>
      <xdr:row>8</xdr:row>
      <xdr:rowOff>31750</xdr:rowOff>
    </xdr:to>
    <xdr:cxnSp macro="">
      <xdr:nvCxnSpPr>
        <xdr:cNvPr id="2" name="Straight Arrow Connector 1">
          <a:extLst>
            <a:ext uri="{FF2B5EF4-FFF2-40B4-BE49-F238E27FC236}">
              <a16:creationId xmlns="" xmlns:a16="http://schemas.microsoft.com/office/drawing/2014/main" id="{95BD2DB3-E77C-4AF3-992A-24AC9DC5385B}"/>
            </a:ext>
          </a:extLst>
        </xdr:cNvPr>
        <xdr:cNvCxnSpPr/>
      </xdr:nvCxnSpPr>
      <xdr:spPr>
        <a:xfrm flipH="1">
          <a:off x="349251" y="1615016"/>
          <a:ext cx="958849" cy="2328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402167</xdr:colOff>
      <xdr:row>7</xdr:row>
      <xdr:rowOff>10583</xdr:rowOff>
    </xdr:from>
    <xdr:to>
      <xdr:col>1</xdr:col>
      <xdr:colOff>613833</xdr:colOff>
      <xdr:row>11</xdr:row>
      <xdr:rowOff>31750</xdr:rowOff>
    </xdr:to>
    <xdr:cxnSp macro="">
      <xdr:nvCxnSpPr>
        <xdr:cNvPr id="3" name="Straight Arrow Connector 2">
          <a:extLst>
            <a:ext uri="{FF2B5EF4-FFF2-40B4-BE49-F238E27FC236}">
              <a16:creationId xmlns="" xmlns:a16="http://schemas.microsoft.com/office/drawing/2014/main" id="{9A5A8EE9-B42B-49F4-ADD7-0D83AAB2825B}"/>
            </a:ext>
          </a:extLst>
        </xdr:cNvPr>
        <xdr:cNvCxnSpPr/>
      </xdr:nvCxnSpPr>
      <xdr:spPr>
        <a:xfrm flipH="1">
          <a:off x="402167" y="1642533"/>
          <a:ext cx="1107016" cy="7704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349252</xdr:colOff>
      <xdr:row>6</xdr:row>
      <xdr:rowOff>169333</xdr:rowOff>
    </xdr:from>
    <xdr:to>
      <xdr:col>1</xdr:col>
      <xdr:colOff>539750</xdr:colOff>
      <xdr:row>8</xdr:row>
      <xdr:rowOff>31750</xdr:rowOff>
    </xdr:to>
    <xdr:cxnSp macro="">
      <xdr:nvCxnSpPr>
        <xdr:cNvPr id="2" name="Straight Arrow Connector 1">
          <a:extLst>
            <a:ext uri="{FF2B5EF4-FFF2-40B4-BE49-F238E27FC236}">
              <a16:creationId xmlns="" xmlns:a16="http://schemas.microsoft.com/office/drawing/2014/main" id="{AB2DDF6F-9D2C-4333-B4E4-6AB092BBD33D}"/>
            </a:ext>
          </a:extLst>
        </xdr:cNvPr>
        <xdr:cNvCxnSpPr/>
      </xdr:nvCxnSpPr>
      <xdr:spPr>
        <a:xfrm flipH="1">
          <a:off x="349252" y="1604433"/>
          <a:ext cx="1085848" cy="2434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349252</xdr:colOff>
      <xdr:row>6</xdr:row>
      <xdr:rowOff>190500</xdr:rowOff>
    </xdr:from>
    <xdr:to>
      <xdr:col>2</xdr:col>
      <xdr:colOff>201083</xdr:colOff>
      <xdr:row>11</xdr:row>
      <xdr:rowOff>31750</xdr:rowOff>
    </xdr:to>
    <xdr:cxnSp macro="">
      <xdr:nvCxnSpPr>
        <xdr:cNvPr id="3" name="Straight Arrow Connector 2">
          <a:extLst>
            <a:ext uri="{FF2B5EF4-FFF2-40B4-BE49-F238E27FC236}">
              <a16:creationId xmlns="" xmlns:a16="http://schemas.microsoft.com/office/drawing/2014/main" id="{E6F23F2E-A2DF-4A8E-A250-BE4BE629BE1D}"/>
            </a:ext>
          </a:extLst>
        </xdr:cNvPr>
        <xdr:cNvCxnSpPr/>
      </xdr:nvCxnSpPr>
      <xdr:spPr>
        <a:xfrm flipH="1">
          <a:off x="349252" y="1625600"/>
          <a:ext cx="1636181" cy="787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592667</xdr:colOff>
      <xdr:row>6</xdr:row>
      <xdr:rowOff>169333</xdr:rowOff>
    </xdr:from>
    <xdr:to>
      <xdr:col>1</xdr:col>
      <xdr:colOff>762000</xdr:colOff>
      <xdr:row>12</xdr:row>
      <xdr:rowOff>31750</xdr:rowOff>
    </xdr:to>
    <xdr:cxnSp macro="">
      <xdr:nvCxnSpPr>
        <xdr:cNvPr id="2" name="Straight Arrow Connector 1">
          <a:extLst>
            <a:ext uri="{FF2B5EF4-FFF2-40B4-BE49-F238E27FC236}">
              <a16:creationId xmlns="" xmlns:a16="http://schemas.microsoft.com/office/drawing/2014/main" id="{4A04B8E0-9303-4CAE-8C0E-C32D90AB82A9}"/>
            </a:ext>
          </a:extLst>
        </xdr:cNvPr>
        <xdr:cNvCxnSpPr/>
      </xdr:nvCxnSpPr>
      <xdr:spPr>
        <a:xfrm flipH="1">
          <a:off x="592667" y="1598083"/>
          <a:ext cx="867833" cy="9927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31750</xdr:colOff>
      <xdr:row>6</xdr:row>
      <xdr:rowOff>169333</xdr:rowOff>
    </xdr:from>
    <xdr:to>
      <xdr:col>3</xdr:col>
      <xdr:colOff>338668</xdr:colOff>
      <xdr:row>15</xdr:row>
      <xdr:rowOff>52916</xdr:rowOff>
    </xdr:to>
    <xdr:cxnSp macro="">
      <xdr:nvCxnSpPr>
        <xdr:cNvPr id="3" name="Straight Arrow Connector 2">
          <a:extLst>
            <a:ext uri="{FF2B5EF4-FFF2-40B4-BE49-F238E27FC236}">
              <a16:creationId xmlns="" xmlns:a16="http://schemas.microsoft.com/office/drawing/2014/main" id="{63F497EA-C64A-44BB-B9BF-B2A0BCB0F10C}"/>
            </a:ext>
          </a:extLst>
        </xdr:cNvPr>
        <xdr:cNvCxnSpPr/>
      </xdr:nvCxnSpPr>
      <xdr:spPr>
        <a:xfrm flipH="1">
          <a:off x="730250" y="1598083"/>
          <a:ext cx="2205568" cy="15790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349251</xdr:colOff>
      <xdr:row>6</xdr:row>
      <xdr:rowOff>190500</xdr:rowOff>
    </xdr:from>
    <xdr:to>
      <xdr:col>0</xdr:col>
      <xdr:colOff>582083</xdr:colOff>
      <xdr:row>8</xdr:row>
      <xdr:rowOff>31750</xdr:rowOff>
    </xdr:to>
    <xdr:cxnSp macro="">
      <xdr:nvCxnSpPr>
        <xdr:cNvPr id="3" name="Straight Arrow Connector 2">
          <a:extLst>
            <a:ext uri="{FF2B5EF4-FFF2-40B4-BE49-F238E27FC236}">
              <a16:creationId xmlns="" xmlns:a16="http://schemas.microsoft.com/office/drawing/2014/main" id="{51E66C94-A3B6-4768-9D06-658F0A3988DC}"/>
            </a:ext>
          </a:extLst>
        </xdr:cNvPr>
        <xdr:cNvCxnSpPr/>
      </xdr:nvCxnSpPr>
      <xdr:spPr>
        <a:xfrm flipH="1">
          <a:off x="349251" y="1625600"/>
          <a:ext cx="232832"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4" name="Straight Arrow Connector 3">
          <a:extLst>
            <a:ext uri="{FF2B5EF4-FFF2-40B4-BE49-F238E27FC236}">
              <a16:creationId xmlns="" xmlns:a16="http://schemas.microsoft.com/office/drawing/2014/main" id="{6CAD8EAD-06ED-4F4E-878C-CDA565F44527}"/>
            </a:ext>
          </a:extLst>
        </xdr:cNvPr>
        <xdr:cNvCxnSpPr/>
      </xdr:nvCxnSpPr>
      <xdr:spPr>
        <a:xfrm flipH="1">
          <a:off x="349251" y="1625600"/>
          <a:ext cx="232832"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5" name="Straight Arrow Connector 4">
          <a:extLst>
            <a:ext uri="{FF2B5EF4-FFF2-40B4-BE49-F238E27FC236}">
              <a16:creationId xmlns="" xmlns:a16="http://schemas.microsoft.com/office/drawing/2014/main" id="{F40C6B47-553D-41EC-B92F-271D6EED41F6}"/>
            </a:ext>
          </a:extLst>
        </xdr:cNvPr>
        <xdr:cNvCxnSpPr/>
      </xdr:nvCxnSpPr>
      <xdr:spPr>
        <a:xfrm flipH="1">
          <a:off x="349251" y="1625600"/>
          <a:ext cx="232832"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304800</xdr:colOff>
      <xdr:row>7</xdr:row>
      <xdr:rowOff>28575</xdr:rowOff>
    </xdr:from>
    <xdr:to>
      <xdr:col>1</xdr:col>
      <xdr:colOff>556682</xdr:colOff>
      <xdr:row>11</xdr:row>
      <xdr:rowOff>66675</xdr:rowOff>
    </xdr:to>
    <xdr:cxnSp macro="">
      <xdr:nvCxnSpPr>
        <xdr:cNvPr id="6" name="Straight Arrow Connector 5">
          <a:extLst>
            <a:ext uri="{FF2B5EF4-FFF2-40B4-BE49-F238E27FC236}">
              <a16:creationId xmlns="" xmlns:a16="http://schemas.microsoft.com/office/drawing/2014/main" id="{1BFC388B-4111-4213-9A87-A01654443BBA}"/>
            </a:ext>
          </a:extLst>
        </xdr:cNvPr>
        <xdr:cNvCxnSpPr/>
      </xdr:nvCxnSpPr>
      <xdr:spPr>
        <a:xfrm flipH="1">
          <a:off x="304800" y="1660525"/>
          <a:ext cx="1147232" cy="787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592667</xdr:colOff>
      <xdr:row>6</xdr:row>
      <xdr:rowOff>169333</xdr:rowOff>
    </xdr:from>
    <xdr:to>
      <xdr:col>1</xdr:col>
      <xdr:colOff>762000</xdr:colOff>
      <xdr:row>12</xdr:row>
      <xdr:rowOff>31750</xdr:rowOff>
    </xdr:to>
    <xdr:cxnSp macro="">
      <xdr:nvCxnSpPr>
        <xdr:cNvPr id="2" name="Straight Arrow Connector 1">
          <a:extLst>
            <a:ext uri="{FF2B5EF4-FFF2-40B4-BE49-F238E27FC236}">
              <a16:creationId xmlns="" xmlns:a16="http://schemas.microsoft.com/office/drawing/2014/main" id="{32474B0A-62EC-4850-8EF9-6C7F6C863A72}"/>
            </a:ext>
          </a:extLst>
        </xdr:cNvPr>
        <xdr:cNvCxnSpPr/>
      </xdr:nvCxnSpPr>
      <xdr:spPr>
        <a:xfrm flipH="1">
          <a:off x="592667" y="1598083"/>
          <a:ext cx="988483" cy="9927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31751</xdr:colOff>
      <xdr:row>7</xdr:row>
      <xdr:rowOff>0</xdr:rowOff>
    </xdr:from>
    <xdr:to>
      <xdr:col>6</xdr:col>
      <xdr:colOff>349250</xdr:colOff>
      <xdr:row>15</xdr:row>
      <xdr:rowOff>52916</xdr:rowOff>
    </xdr:to>
    <xdr:cxnSp macro="">
      <xdr:nvCxnSpPr>
        <xdr:cNvPr id="3" name="Straight Arrow Connector 2">
          <a:extLst>
            <a:ext uri="{FF2B5EF4-FFF2-40B4-BE49-F238E27FC236}">
              <a16:creationId xmlns="" xmlns:a16="http://schemas.microsoft.com/office/drawing/2014/main" id="{02BB2459-F62A-4F84-8471-C3A5D52B8CD2}"/>
            </a:ext>
          </a:extLst>
        </xdr:cNvPr>
        <xdr:cNvCxnSpPr/>
      </xdr:nvCxnSpPr>
      <xdr:spPr>
        <a:xfrm flipH="1">
          <a:off x="850901" y="1625600"/>
          <a:ext cx="4210049" cy="15515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603250</xdr:colOff>
      <xdr:row>7</xdr:row>
      <xdr:rowOff>0</xdr:rowOff>
    </xdr:from>
    <xdr:to>
      <xdr:col>3</xdr:col>
      <xdr:colOff>0</xdr:colOff>
      <xdr:row>18</xdr:row>
      <xdr:rowOff>42333</xdr:rowOff>
    </xdr:to>
    <xdr:cxnSp macro="">
      <xdr:nvCxnSpPr>
        <xdr:cNvPr id="4" name="Straight Arrow Connector 3">
          <a:extLst>
            <a:ext uri="{FF2B5EF4-FFF2-40B4-BE49-F238E27FC236}">
              <a16:creationId xmlns="" xmlns:a16="http://schemas.microsoft.com/office/drawing/2014/main" id="{5C088FEC-06F1-4EBE-B740-9888A85E599D}"/>
            </a:ext>
          </a:extLst>
        </xdr:cNvPr>
        <xdr:cNvCxnSpPr/>
      </xdr:nvCxnSpPr>
      <xdr:spPr>
        <a:xfrm flipH="1">
          <a:off x="603250" y="1625600"/>
          <a:ext cx="1733550" cy="2106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592667</xdr:colOff>
      <xdr:row>7</xdr:row>
      <xdr:rowOff>169333</xdr:rowOff>
    </xdr:from>
    <xdr:to>
      <xdr:col>1</xdr:col>
      <xdr:colOff>762000</xdr:colOff>
      <xdr:row>12</xdr:row>
      <xdr:rowOff>31750</xdr:rowOff>
    </xdr:to>
    <xdr:cxnSp macro="">
      <xdr:nvCxnSpPr>
        <xdr:cNvPr id="2" name="Straight Arrow Connector 1">
          <a:extLst>
            <a:ext uri="{FF2B5EF4-FFF2-40B4-BE49-F238E27FC236}">
              <a16:creationId xmlns="" xmlns:a16="http://schemas.microsoft.com/office/drawing/2014/main" id="{9AD092B7-155E-494A-92D2-B325F51D5321}"/>
            </a:ext>
          </a:extLst>
        </xdr:cNvPr>
        <xdr:cNvCxnSpPr/>
      </xdr:nvCxnSpPr>
      <xdr:spPr>
        <a:xfrm flipH="1">
          <a:off x="592667" y="1782233"/>
          <a:ext cx="937683" cy="8085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433918</xdr:colOff>
      <xdr:row>8</xdr:row>
      <xdr:rowOff>21167</xdr:rowOff>
    </xdr:from>
    <xdr:to>
      <xdr:col>1</xdr:col>
      <xdr:colOff>74083</xdr:colOff>
      <xdr:row>9</xdr:row>
      <xdr:rowOff>74083</xdr:rowOff>
    </xdr:to>
    <xdr:cxnSp macro="">
      <xdr:nvCxnSpPr>
        <xdr:cNvPr id="3" name="Straight Arrow Connector 2">
          <a:extLst>
            <a:ext uri="{FF2B5EF4-FFF2-40B4-BE49-F238E27FC236}">
              <a16:creationId xmlns="" xmlns:a16="http://schemas.microsoft.com/office/drawing/2014/main" id="{BEBE312A-5D2A-4506-AE8A-38CEB4EBC90D}"/>
            </a:ext>
          </a:extLst>
        </xdr:cNvPr>
        <xdr:cNvCxnSpPr/>
      </xdr:nvCxnSpPr>
      <xdr:spPr>
        <a:xfrm flipH="1">
          <a:off x="433918" y="1830917"/>
          <a:ext cx="408515" cy="2370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338667</xdr:colOff>
      <xdr:row>31</xdr:row>
      <xdr:rowOff>127000</xdr:rowOff>
    </xdr:from>
    <xdr:to>
      <xdr:col>9</xdr:col>
      <xdr:colOff>645584</xdr:colOff>
      <xdr:row>32</xdr:row>
      <xdr:rowOff>95250</xdr:rowOff>
    </xdr:to>
    <xdr:cxnSp macro="">
      <xdr:nvCxnSpPr>
        <xdr:cNvPr id="4" name="Straight Arrow Connector 3">
          <a:extLst>
            <a:ext uri="{FF2B5EF4-FFF2-40B4-BE49-F238E27FC236}">
              <a16:creationId xmlns="" xmlns:a16="http://schemas.microsoft.com/office/drawing/2014/main" id="{C4D94ED9-D33F-49E5-BE62-D061AF408DBC}"/>
            </a:ext>
          </a:extLst>
        </xdr:cNvPr>
        <xdr:cNvCxnSpPr/>
      </xdr:nvCxnSpPr>
      <xdr:spPr>
        <a:xfrm>
          <a:off x="6923617" y="6273800"/>
          <a:ext cx="916517" cy="1524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243417</xdr:colOff>
      <xdr:row>8</xdr:row>
      <xdr:rowOff>10584</xdr:rowOff>
    </xdr:from>
    <xdr:to>
      <xdr:col>1</xdr:col>
      <xdr:colOff>412750</xdr:colOff>
      <xdr:row>12</xdr:row>
      <xdr:rowOff>74084</xdr:rowOff>
    </xdr:to>
    <xdr:cxnSp macro="">
      <xdr:nvCxnSpPr>
        <xdr:cNvPr id="2" name="Straight Arrow Connector 1">
          <a:extLst>
            <a:ext uri="{FF2B5EF4-FFF2-40B4-BE49-F238E27FC236}">
              <a16:creationId xmlns="" xmlns:a16="http://schemas.microsoft.com/office/drawing/2014/main" id="{D81C9F2B-2EE0-472B-A999-C23B8ECE35E1}"/>
            </a:ext>
          </a:extLst>
        </xdr:cNvPr>
        <xdr:cNvCxnSpPr/>
      </xdr:nvCxnSpPr>
      <xdr:spPr>
        <a:xfrm flipH="1">
          <a:off x="243417" y="1820334"/>
          <a:ext cx="937683" cy="812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433918</xdr:colOff>
      <xdr:row>8</xdr:row>
      <xdr:rowOff>21167</xdr:rowOff>
    </xdr:from>
    <xdr:to>
      <xdr:col>1</xdr:col>
      <xdr:colOff>74083</xdr:colOff>
      <xdr:row>9</xdr:row>
      <xdr:rowOff>74083</xdr:rowOff>
    </xdr:to>
    <xdr:cxnSp macro="">
      <xdr:nvCxnSpPr>
        <xdr:cNvPr id="3" name="Straight Arrow Connector 2">
          <a:extLst>
            <a:ext uri="{FF2B5EF4-FFF2-40B4-BE49-F238E27FC236}">
              <a16:creationId xmlns="" xmlns:a16="http://schemas.microsoft.com/office/drawing/2014/main" id="{B9DAB261-38EB-46FF-B9CE-A47ACA2DD1F7}"/>
            </a:ext>
          </a:extLst>
        </xdr:cNvPr>
        <xdr:cNvCxnSpPr/>
      </xdr:nvCxnSpPr>
      <xdr:spPr>
        <a:xfrm flipH="1">
          <a:off x="433918" y="1830917"/>
          <a:ext cx="408515" cy="2370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592667</xdr:colOff>
      <xdr:row>6</xdr:row>
      <xdr:rowOff>169333</xdr:rowOff>
    </xdr:from>
    <xdr:to>
      <xdr:col>1</xdr:col>
      <xdr:colOff>762000</xdr:colOff>
      <xdr:row>11</xdr:row>
      <xdr:rowOff>31750</xdr:rowOff>
    </xdr:to>
    <xdr:cxnSp macro="">
      <xdr:nvCxnSpPr>
        <xdr:cNvPr id="2" name="Straight Arrow Connector 1">
          <a:extLst>
            <a:ext uri="{FF2B5EF4-FFF2-40B4-BE49-F238E27FC236}">
              <a16:creationId xmlns="" xmlns:a16="http://schemas.microsoft.com/office/drawing/2014/main" id="{240191AC-23FC-4BE0-919D-FE96EDB891B5}"/>
            </a:ext>
          </a:extLst>
        </xdr:cNvPr>
        <xdr:cNvCxnSpPr/>
      </xdr:nvCxnSpPr>
      <xdr:spPr>
        <a:xfrm flipH="1">
          <a:off x="592667" y="1598083"/>
          <a:ext cx="1020233" cy="8085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433918</xdr:colOff>
      <xdr:row>7</xdr:row>
      <xdr:rowOff>21167</xdr:rowOff>
    </xdr:from>
    <xdr:to>
      <xdr:col>1</xdr:col>
      <xdr:colOff>74083</xdr:colOff>
      <xdr:row>8</xdr:row>
      <xdr:rowOff>74083</xdr:rowOff>
    </xdr:to>
    <xdr:cxnSp macro="">
      <xdr:nvCxnSpPr>
        <xdr:cNvPr id="3" name="Straight Arrow Connector 2">
          <a:extLst>
            <a:ext uri="{FF2B5EF4-FFF2-40B4-BE49-F238E27FC236}">
              <a16:creationId xmlns="" xmlns:a16="http://schemas.microsoft.com/office/drawing/2014/main" id="{754223EA-4239-49BC-B383-BA6EB4ECE84D}"/>
            </a:ext>
          </a:extLst>
        </xdr:cNvPr>
        <xdr:cNvCxnSpPr/>
      </xdr:nvCxnSpPr>
      <xdr:spPr>
        <a:xfrm flipH="1">
          <a:off x="433918" y="1646767"/>
          <a:ext cx="491065" cy="2370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592667</xdr:colOff>
      <xdr:row>6</xdr:row>
      <xdr:rowOff>169333</xdr:rowOff>
    </xdr:from>
    <xdr:to>
      <xdr:col>1</xdr:col>
      <xdr:colOff>762000</xdr:colOff>
      <xdr:row>10</xdr:row>
      <xdr:rowOff>31750</xdr:rowOff>
    </xdr:to>
    <xdr:cxnSp macro="">
      <xdr:nvCxnSpPr>
        <xdr:cNvPr id="2" name="Straight Arrow Connector 1">
          <a:extLst>
            <a:ext uri="{FF2B5EF4-FFF2-40B4-BE49-F238E27FC236}">
              <a16:creationId xmlns="" xmlns:a16="http://schemas.microsoft.com/office/drawing/2014/main" id="{7C9B0BC5-8B32-4E4B-87E2-23293E77F743}"/>
            </a:ext>
          </a:extLst>
        </xdr:cNvPr>
        <xdr:cNvCxnSpPr/>
      </xdr:nvCxnSpPr>
      <xdr:spPr>
        <a:xfrm flipH="1">
          <a:off x="592667" y="1598083"/>
          <a:ext cx="867833" cy="6244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31751</xdr:colOff>
      <xdr:row>7</xdr:row>
      <xdr:rowOff>21167</xdr:rowOff>
    </xdr:from>
    <xdr:to>
      <xdr:col>2</xdr:col>
      <xdr:colOff>359834</xdr:colOff>
      <xdr:row>13</xdr:row>
      <xdr:rowOff>52916</xdr:rowOff>
    </xdr:to>
    <xdr:cxnSp macro="">
      <xdr:nvCxnSpPr>
        <xdr:cNvPr id="3" name="Straight Arrow Connector 2">
          <a:extLst>
            <a:ext uri="{FF2B5EF4-FFF2-40B4-BE49-F238E27FC236}">
              <a16:creationId xmlns="" xmlns:a16="http://schemas.microsoft.com/office/drawing/2014/main" id="{DFEDD9DE-657B-42A9-8A50-54003BB873AB}"/>
            </a:ext>
          </a:extLst>
        </xdr:cNvPr>
        <xdr:cNvCxnSpPr/>
      </xdr:nvCxnSpPr>
      <xdr:spPr>
        <a:xfrm flipH="1">
          <a:off x="730251" y="1646767"/>
          <a:ext cx="1134533" cy="11620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169332</xdr:colOff>
      <xdr:row>23</xdr:row>
      <xdr:rowOff>63500</xdr:rowOff>
    </xdr:from>
    <xdr:to>
      <xdr:col>7</xdr:col>
      <xdr:colOff>507999</xdr:colOff>
      <xdr:row>25</xdr:row>
      <xdr:rowOff>158750</xdr:rowOff>
    </xdr:to>
    <xdr:sp macro="" textlink="">
      <xdr:nvSpPr>
        <xdr:cNvPr id="4" name="Right Brace 3">
          <a:extLst>
            <a:ext uri="{FF2B5EF4-FFF2-40B4-BE49-F238E27FC236}">
              <a16:creationId xmlns="" xmlns:a16="http://schemas.microsoft.com/office/drawing/2014/main" id="{E2FF6F2F-BC18-4076-BA4C-B8EC2D3D4E42}"/>
            </a:ext>
          </a:extLst>
        </xdr:cNvPr>
        <xdr:cNvSpPr/>
      </xdr:nvSpPr>
      <xdr:spPr>
        <a:xfrm>
          <a:off x="6043082" y="4686300"/>
          <a:ext cx="338667" cy="4635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306917</xdr:colOff>
      <xdr:row>8</xdr:row>
      <xdr:rowOff>0</xdr:rowOff>
    </xdr:from>
    <xdr:to>
      <xdr:col>1</xdr:col>
      <xdr:colOff>296334</xdr:colOff>
      <xdr:row>9</xdr:row>
      <xdr:rowOff>74083</xdr:rowOff>
    </xdr:to>
    <xdr:cxnSp macro="">
      <xdr:nvCxnSpPr>
        <xdr:cNvPr id="2" name="Straight Arrow Connector 1">
          <a:extLst>
            <a:ext uri="{FF2B5EF4-FFF2-40B4-BE49-F238E27FC236}">
              <a16:creationId xmlns="" xmlns:a16="http://schemas.microsoft.com/office/drawing/2014/main" id="{6479D2D6-E526-4635-AC12-DD5259C73A88}"/>
            </a:ext>
          </a:extLst>
        </xdr:cNvPr>
        <xdr:cNvCxnSpPr/>
      </xdr:nvCxnSpPr>
      <xdr:spPr>
        <a:xfrm flipH="1">
          <a:off x="306917" y="1809750"/>
          <a:ext cx="687917" cy="2582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232833</xdr:colOff>
      <xdr:row>7</xdr:row>
      <xdr:rowOff>158750</xdr:rowOff>
    </xdr:from>
    <xdr:to>
      <xdr:col>1</xdr:col>
      <xdr:colOff>762000</xdr:colOff>
      <xdr:row>12</xdr:row>
      <xdr:rowOff>21167</xdr:rowOff>
    </xdr:to>
    <xdr:cxnSp macro="">
      <xdr:nvCxnSpPr>
        <xdr:cNvPr id="3" name="Straight Arrow Connector 2">
          <a:extLst>
            <a:ext uri="{FF2B5EF4-FFF2-40B4-BE49-F238E27FC236}">
              <a16:creationId xmlns="" xmlns:a16="http://schemas.microsoft.com/office/drawing/2014/main" id="{7ED63ECB-9282-4A0E-B9CE-D39491AD44EA}"/>
            </a:ext>
          </a:extLst>
        </xdr:cNvPr>
        <xdr:cNvCxnSpPr/>
      </xdr:nvCxnSpPr>
      <xdr:spPr>
        <a:xfrm flipH="1">
          <a:off x="232833" y="1771650"/>
          <a:ext cx="1227667" cy="8085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338667</xdr:colOff>
      <xdr:row>8</xdr:row>
      <xdr:rowOff>52917</xdr:rowOff>
    </xdr:from>
    <xdr:to>
      <xdr:col>3</xdr:col>
      <xdr:colOff>88899</xdr:colOff>
      <xdr:row>15</xdr:row>
      <xdr:rowOff>0</xdr:rowOff>
    </xdr:to>
    <xdr:cxnSp macro="">
      <xdr:nvCxnSpPr>
        <xdr:cNvPr id="4" name="Straight Arrow Connector 3">
          <a:extLst>
            <a:ext uri="{FF2B5EF4-FFF2-40B4-BE49-F238E27FC236}">
              <a16:creationId xmlns="" xmlns:a16="http://schemas.microsoft.com/office/drawing/2014/main" id="{5ECE4E94-4119-4F29-B6F1-4E257183B526}"/>
            </a:ext>
          </a:extLst>
        </xdr:cNvPr>
        <xdr:cNvCxnSpPr/>
      </xdr:nvCxnSpPr>
      <xdr:spPr>
        <a:xfrm flipH="1">
          <a:off x="338667" y="1862667"/>
          <a:ext cx="1966382" cy="12615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560917</xdr:colOff>
      <xdr:row>8</xdr:row>
      <xdr:rowOff>46567</xdr:rowOff>
    </xdr:from>
    <xdr:to>
      <xdr:col>3</xdr:col>
      <xdr:colOff>939800</xdr:colOff>
      <xdr:row>18</xdr:row>
      <xdr:rowOff>21167</xdr:rowOff>
    </xdr:to>
    <xdr:cxnSp macro="">
      <xdr:nvCxnSpPr>
        <xdr:cNvPr id="5" name="Straight Arrow Connector 4">
          <a:extLst>
            <a:ext uri="{FF2B5EF4-FFF2-40B4-BE49-F238E27FC236}">
              <a16:creationId xmlns="" xmlns:a16="http://schemas.microsoft.com/office/drawing/2014/main" id="{EB8528BC-FE81-4308-B25B-686BDEB93228}"/>
            </a:ext>
          </a:extLst>
        </xdr:cNvPr>
        <xdr:cNvCxnSpPr/>
      </xdr:nvCxnSpPr>
      <xdr:spPr>
        <a:xfrm flipH="1">
          <a:off x="560917" y="1856317"/>
          <a:ext cx="2595033" cy="1854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349251</xdr:colOff>
      <xdr:row>6</xdr:row>
      <xdr:rowOff>190500</xdr:rowOff>
    </xdr:from>
    <xdr:to>
      <xdr:col>0</xdr:col>
      <xdr:colOff>582083</xdr:colOff>
      <xdr:row>8</xdr:row>
      <xdr:rowOff>31750</xdr:rowOff>
    </xdr:to>
    <xdr:cxnSp macro="">
      <xdr:nvCxnSpPr>
        <xdr:cNvPr id="2" name="Straight Arrow Connector 1">
          <a:extLst>
            <a:ext uri="{FF2B5EF4-FFF2-40B4-BE49-F238E27FC236}">
              <a16:creationId xmlns="" xmlns:a16="http://schemas.microsoft.com/office/drawing/2014/main" id="{8F361167-8925-4719-97D5-0499DA3DC882}"/>
            </a:ext>
          </a:extLst>
        </xdr:cNvPr>
        <xdr:cNvCxnSpPr/>
      </xdr:nvCxnSpPr>
      <xdr:spPr>
        <a:xfrm flipH="1">
          <a:off x="349251" y="1619250"/>
          <a:ext cx="232832"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582083</xdr:colOff>
      <xdr:row>9</xdr:row>
      <xdr:rowOff>31750</xdr:rowOff>
    </xdr:to>
    <xdr:cxnSp macro="">
      <xdr:nvCxnSpPr>
        <xdr:cNvPr id="2" name="Straight Arrow Connector 1">
          <a:extLst>
            <a:ext uri="{FF2B5EF4-FFF2-40B4-BE49-F238E27FC236}">
              <a16:creationId xmlns="" xmlns:a16="http://schemas.microsoft.com/office/drawing/2014/main" id="{5B354975-51FA-46CB-9770-466B8B5C8720}"/>
            </a:ext>
          </a:extLst>
        </xdr:cNvPr>
        <xdr:cNvCxnSpPr/>
      </xdr:nvCxnSpPr>
      <xdr:spPr>
        <a:xfrm flipH="1">
          <a:off x="349251" y="1809750"/>
          <a:ext cx="232832"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243417</xdr:colOff>
      <xdr:row>7</xdr:row>
      <xdr:rowOff>196849</xdr:rowOff>
    </xdr:from>
    <xdr:to>
      <xdr:col>1</xdr:col>
      <xdr:colOff>243416</xdr:colOff>
      <xdr:row>12</xdr:row>
      <xdr:rowOff>31750</xdr:rowOff>
    </xdr:to>
    <xdr:cxnSp macro="">
      <xdr:nvCxnSpPr>
        <xdr:cNvPr id="3" name="Straight Arrow Connector 2">
          <a:extLst>
            <a:ext uri="{FF2B5EF4-FFF2-40B4-BE49-F238E27FC236}">
              <a16:creationId xmlns="" xmlns:a16="http://schemas.microsoft.com/office/drawing/2014/main" id="{D40B5F46-2282-4FE3-AEE9-30B6E670A729}"/>
            </a:ext>
          </a:extLst>
        </xdr:cNvPr>
        <xdr:cNvCxnSpPr/>
      </xdr:nvCxnSpPr>
      <xdr:spPr>
        <a:xfrm flipH="1">
          <a:off x="243417" y="1816099"/>
          <a:ext cx="888999" cy="7810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582083</xdr:colOff>
      <xdr:row>9</xdr:row>
      <xdr:rowOff>31750</xdr:rowOff>
    </xdr:to>
    <xdr:cxnSp macro="">
      <xdr:nvCxnSpPr>
        <xdr:cNvPr id="2" name="Straight Arrow Connector 1">
          <a:extLst>
            <a:ext uri="{FF2B5EF4-FFF2-40B4-BE49-F238E27FC236}">
              <a16:creationId xmlns="" xmlns:a16="http://schemas.microsoft.com/office/drawing/2014/main" id="{3AE6B425-AFBD-478B-967D-AC272B4476C4}"/>
            </a:ext>
          </a:extLst>
        </xdr:cNvPr>
        <xdr:cNvCxnSpPr/>
      </xdr:nvCxnSpPr>
      <xdr:spPr>
        <a:xfrm flipH="1">
          <a:off x="349251" y="1809750"/>
          <a:ext cx="232832"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560917</xdr:colOff>
      <xdr:row>8</xdr:row>
      <xdr:rowOff>21167</xdr:rowOff>
    </xdr:from>
    <xdr:to>
      <xdr:col>2</xdr:col>
      <xdr:colOff>603250</xdr:colOff>
      <xdr:row>15</xdr:row>
      <xdr:rowOff>31750</xdr:rowOff>
    </xdr:to>
    <xdr:cxnSp macro="">
      <xdr:nvCxnSpPr>
        <xdr:cNvPr id="3" name="Straight Arrow Connector 2">
          <a:extLst>
            <a:ext uri="{FF2B5EF4-FFF2-40B4-BE49-F238E27FC236}">
              <a16:creationId xmlns="" xmlns:a16="http://schemas.microsoft.com/office/drawing/2014/main" id="{A74BBAA2-73CC-454D-A6DE-EF1C6461DA92}"/>
            </a:ext>
          </a:extLst>
        </xdr:cNvPr>
        <xdr:cNvCxnSpPr/>
      </xdr:nvCxnSpPr>
      <xdr:spPr>
        <a:xfrm flipH="1">
          <a:off x="560917" y="1837267"/>
          <a:ext cx="1820333" cy="13250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455084</xdr:colOff>
      <xdr:row>7</xdr:row>
      <xdr:rowOff>190500</xdr:rowOff>
    </xdr:from>
    <xdr:to>
      <xdr:col>1</xdr:col>
      <xdr:colOff>624416</xdr:colOff>
      <xdr:row>12</xdr:row>
      <xdr:rowOff>84667</xdr:rowOff>
    </xdr:to>
    <xdr:cxnSp macro="">
      <xdr:nvCxnSpPr>
        <xdr:cNvPr id="4" name="Straight Arrow Connector 3">
          <a:extLst>
            <a:ext uri="{FF2B5EF4-FFF2-40B4-BE49-F238E27FC236}">
              <a16:creationId xmlns="" xmlns:a16="http://schemas.microsoft.com/office/drawing/2014/main" id="{7BDD7352-A823-412B-A680-471DD9176008}"/>
            </a:ext>
          </a:extLst>
        </xdr:cNvPr>
        <xdr:cNvCxnSpPr/>
      </xdr:nvCxnSpPr>
      <xdr:spPr>
        <a:xfrm flipH="1">
          <a:off x="455084" y="1809750"/>
          <a:ext cx="1058332" cy="8403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582083</xdr:colOff>
      <xdr:row>9</xdr:row>
      <xdr:rowOff>31750</xdr:rowOff>
    </xdr:to>
    <xdr:cxnSp macro="">
      <xdr:nvCxnSpPr>
        <xdr:cNvPr id="2" name="Straight Arrow Connector 1">
          <a:extLst>
            <a:ext uri="{FF2B5EF4-FFF2-40B4-BE49-F238E27FC236}">
              <a16:creationId xmlns="" xmlns:a16="http://schemas.microsoft.com/office/drawing/2014/main" id="{E5AF75BA-C3B6-4B94-8ED6-B39A177FFFF4}"/>
            </a:ext>
          </a:extLst>
        </xdr:cNvPr>
        <xdr:cNvCxnSpPr/>
      </xdr:nvCxnSpPr>
      <xdr:spPr>
        <a:xfrm flipH="1">
          <a:off x="349251" y="1809750"/>
          <a:ext cx="232832"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8</xdr:row>
      <xdr:rowOff>42333</xdr:rowOff>
    </xdr:from>
    <xdr:to>
      <xdr:col>1</xdr:col>
      <xdr:colOff>539750</xdr:colOff>
      <xdr:row>15</xdr:row>
      <xdr:rowOff>0</xdr:rowOff>
    </xdr:to>
    <xdr:cxnSp macro="">
      <xdr:nvCxnSpPr>
        <xdr:cNvPr id="3" name="Straight Arrow Connector 2">
          <a:extLst>
            <a:ext uri="{FF2B5EF4-FFF2-40B4-BE49-F238E27FC236}">
              <a16:creationId xmlns="" xmlns:a16="http://schemas.microsoft.com/office/drawing/2014/main" id="{77C8921D-9254-4BE1-B5C9-CD0E229DBE5E}"/>
            </a:ext>
          </a:extLst>
        </xdr:cNvPr>
        <xdr:cNvCxnSpPr/>
      </xdr:nvCxnSpPr>
      <xdr:spPr>
        <a:xfrm flipH="1">
          <a:off x="0" y="1858433"/>
          <a:ext cx="1428750" cy="12721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xdr:colOff>
      <xdr:row>8</xdr:row>
      <xdr:rowOff>21167</xdr:rowOff>
    </xdr:from>
    <xdr:to>
      <xdr:col>1</xdr:col>
      <xdr:colOff>169333</xdr:colOff>
      <xdr:row>12</xdr:row>
      <xdr:rowOff>116417</xdr:rowOff>
    </xdr:to>
    <xdr:cxnSp macro="">
      <xdr:nvCxnSpPr>
        <xdr:cNvPr id="4" name="Straight Arrow Connector 3">
          <a:extLst>
            <a:ext uri="{FF2B5EF4-FFF2-40B4-BE49-F238E27FC236}">
              <a16:creationId xmlns="" xmlns:a16="http://schemas.microsoft.com/office/drawing/2014/main" id="{425BB3D5-6970-44CC-96E4-286123DB890B}"/>
            </a:ext>
          </a:extLst>
        </xdr:cNvPr>
        <xdr:cNvCxnSpPr/>
      </xdr:nvCxnSpPr>
      <xdr:spPr>
        <a:xfrm flipH="1">
          <a:off x="1" y="1837267"/>
          <a:ext cx="1058332" cy="844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349251</xdr:colOff>
      <xdr:row>7</xdr:row>
      <xdr:rowOff>31750</xdr:rowOff>
    </xdr:from>
    <xdr:to>
      <xdr:col>1</xdr:col>
      <xdr:colOff>201083</xdr:colOff>
      <xdr:row>8</xdr:row>
      <xdr:rowOff>31750</xdr:rowOff>
    </xdr:to>
    <xdr:cxnSp macro="">
      <xdr:nvCxnSpPr>
        <xdr:cNvPr id="2" name="Straight Arrow Connector 1">
          <a:extLst>
            <a:ext uri="{FF2B5EF4-FFF2-40B4-BE49-F238E27FC236}">
              <a16:creationId xmlns="" xmlns:a16="http://schemas.microsoft.com/office/drawing/2014/main" id="{90B2E6E2-1206-443F-AADC-4DE7685040DA}"/>
            </a:ext>
          </a:extLst>
        </xdr:cNvPr>
        <xdr:cNvCxnSpPr/>
      </xdr:nvCxnSpPr>
      <xdr:spPr>
        <a:xfrm flipH="1">
          <a:off x="349251" y="1663700"/>
          <a:ext cx="740832"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349251</xdr:colOff>
      <xdr:row>6</xdr:row>
      <xdr:rowOff>190500</xdr:rowOff>
    </xdr:from>
    <xdr:to>
      <xdr:col>0</xdr:col>
      <xdr:colOff>582083</xdr:colOff>
      <xdr:row>8</xdr:row>
      <xdr:rowOff>31750</xdr:rowOff>
    </xdr:to>
    <xdr:cxnSp macro="">
      <xdr:nvCxnSpPr>
        <xdr:cNvPr id="2" name="Straight Arrow Connector 1">
          <a:extLst>
            <a:ext uri="{FF2B5EF4-FFF2-40B4-BE49-F238E27FC236}">
              <a16:creationId xmlns="" xmlns:a16="http://schemas.microsoft.com/office/drawing/2014/main" id="{93F59E6F-8703-4864-93A3-EA51E693881F}"/>
            </a:ext>
          </a:extLst>
        </xdr:cNvPr>
        <xdr:cNvCxnSpPr/>
      </xdr:nvCxnSpPr>
      <xdr:spPr>
        <a:xfrm flipH="1">
          <a:off x="349251" y="1625600"/>
          <a:ext cx="232832"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275167</xdr:colOff>
      <xdr:row>7</xdr:row>
      <xdr:rowOff>31750</xdr:rowOff>
    </xdr:from>
    <xdr:to>
      <xdr:col>0</xdr:col>
      <xdr:colOff>507999</xdr:colOff>
      <xdr:row>8</xdr:row>
      <xdr:rowOff>74083</xdr:rowOff>
    </xdr:to>
    <xdr:cxnSp macro="">
      <xdr:nvCxnSpPr>
        <xdr:cNvPr id="2" name="Straight Arrow Connector 1">
          <a:extLst>
            <a:ext uri="{FF2B5EF4-FFF2-40B4-BE49-F238E27FC236}">
              <a16:creationId xmlns="" xmlns:a16="http://schemas.microsoft.com/office/drawing/2014/main" id="{53051D10-5BB0-44D2-A871-575D4A540CE1}"/>
            </a:ext>
          </a:extLst>
        </xdr:cNvPr>
        <xdr:cNvCxnSpPr/>
      </xdr:nvCxnSpPr>
      <xdr:spPr>
        <a:xfrm flipH="1">
          <a:off x="275167" y="1663700"/>
          <a:ext cx="232832" cy="2264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804333</xdr:colOff>
      <xdr:row>9</xdr:row>
      <xdr:rowOff>31750</xdr:rowOff>
    </xdr:to>
    <xdr:cxnSp macro="">
      <xdr:nvCxnSpPr>
        <xdr:cNvPr id="2" name="Straight Arrow Connector 1">
          <a:extLst>
            <a:ext uri="{FF2B5EF4-FFF2-40B4-BE49-F238E27FC236}">
              <a16:creationId xmlns="" xmlns:a16="http://schemas.microsoft.com/office/drawing/2014/main" id="{4CF06AF2-0929-4FD0-BAC6-709A17D29A5B}"/>
            </a:ext>
          </a:extLst>
        </xdr:cNvPr>
        <xdr:cNvCxnSpPr/>
      </xdr:nvCxnSpPr>
      <xdr:spPr>
        <a:xfrm flipH="1">
          <a:off x="349251" y="1809750"/>
          <a:ext cx="455082"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582083</xdr:colOff>
      <xdr:row>9</xdr:row>
      <xdr:rowOff>31750</xdr:rowOff>
    </xdr:to>
    <xdr:cxnSp macro="">
      <xdr:nvCxnSpPr>
        <xdr:cNvPr id="2" name="Straight Arrow Connector 1">
          <a:extLst>
            <a:ext uri="{FF2B5EF4-FFF2-40B4-BE49-F238E27FC236}">
              <a16:creationId xmlns="" xmlns:a16="http://schemas.microsoft.com/office/drawing/2014/main" id="{09C69280-6085-4A46-B0D9-BB6C05DAEA91}"/>
            </a:ext>
          </a:extLst>
        </xdr:cNvPr>
        <xdr:cNvCxnSpPr/>
      </xdr:nvCxnSpPr>
      <xdr:spPr>
        <a:xfrm flipH="1">
          <a:off x="349251" y="1809750"/>
          <a:ext cx="232832"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349251</xdr:colOff>
      <xdr:row>8</xdr:row>
      <xdr:rowOff>21167</xdr:rowOff>
    </xdr:from>
    <xdr:to>
      <xdr:col>1</xdr:col>
      <xdr:colOff>211667</xdr:colOff>
      <xdr:row>9</xdr:row>
      <xdr:rowOff>31750</xdr:rowOff>
    </xdr:to>
    <xdr:cxnSp macro="">
      <xdr:nvCxnSpPr>
        <xdr:cNvPr id="2" name="Straight Arrow Connector 1">
          <a:extLst>
            <a:ext uri="{FF2B5EF4-FFF2-40B4-BE49-F238E27FC236}">
              <a16:creationId xmlns="" xmlns:a16="http://schemas.microsoft.com/office/drawing/2014/main" id="{E2AE43A8-00A3-4AC7-BC52-3B72BF615E12}"/>
            </a:ext>
          </a:extLst>
        </xdr:cNvPr>
        <xdr:cNvCxnSpPr/>
      </xdr:nvCxnSpPr>
      <xdr:spPr>
        <a:xfrm flipH="1">
          <a:off x="349251" y="1837267"/>
          <a:ext cx="757766" cy="1947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433917</xdr:colOff>
      <xdr:row>8</xdr:row>
      <xdr:rowOff>0</xdr:rowOff>
    </xdr:from>
    <xdr:to>
      <xdr:col>2</xdr:col>
      <xdr:colOff>476250</xdr:colOff>
      <xdr:row>12</xdr:row>
      <xdr:rowOff>10584</xdr:rowOff>
    </xdr:to>
    <xdr:cxnSp macro="">
      <xdr:nvCxnSpPr>
        <xdr:cNvPr id="3" name="Straight Arrow Connector 2">
          <a:extLst>
            <a:ext uri="{FF2B5EF4-FFF2-40B4-BE49-F238E27FC236}">
              <a16:creationId xmlns="" xmlns:a16="http://schemas.microsoft.com/office/drawing/2014/main" id="{C89CFB6E-8370-4A6E-BBDD-C0140CE2121F}"/>
            </a:ext>
          </a:extLst>
        </xdr:cNvPr>
        <xdr:cNvCxnSpPr/>
      </xdr:nvCxnSpPr>
      <xdr:spPr>
        <a:xfrm flipH="1">
          <a:off x="433917" y="1816100"/>
          <a:ext cx="1826683" cy="7598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730250</xdr:colOff>
      <xdr:row>57</xdr:row>
      <xdr:rowOff>148167</xdr:rowOff>
    </xdr:from>
    <xdr:to>
      <xdr:col>2</xdr:col>
      <xdr:colOff>497416</xdr:colOff>
      <xdr:row>61</xdr:row>
      <xdr:rowOff>74083</xdr:rowOff>
    </xdr:to>
    <xdr:cxnSp macro="">
      <xdr:nvCxnSpPr>
        <xdr:cNvPr id="6" name="Straight Arrow Connector 5">
          <a:extLst>
            <a:ext uri="{FF2B5EF4-FFF2-40B4-BE49-F238E27FC236}">
              <a16:creationId xmlns="" xmlns:a16="http://schemas.microsoft.com/office/drawing/2014/main" id="{3974E9D5-548C-4B68-B46C-C6BA34322447}"/>
            </a:ext>
          </a:extLst>
        </xdr:cNvPr>
        <xdr:cNvCxnSpPr/>
      </xdr:nvCxnSpPr>
      <xdr:spPr>
        <a:xfrm>
          <a:off x="730250" y="11070167"/>
          <a:ext cx="1551516" cy="66251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518583</xdr:colOff>
      <xdr:row>58</xdr:row>
      <xdr:rowOff>0</xdr:rowOff>
    </xdr:from>
    <xdr:to>
      <xdr:col>2</xdr:col>
      <xdr:colOff>529166</xdr:colOff>
      <xdr:row>61</xdr:row>
      <xdr:rowOff>95250</xdr:rowOff>
    </xdr:to>
    <xdr:cxnSp macro="">
      <xdr:nvCxnSpPr>
        <xdr:cNvPr id="7" name="Straight Arrow Connector 6">
          <a:extLst>
            <a:ext uri="{FF2B5EF4-FFF2-40B4-BE49-F238E27FC236}">
              <a16:creationId xmlns="" xmlns:a16="http://schemas.microsoft.com/office/drawing/2014/main" id="{346496DB-3410-4C95-97A1-8AB2B6E2BDFC}"/>
            </a:ext>
          </a:extLst>
        </xdr:cNvPr>
        <xdr:cNvCxnSpPr/>
      </xdr:nvCxnSpPr>
      <xdr:spPr>
        <a:xfrm flipH="1">
          <a:off x="2302933" y="11106150"/>
          <a:ext cx="10583" cy="647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518584</xdr:colOff>
      <xdr:row>57</xdr:row>
      <xdr:rowOff>169333</xdr:rowOff>
    </xdr:from>
    <xdr:to>
      <xdr:col>3</xdr:col>
      <xdr:colOff>508000</xdr:colOff>
      <xdr:row>61</xdr:row>
      <xdr:rowOff>116417</xdr:rowOff>
    </xdr:to>
    <xdr:cxnSp macro="">
      <xdr:nvCxnSpPr>
        <xdr:cNvPr id="8" name="Straight Arrow Connector 7">
          <a:extLst>
            <a:ext uri="{FF2B5EF4-FFF2-40B4-BE49-F238E27FC236}">
              <a16:creationId xmlns="" xmlns:a16="http://schemas.microsoft.com/office/drawing/2014/main" id="{9D215BC9-7264-4A2C-8F15-060A1A0FFEBD}"/>
            </a:ext>
          </a:extLst>
        </xdr:cNvPr>
        <xdr:cNvCxnSpPr/>
      </xdr:nvCxnSpPr>
      <xdr:spPr>
        <a:xfrm flipH="1">
          <a:off x="2302934" y="11091333"/>
          <a:ext cx="916516" cy="68368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423333</xdr:colOff>
      <xdr:row>21</xdr:row>
      <xdr:rowOff>119944</xdr:rowOff>
    </xdr:from>
    <xdr:to>
      <xdr:col>0</xdr:col>
      <xdr:colOff>451556</xdr:colOff>
      <xdr:row>29</xdr:row>
      <xdr:rowOff>77611</xdr:rowOff>
    </xdr:to>
    <xdr:cxnSp macro="">
      <xdr:nvCxnSpPr>
        <xdr:cNvPr id="10" name="Straight Arrow Connector 9">
          <a:extLst>
            <a:ext uri="{FF2B5EF4-FFF2-40B4-BE49-F238E27FC236}">
              <a16:creationId xmlns="" xmlns:a16="http://schemas.microsoft.com/office/drawing/2014/main" id="{8CB13259-E7B3-9527-58C4-1E393315A7C2}"/>
            </a:ext>
          </a:extLst>
        </xdr:cNvPr>
        <xdr:cNvCxnSpPr/>
      </xdr:nvCxnSpPr>
      <xdr:spPr>
        <a:xfrm flipH="1">
          <a:off x="423333" y="4409722"/>
          <a:ext cx="28223" cy="14463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491065</xdr:colOff>
      <xdr:row>21</xdr:row>
      <xdr:rowOff>103011</xdr:rowOff>
    </xdr:from>
    <xdr:to>
      <xdr:col>1</xdr:col>
      <xdr:colOff>519288</xdr:colOff>
      <xdr:row>29</xdr:row>
      <xdr:rowOff>60678</xdr:rowOff>
    </xdr:to>
    <xdr:cxnSp macro="">
      <xdr:nvCxnSpPr>
        <xdr:cNvPr id="11" name="Straight Arrow Connector 10">
          <a:extLst>
            <a:ext uri="{FF2B5EF4-FFF2-40B4-BE49-F238E27FC236}">
              <a16:creationId xmlns="" xmlns:a16="http://schemas.microsoft.com/office/drawing/2014/main" id="{0BE77E4A-2148-4B8A-9ED7-2B81150061DB}"/>
            </a:ext>
          </a:extLst>
        </xdr:cNvPr>
        <xdr:cNvCxnSpPr/>
      </xdr:nvCxnSpPr>
      <xdr:spPr>
        <a:xfrm flipH="1">
          <a:off x="1387121" y="4392789"/>
          <a:ext cx="28223" cy="14463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26.xml><?xml version="1.0" encoding="utf-8"?>
<xdr:wsDr xmlns:xdr="http://schemas.openxmlformats.org/drawingml/2006/spreadsheetDrawing" xmlns:a="http://schemas.openxmlformats.org/drawingml/2006/main">
  <xdr:twoCellAnchor>
    <xdr:from>
      <xdr:col>6</xdr:col>
      <xdr:colOff>14111</xdr:colOff>
      <xdr:row>26</xdr:row>
      <xdr:rowOff>70555</xdr:rowOff>
    </xdr:from>
    <xdr:to>
      <xdr:col>7</xdr:col>
      <xdr:colOff>28222</xdr:colOff>
      <xdr:row>26</xdr:row>
      <xdr:rowOff>112889</xdr:rowOff>
    </xdr:to>
    <xdr:cxnSp macro="">
      <xdr:nvCxnSpPr>
        <xdr:cNvPr id="9" name="Straight Arrow Connector 8">
          <a:extLst>
            <a:ext uri="{FF2B5EF4-FFF2-40B4-BE49-F238E27FC236}">
              <a16:creationId xmlns="" xmlns:a16="http://schemas.microsoft.com/office/drawing/2014/main" id="{D614A00A-F623-4D31-88A0-B7AE37707D46}"/>
            </a:ext>
          </a:extLst>
        </xdr:cNvPr>
        <xdr:cNvCxnSpPr/>
      </xdr:nvCxnSpPr>
      <xdr:spPr>
        <a:xfrm>
          <a:off x="5757333" y="5298722"/>
          <a:ext cx="818445" cy="423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942621</xdr:colOff>
      <xdr:row>25</xdr:row>
      <xdr:rowOff>81845</xdr:rowOff>
    </xdr:from>
    <xdr:to>
      <xdr:col>7</xdr:col>
      <xdr:colOff>11288</xdr:colOff>
      <xdr:row>25</xdr:row>
      <xdr:rowOff>124179</xdr:rowOff>
    </xdr:to>
    <xdr:cxnSp macro="">
      <xdr:nvCxnSpPr>
        <xdr:cNvPr id="12" name="Straight Arrow Connector 11">
          <a:extLst>
            <a:ext uri="{FF2B5EF4-FFF2-40B4-BE49-F238E27FC236}">
              <a16:creationId xmlns="" xmlns:a16="http://schemas.microsoft.com/office/drawing/2014/main" id="{84E66591-1A7E-4131-A96C-0FF4C6631DA8}"/>
            </a:ext>
          </a:extLst>
        </xdr:cNvPr>
        <xdr:cNvCxnSpPr/>
      </xdr:nvCxnSpPr>
      <xdr:spPr>
        <a:xfrm>
          <a:off x="5740399" y="5126567"/>
          <a:ext cx="818445" cy="423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22577</xdr:colOff>
      <xdr:row>24</xdr:row>
      <xdr:rowOff>93133</xdr:rowOff>
    </xdr:from>
    <xdr:to>
      <xdr:col>7</xdr:col>
      <xdr:colOff>36688</xdr:colOff>
      <xdr:row>24</xdr:row>
      <xdr:rowOff>135467</xdr:rowOff>
    </xdr:to>
    <xdr:cxnSp macro="">
      <xdr:nvCxnSpPr>
        <xdr:cNvPr id="13" name="Straight Arrow Connector 12">
          <a:extLst>
            <a:ext uri="{FF2B5EF4-FFF2-40B4-BE49-F238E27FC236}">
              <a16:creationId xmlns="" xmlns:a16="http://schemas.microsoft.com/office/drawing/2014/main" id="{6E70BB6C-FC8E-4675-B77D-156DCE5F0EBA}"/>
            </a:ext>
          </a:extLst>
        </xdr:cNvPr>
        <xdr:cNvCxnSpPr/>
      </xdr:nvCxnSpPr>
      <xdr:spPr>
        <a:xfrm>
          <a:off x="5765799" y="4954411"/>
          <a:ext cx="818445" cy="423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7.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304800</xdr:colOff>
      <xdr:row>15</xdr:row>
      <xdr:rowOff>165100</xdr:rowOff>
    </xdr:to>
    <xdr:graphicFrame macro="">
      <xdr:nvGraphicFramePr>
        <xdr:cNvPr id="2" name="Chart 1" descr="Chart type: Line. Incident Cost decreases over 'Year'.&#10;&#10;Description automatically generated">
          <a:extLst>
            <a:ext uri="{FF2B5EF4-FFF2-40B4-BE49-F238E27FC236}">
              <a16:creationId xmlns="" xmlns:a16="http://schemas.microsoft.com/office/drawing/2014/main" id="{CD884BF3-5DF0-31EA-4D2D-EE6FF42C2D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8.xml><?xml version="1.0" encoding="utf-8"?>
<xdr:wsDr xmlns:xdr="http://schemas.openxmlformats.org/drawingml/2006/spreadsheetDrawing" xmlns:a="http://schemas.openxmlformats.org/drawingml/2006/main">
  <xdr:twoCellAnchor>
    <xdr:from>
      <xdr:col>6</xdr:col>
      <xdr:colOff>0</xdr:colOff>
      <xdr:row>1</xdr:row>
      <xdr:rowOff>0</xdr:rowOff>
    </xdr:from>
    <xdr:to>
      <xdr:col>13</xdr:col>
      <xdr:colOff>304800</xdr:colOff>
      <xdr:row>15</xdr:row>
      <xdr:rowOff>165100</xdr:rowOff>
    </xdr:to>
    <xdr:graphicFrame macro="">
      <xdr:nvGraphicFramePr>
        <xdr:cNvPr id="2" name="Chart 1" descr="Chart type: Clustered Bar. 'Days Lost' by 'Gender' and 'Shift'&#10;&#10;Description automatically generated">
          <a:extLst>
            <a:ext uri="{FF2B5EF4-FFF2-40B4-BE49-F238E27FC236}">
              <a16:creationId xmlns="" xmlns:a16="http://schemas.microsoft.com/office/drawing/2014/main" id="{78D5EBDA-6869-10C7-929B-12905E305B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unny/Downloads/Excel%20Heaven%20(Function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elcome"/>
      <sheetName val="Documentation"/>
      <sheetName val="Instructions"/>
      <sheetName val="Analysis ToolPak"/>
      <sheetName val="FunctionList"/>
      <sheetName val=" Time Calculation"/>
      <sheetName val=" TimeSheet For Flexi"/>
      <sheetName val=" Split ForenameSurname"/>
      <sheetName val=" Percentages"/>
      <sheetName val=" Show all formula"/>
      <sheetName val="SUM_using_names"/>
      <sheetName val=" Instant Charts"/>
      <sheetName val=" Filename formula"/>
      <sheetName val=" Brackets in formula"/>
      <sheetName val=" Age Calculation"/>
      <sheetName val=" AutoSum Shortcut Key"/>
      <sheetName val="ABS"/>
      <sheetName val="ADDRESS"/>
      <sheetName val="AND"/>
      <sheetName val="AREAS"/>
      <sheetName val="AVERAGE"/>
      <sheetName val="BIN2DEC"/>
      <sheetName val="CEILING"/>
      <sheetName val="CELL"/>
      <sheetName val="CHAR"/>
      <sheetName val="CHOOSE"/>
      <sheetName val="CLEAN"/>
      <sheetName val="CODE"/>
      <sheetName val="COMBIN"/>
      <sheetName val="CONCATENATE"/>
      <sheetName val="CONVERT"/>
      <sheetName val="CORREL"/>
      <sheetName val="COUNT"/>
      <sheetName val="COUNTA"/>
      <sheetName val="COUNTBLANK"/>
      <sheetName val="COUNTIF"/>
      <sheetName val="DATE"/>
      <sheetName val="DATEDIF"/>
      <sheetName val="DATEVALUE"/>
      <sheetName val="DAVERAGE"/>
      <sheetName val="DAY"/>
      <sheetName val="DAYS360"/>
      <sheetName val="DB"/>
      <sheetName val="DCOUNT"/>
      <sheetName val="DCOUNTA"/>
      <sheetName val="DEC2BIN"/>
      <sheetName val="DEC2HEX"/>
      <sheetName val="DELTA"/>
      <sheetName val="DGET"/>
      <sheetName val="DMAX"/>
      <sheetName val="DMIN"/>
      <sheetName val="DOLLAR"/>
      <sheetName val="DSUM"/>
      <sheetName val="EAST"/>
      <sheetName val="EDATE"/>
      <sheetName val="EOMONTH"/>
      <sheetName val="ERROR.TYPE"/>
      <sheetName val="EVEN"/>
      <sheetName val="EXACT"/>
      <sheetName val="FACT"/>
      <sheetName val="FIND"/>
      <sheetName val="FIXED"/>
      <sheetName val="FLOOR"/>
      <sheetName val="FORECAST"/>
      <sheetName val="FREQUENCY"/>
      <sheetName val="FREQUENCY 2"/>
      <sheetName val="GCD"/>
      <sheetName val="GESTEP"/>
      <sheetName val="HEX2DEC"/>
      <sheetName val="HLOOKUP"/>
      <sheetName val="HOUR"/>
      <sheetName val="IF"/>
      <sheetName val="INDEX"/>
      <sheetName val="INDIRECT"/>
      <sheetName val="INFO"/>
      <sheetName val="INT"/>
      <sheetName val="ISBLANK"/>
      <sheetName val="ISERR"/>
      <sheetName val="ISERROR"/>
      <sheetName val="ISEVEN"/>
      <sheetName val="ISLOGICAL"/>
      <sheetName val="ISNA"/>
      <sheetName val="ISNONTEXT"/>
      <sheetName val="ISNUMBER"/>
      <sheetName val="ISODD"/>
      <sheetName val="ISREF"/>
      <sheetName val="ISTEXT"/>
      <sheetName val="LARGE"/>
      <sheetName val="LCM"/>
      <sheetName val="LEFT"/>
      <sheetName val="LEN"/>
      <sheetName val="LOOKUP (Array)"/>
      <sheetName val="LOOKUP (Vector)"/>
      <sheetName val="LOWER"/>
      <sheetName val="MATCH"/>
      <sheetName val="MAX"/>
      <sheetName val="MEDIAN"/>
      <sheetName val="MID"/>
      <sheetName val="MIN"/>
      <sheetName val="MINUTE"/>
      <sheetName val="MMULT"/>
      <sheetName val="MOD"/>
      <sheetName val="MODE"/>
      <sheetName val="MONTH"/>
      <sheetName val="MROUND"/>
      <sheetName val="N"/>
      <sheetName val="NA"/>
      <sheetName val="NETWORKDAYS"/>
      <sheetName val="NORTH"/>
      <sheetName val="NOT"/>
      <sheetName val="NOW"/>
      <sheetName val="ODD"/>
      <sheetName val="OR"/>
      <sheetName val=" Ordering Stock"/>
      <sheetName val="PACKERS"/>
      <sheetName val="PERMUT"/>
      <sheetName val="PI"/>
      <sheetName val="POWER"/>
      <sheetName val="PRODUCT"/>
      <sheetName val="PROPER"/>
      <sheetName val="QUARTILE"/>
      <sheetName val="QUOTIENT"/>
      <sheetName val="RAND"/>
      <sheetName val="RANDBETWEEN"/>
      <sheetName val="RANK"/>
      <sheetName val="REPLACE"/>
      <sheetName val="REPT"/>
      <sheetName val="RIGHT"/>
      <sheetName val="ROMAN"/>
      <sheetName val="ROUND"/>
      <sheetName val="ROUNDDOWN"/>
      <sheetName val="ROUNDUP"/>
      <sheetName val="SECOND"/>
      <sheetName val="SIGN"/>
      <sheetName val="SLN"/>
      <sheetName val="SMALL"/>
      <sheetName val="SOUTH"/>
      <sheetName val="STDEV"/>
      <sheetName val="STDEVP"/>
      <sheetName val="SUBSTITUTE"/>
      <sheetName val="SUM"/>
      <sheetName val="SUM_as_Running_Total"/>
      <sheetName val="SUM_with_OFFSET"/>
      <sheetName val="SUMIF"/>
      <sheetName val="SUMPRODUCT"/>
      <sheetName val="SYD"/>
      <sheetName val="T"/>
      <sheetName val="TEXT"/>
      <sheetName val="TIME"/>
      <sheetName val="TIMEVALUE"/>
      <sheetName val="TODAY"/>
      <sheetName val="TRANSPOSE"/>
      <sheetName val="TREND"/>
      <sheetName val="TRIM"/>
      <sheetName val="TRUNC"/>
      <sheetName val="UPPER"/>
      <sheetName val="VALUE"/>
      <sheetName val="VAR"/>
      <sheetName val="VARP"/>
      <sheetName val="VLOOKUP"/>
      <sheetName val="WEEKDAY"/>
      <sheetName val="WORKDAY"/>
      <sheetName val="YEAR"/>
      <sheetName val="YEARFRAC"/>
      <sheetName val=" Project Dates"/>
      <sheetName val="Macr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ow r="3">
          <cell r="C3" t="str">
            <v>Name</v>
          </cell>
          <cell r="D3" t="str">
            <v>Age</v>
          </cell>
        </row>
        <row r="4">
          <cell r="C4" t="str">
            <v>Alan</v>
          </cell>
          <cell r="D4">
            <v>18</v>
          </cell>
        </row>
        <row r="5">
          <cell r="C5" t="str">
            <v>Bob</v>
          </cell>
          <cell r="D5">
            <v>17</v>
          </cell>
        </row>
        <row r="6">
          <cell r="C6" t="str">
            <v>Carol</v>
          </cell>
          <cell r="D6">
            <v>20</v>
          </cell>
        </row>
        <row r="8">
          <cell r="C8" t="str">
            <v>Name</v>
          </cell>
          <cell r="D8" t="str">
            <v>Age</v>
          </cell>
        </row>
        <row r="9">
          <cell r="C9" t="str">
            <v>David</v>
          </cell>
          <cell r="D9">
            <v>20</v>
          </cell>
        </row>
        <row r="10">
          <cell r="C10" t="str">
            <v>Eric</v>
          </cell>
          <cell r="D10">
            <v>16</v>
          </cell>
        </row>
        <row r="11">
          <cell r="C11" t="str">
            <v>Fred</v>
          </cell>
          <cell r="D11">
            <v>19</v>
          </cell>
        </row>
      </sheetData>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ow r="67">
          <cell r="D67">
            <v>1000</v>
          </cell>
          <cell r="E67">
            <v>2000</v>
          </cell>
          <cell r="F67">
            <v>3000</v>
          </cell>
          <cell r="G67">
            <v>4000</v>
          </cell>
        </row>
        <row r="68">
          <cell r="D68">
            <v>5000</v>
          </cell>
          <cell r="E68">
            <v>6000</v>
          </cell>
          <cell r="F68">
            <v>7000</v>
          </cell>
          <cell r="G68">
            <v>8000</v>
          </cell>
        </row>
        <row r="69">
          <cell r="D69">
            <v>9000</v>
          </cell>
          <cell r="E69">
            <v>10000</v>
          </cell>
          <cell r="F69">
            <v>11000</v>
          </cell>
          <cell r="G69">
            <v>12000</v>
          </cell>
        </row>
        <row r="72">
          <cell r="D72">
            <v>1500</v>
          </cell>
          <cell r="E72">
            <v>2500</v>
          </cell>
          <cell r="F72">
            <v>3500</v>
          </cell>
          <cell r="G72">
            <v>4500</v>
          </cell>
        </row>
        <row r="73">
          <cell r="D73">
            <v>5500</v>
          </cell>
          <cell r="E73">
            <v>6500</v>
          </cell>
          <cell r="F73">
            <v>7500</v>
          </cell>
          <cell r="G73">
            <v>8500</v>
          </cell>
        </row>
        <row r="74">
          <cell r="D74">
            <v>9500</v>
          </cell>
          <cell r="E74">
            <v>10500</v>
          </cell>
          <cell r="F74">
            <v>11500</v>
          </cell>
          <cell r="G74">
            <v>12500</v>
          </cell>
        </row>
        <row r="91">
          <cell r="D91">
            <v>1000</v>
          </cell>
          <cell r="E91">
            <v>2000</v>
          </cell>
          <cell r="F91">
            <v>3000</v>
          </cell>
          <cell r="G91">
            <v>4000</v>
          </cell>
        </row>
        <row r="92">
          <cell r="D92">
            <v>5000</v>
          </cell>
          <cell r="E92">
            <v>6000</v>
          </cell>
          <cell r="F92">
            <v>7000</v>
          </cell>
          <cell r="G92">
            <v>8000</v>
          </cell>
        </row>
        <row r="93">
          <cell r="D93">
            <v>9000</v>
          </cell>
          <cell r="E93">
            <v>10000</v>
          </cell>
          <cell r="F93">
            <v>11000</v>
          </cell>
          <cell r="G93">
            <v>12000</v>
          </cell>
        </row>
        <row r="96">
          <cell r="D96">
            <v>1500</v>
          </cell>
          <cell r="E96">
            <v>2500</v>
          </cell>
          <cell r="F96">
            <v>3500</v>
          </cell>
          <cell r="G96">
            <v>4500</v>
          </cell>
        </row>
        <row r="97">
          <cell r="D97">
            <v>5500</v>
          </cell>
          <cell r="E97">
            <v>6500</v>
          </cell>
          <cell r="F97">
            <v>7500</v>
          </cell>
          <cell r="G97">
            <v>8500</v>
          </cell>
        </row>
        <row r="98">
          <cell r="D98">
            <v>9500</v>
          </cell>
          <cell r="E98">
            <v>10500</v>
          </cell>
          <cell r="F98">
            <v>11500</v>
          </cell>
          <cell r="G98">
            <v>12500</v>
          </cell>
        </row>
      </sheetData>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run" refreshedDate="45424.843322222223" createdVersion="8" refreshedVersion="8" minRefreshableVersion="3" recordCount="514">
  <cacheSource type="worksheet">
    <worksheetSource ref="A1:N515" sheet="SafetyData"/>
  </cacheSource>
  <cacheFields count="14">
    <cacheField name="S.No" numFmtId="1">
      <sharedItems containsSemiMixedTypes="0" containsString="0" containsNumber="1" containsInteger="1" minValue="1" maxValue="514"/>
    </cacheField>
    <cacheField name="Date" numFmtId="175">
      <sharedItems containsSemiMixedTypes="0" containsNonDate="0" containsDate="1" containsString="0" minDate="2020-01-01T00:00:00" maxDate="2022-06-29T00:00:00"/>
    </cacheField>
    <cacheField name="Injury Location" numFmtId="0">
      <sharedItems/>
    </cacheField>
    <cacheField name="Gender" numFmtId="0">
      <sharedItems count="2">
        <s v="Male"/>
        <s v="Female"/>
      </sharedItems>
    </cacheField>
    <cacheField name="Age Group" numFmtId="0">
      <sharedItems/>
    </cacheField>
    <cacheField name="Incident Type" numFmtId="0">
      <sharedItems count="9">
        <s v="Burn"/>
        <s v="Vehicle"/>
        <s v="Cut"/>
        <s v="Falling object"/>
        <s v="Lifting"/>
        <s v="Crush &amp; Pinch"/>
        <s v="Fall"/>
        <s v="Equipment"/>
        <s v="Slip/trip"/>
      </sharedItems>
    </cacheField>
    <cacheField name="Days Lost" numFmtId="0">
      <sharedItems containsSemiMixedTypes="0" containsString="0" containsNumber="1" minValue="0" maxValue="5"/>
    </cacheField>
    <cacheField name="Plant" numFmtId="0">
      <sharedItems count="9">
        <s v="Bangalore"/>
        <s v="Mumbai"/>
        <s v="Chennai"/>
        <s v="Trivandrum"/>
        <s v="Delhi"/>
        <s v="Jaipur"/>
        <s v="Hyderabad"/>
        <s v="Kolkata"/>
        <s v="Bhopal"/>
      </sharedItems>
    </cacheField>
    <cacheField name="Report Type" numFmtId="0">
      <sharedItems/>
    </cacheField>
    <cacheField name="Shift" numFmtId="0">
      <sharedItems count="3">
        <s v="Afternoon"/>
        <s v="Day"/>
        <s v="Night"/>
      </sharedItems>
    </cacheField>
    <cacheField name="Department" numFmtId="0">
      <sharedItems count="9">
        <s v="Painting"/>
        <s v="Fabrication"/>
        <s v="Administration"/>
        <s v="Security"/>
        <s v="Purchasing"/>
        <s v="Maintenance"/>
        <s v="Shipping"/>
        <s v="Finishing"/>
        <s v="Melting"/>
      </sharedItems>
    </cacheField>
    <cacheField name="Incident Cost" numFmtId="166">
      <sharedItems containsSemiMixedTypes="0" containsString="0" containsNumber="1" containsInteger="1" minValue="0" maxValue="5000"/>
    </cacheField>
    <cacheField name="Year" numFmtId="1">
      <sharedItems containsSemiMixedTypes="0" containsString="0" containsNumber="1" containsInteger="1" minValue="2020" maxValue="2022" count="3">
        <n v="2020"/>
        <n v="2021"/>
        <n v="2022"/>
      </sharedItems>
    </cacheField>
    <cacheField name="Month" numFmtId="1">
      <sharedItems containsSemiMixedTypes="0" containsString="0" containsNumber="1" containsInteger="1" minValue="1" maxValue="12"/>
    </cacheField>
  </cacheFields>
  <extLst>
    <ext xmlns:x14="http://schemas.microsoft.com/office/spreadsheetml/2009/9/main" uri="{725AE2AE-9491-48be-B2B4-4EB974FC3084}">
      <x14:pivotCacheDefinition pivotCacheId="10246715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4">
  <r>
    <n v="1"/>
    <d v="2020-01-01T00:00:00"/>
    <s v="Multiple"/>
    <x v="0"/>
    <s v="25-34"/>
    <x v="0"/>
    <n v="0"/>
    <x v="0"/>
    <s v="Near Miss"/>
    <x v="0"/>
    <x v="0"/>
    <n v="0"/>
    <x v="0"/>
    <n v="1"/>
  </r>
  <r>
    <n v="2"/>
    <d v="2020-01-03T00:00:00"/>
    <s v="N/A"/>
    <x v="0"/>
    <s v="35-49"/>
    <x v="1"/>
    <n v="0.5"/>
    <x v="1"/>
    <s v="Lost Time"/>
    <x v="1"/>
    <x v="1"/>
    <n v="3367"/>
    <x v="0"/>
    <n v="1"/>
  </r>
  <r>
    <n v="3"/>
    <d v="2020-01-03T00:00:00"/>
    <s v="Eye"/>
    <x v="0"/>
    <s v="18-24"/>
    <x v="2"/>
    <n v="0"/>
    <x v="2"/>
    <s v="Near Miss"/>
    <x v="1"/>
    <x v="2"/>
    <n v="0"/>
    <x v="0"/>
    <n v="1"/>
  </r>
  <r>
    <n v="4"/>
    <d v="2020-01-04T00:00:00"/>
    <s v="Legs"/>
    <x v="1"/>
    <s v="50-100"/>
    <x v="3"/>
    <n v="0"/>
    <x v="0"/>
    <s v="Near Miss"/>
    <x v="1"/>
    <x v="0"/>
    <n v="0"/>
    <x v="0"/>
    <n v="1"/>
  </r>
  <r>
    <n v="5"/>
    <d v="2020-01-07T00:00:00"/>
    <s v="Legs"/>
    <x v="0"/>
    <s v="25-34"/>
    <x v="4"/>
    <n v="0"/>
    <x v="3"/>
    <s v="Near Miss"/>
    <x v="1"/>
    <x v="0"/>
    <n v="0"/>
    <x v="0"/>
    <n v="1"/>
  </r>
  <r>
    <n v="6"/>
    <d v="2020-01-11T00:00:00"/>
    <s v="N/A"/>
    <x v="1"/>
    <s v="50-100"/>
    <x v="5"/>
    <n v="0"/>
    <x v="2"/>
    <s v="First Aid"/>
    <x v="0"/>
    <x v="3"/>
    <n v="132"/>
    <x v="0"/>
    <n v="1"/>
  </r>
  <r>
    <n v="7"/>
    <d v="2020-01-11T00:00:00"/>
    <s v="Neck"/>
    <x v="0"/>
    <s v="25-34"/>
    <x v="5"/>
    <n v="3.5"/>
    <x v="0"/>
    <s v="Lost Time"/>
    <x v="1"/>
    <x v="4"/>
    <n v="4872"/>
    <x v="0"/>
    <n v="1"/>
  </r>
  <r>
    <n v="8"/>
    <d v="2020-01-12T00:00:00"/>
    <s v="Feet"/>
    <x v="0"/>
    <s v="35-49"/>
    <x v="0"/>
    <n v="1.5"/>
    <x v="4"/>
    <s v="Lost Time"/>
    <x v="2"/>
    <x v="2"/>
    <n v="1248"/>
    <x v="0"/>
    <n v="1"/>
  </r>
  <r>
    <n v="9"/>
    <d v="2020-01-15T00:00:00"/>
    <s v="N/A"/>
    <x v="0"/>
    <s v="18-24"/>
    <x v="6"/>
    <n v="0"/>
    <x v="5"/>
    <s v="First Aid"/>
    <x v="0"/>
    <x v="5"/>
    <n v="29"/>
    <x v="0"/>
    <n v="1"/>
  </r>
  <r>
    <n v="10"/>
    <d v="2020-01-16T00:00:00"/>
    <s v="Arms"/>
    <x v="0"/>
    <s v="50-100"/>
    <x v="5"/>
    <n v="4.5"/>
    <x v="5"/>
    <s v="Lost Time"/>
    <x v="0"/>
    <x v="2"/>
    <n v="2525"/>
    <x v="0"/>
    <n v="1"/>
  </r>
  <r>
    <n v="11"/>
    <d v="2020-01-18T00:00:00"/>
    <s v="N/A"/>
    <x v="1"/>
    <s v="35-49"/>
    <x v="3"/>
    <n v="0"/>
    <x v="0"/>
    <s v="First Aid"/>
    <x v="2"/>
    <x v="6"/>
    <n v="59"/>
    <x v="0"/>
    <n v="1"/>
  </r>
  <r>
    <n v="12"/>
    <d v="2020-01-23T00:00:00"/>
    <s v="Neck"/>
    <x v="0"/>
    <s v="35-49"/>
    <x v="5"/>
    <n v="0"/>
    <x v="1"/>
    <s v="Medical Claim"/>
    <x v="0"/>
    <x v="6"/>
    <n v="1947"/>
    <x v="0"/>
    <n v="1"/>
  </r>
  <r>
    <n v="13"/>
    <d v="2020-01-26T00:00:00"/>
    <s v="Eye"/>
    <x v="0"/>
    <s v="35-49"/>
    <x v="1"/>
    <n v="0"/>
    <x v="5"/>
    <s v="Medical Claim"/>
    <x v="1"/>
    <x v="7"/>
    <n v="2268"/>
    <x v="0"/>
    <n v="1"/>
  </r>
  <r>
    <n v="14"/>
    <d v="2020-01-27T00:00:00"/>
    <s v="Eye"/>
    <x v="0"/>
    <s v="50-100"/>
    <x v="0"/>
    <n v="0"/>
    <x v="6"/>
    <s v="Medical Claim"/>
    <x v="1"/>
    <x v="5"/>
    <n v="628"/>
    <x v="0"/>
    <n v="1"/>
  </r>
  <r>
    <n v="15"/>
    <d v="2020-01-27T00:00:00"/>
    <s v="Eye"/>
    <x v="0"/>
    <s v="35-49"/>
    <x v="0"/>
    <n v="0"/>
    <x v="2"/>
    <s v="First Aid"/>
    <x v="2"/>
    <x v="7"/>
    <n v="77"/>
    <x v="0"/>
    <n v="1"/>
  </r>
  <r>
    <n v="16"/>
    <d v="2020-01-27T00:00:00"/>
    <s v="Back"/>
    <x v="0"/>
    <s v="50-100"/>
    <x v="2"/>
    <n v="0"/>
    <x v="3"/>
    <s v="First Aid"/>
    <x v="1"/>
    <x v="6"/>
    <n v="341"/>
    <x v="0"/>
    <n v="1"/>
  </r>
  <r>
    <n v="17"/>
    <d v="2020-01-30T00:00:00"/>
    <s v="Arms"/>
    <x v="0"/>
    <s v="18-24"/>
    <x v="0"/>
    <n v="0"/>
    <x v="7"/>
    <s v="Near Miss"/>
    <x v="0"/>
    <x v="5"/>
    <n v="0"/>
    <x v="0"/>
    <n v="1"/>
  </r>
  <r>
    <n v="18"/>
    <d v="2020-01-30T00:00:00"/>
    <s v="Hands"/>
    <x v="0"/>
    <s v="35-49"/>
    <x v="6"/>
    <n v="0"/>
    <x v="4"/>
    <s v="Medical Claim"/>
    <x v="1"/>
    <x v="8"/>
    <n v="2007"/>
    <x v="0"/>
    <n v="1"/>
  </r>
  <r>
    <n v="19"/>
    <d v="2020-02-01T00:00:00"/>
    <s v="Multiple"/>
    <x v="0"/>
    <s v="50-100"/>
    <x v="5"/>
    <n v="0"/>
    <x v="8"/>
    <s v="First Aid"/>
    <x v="2"/>
    <x v="0"/>
    <n v="338"/>
    <x v="0"/>
    <n v="2"/>
  </r>
  <r>
    <n v="20"/>
    <d v="2020-02-03T00:00:00"/>
    <s v="Arms"/>
    <x v="0"/>
    <s v="35-49"/>
    <x v="6"/>
    <n v="4"/>
    <x v="3"/>
    <s v="Lost Time"/>
    <x v="2"/>
    <x v="5"/>
    <n v="1196"/>
    <x v="0"/>
    <n v="2"/>
  </r>
  <r>
    <n v="21"/>
    <d v="2020-02-04T00:00:00"/>
    <s v="Head"/>
    <x v="0"/>
    <s v="18-24"/>
    <x v="4"/>
    <n v="0"/>
    <x v="7"/>
    <s v="Near Miss"/>
    <x v="2"/>
    <x v="6"/>
    <n v="0"/>
    <x v="0"/>
    <n v="2"/>
  </r>
  <r>
    <n v="22"/>
    <d v="2020-02-09T00:00:00"/>
    <s v="Feet"/>
    <x v="0"/>
    <s v="35-49"/>
    <x v="5"/>
    <n v="0"/>
    <x v="7"/>
    <s v="First Aid"/>
    <x v="0"/>
    <x v="8"/>
    <n v="180"/>
    <x v="0"/>
    <n v="2"/>
  </r>
  <r>
    <n v="23"/>
    <d v="2020-02-09T00:00:00"/>
    <s v="Head"/>
    <x v="0"/>
    <s v="25-34"/>
    <x v="7"/>
    <n v="4.5"/>
    <x v="5"/>
    <s v="Lost Time"/>
    <x v="0"/>
    <x v="6"/>
    <n v="3784"/>
    <x v="0"/>
    <n v="2"/>
  </r>
  <r>
    <n v="24"/>
    <d v="2020-02-10T00:00:00"/>
    <s v="Feet"/>
    <x v="0"/>
    <s v="35-49"/>
    <x v="0"/>
    <n v="1.5"/>
    <x v="6"/>
    <s v="Lost Time"/>
    <x v="1"/>
    <x v="8"/>
    <n v="4414"/>
    <x v="0"/>
    <n v="2"/>
  </r>
  <r>
    <n v="25"/>
    <d v="2020-02-10T00:00:00"/>
    <s v="Head"/>
    <x v="0"/>
    <s v="35-49"/>
    <x v="8"/>
    <n v="2.5"/>
    <x v="3"/>
    <s v="Lost Time"/>
    <x v="0"/>
    <x v="3"/>
    <n v="2790"/>
    <x v="0"/>
    <n v="2"/>
  </r>
  <r>
    <n v="26"/>
    <d v="2020-02-11T00:00:00"/>
    <s v="N/A"/>
    <x v="0"/>
    <s v="25-34"/>
    <x v="8"/>
    <n v="0"/>
    <x v="8"/>
    <s v="First Aid"/>
    <x v="0"/>
    <x v="2"/>
    <n v="394"/>
    <x v="0"/>
    <n v="2"/>
  </r>
  <r>
    <n v="27"/>
    <d v="2020-02-12T00:00:00"/>
    <s v="Hands"/>
    <x v="0"/>
    <s v="50-100"/>
    <x v="6"/>
    <n v="4"/>
    <x v="7"/>
    <s v="Lost Time"/>
    <x v="0"/>
    <x v="7"/>
    <n v="4743"/>
    <x v="0"/>
    <n v="2"/>
  </r>
  <r>
    <n v="28"/>
    <d v="2020-02-13T00:00:00"/>
    <s v="N/A"/>
    <x v="0"/>
    <s v="50-100"/>
    <x v="0"/>
    <n v="4.5"/>
    <x v="8"/>
    <s v="Lost Time"/>
    <x v="2"/>
    <x v="7"/>
    <n v="3417"/>
    <x v="0"/>
    <n v="2"/>
  </r>
  <r>
    <n v="29"/>
    <d v="2020-02-13T00:00:00"/>
    <s v="Legs"/>
    <x v="0"/>
    <s v="25-34"/>
    <x v="5"/>
    <n v="0"/>
    <x v="1"/>
    <s v="Medical Claim"/>
    <x v="2"/>
    <x v="0"/>
    <n v="2337"/>
    <x v="0"/>
    <n v="2"/>
  </r>
  <r>
    <n v="30"/>
    <d v="2020-02-14T00:00:00"/>
    <s v="Abdomen"/>
    <x v="0"/>
    <s v="25-34"/>
    <x v="7"/>
    <n v="0"/>
    <x v="2"/>
    <s v="Near Miss"/>
    <x v="2"/>
    <x v="6"/>
    <n v="0"/>
    <x v="0"/>
    <n v="2"/>
  </r>
  <r>
    <n v="31"/>
    <d v="2020-02-16T00:00:00"/>
    <s v="Abdomen"/>
    <x v="0"/>
    <s v="50-100"/>
    <x v="8"/>
    <n v="0"/>
    <x v="4"/>
    <s v="First Aid"/>
    <x v="1"/>
    <x v="1"/>
    <n v="207"/>
    <x v="0"/>
    <n v="2"/>
  </r>
  <r>
    <n v="32"/>
    <d v="2020-02-17T00:00:00"/>
    <s v="Multiple"/>
    <x v="1"/>
    <s v="35-49"/>
    <x v="6"/>
    <n v="2"/>
    <x v="3"/>
    <s v="Lost Time"/>
    <x v="2"/>
    <x v="5"/>
    <n v="2544"/>
    <x v="0"/>
    <n v="2"/>
  </r>
  <r>
    <n v="33"/>
    <d v="2020-02-19T00:00:00"/>
    <s v="Multiple"/>
    <x v="1"/>
    <s v="35-49"/>
    <x v="7"/>
    <n v="0"/>
    <x v="7"/>
    <s v="Medical Claim"/>
    <x v="1"/>
    <x v="2"/>
    <n v="3411"/>
    <x v="0"/>
    <n v="2"/>
  </r>
  <r>
    <n v="34"/>
    <d v="2020-02-20T00:00:00"/>
    <s v="Back"/>
    <x v="0"/>
    <s v="25-34"/>
    <x v="8"/>
    <n v="0"/>
    <x v="4"/>
    <s v="Near Miss"/>
    <x v="0"/>
    <x v="1"/>
    <n v="0"/>
    <x v="0"/>
    <n v="2"/>
  </r>
  <r>
    <n v="35"/>
    <d v="2020-02-22T00:00:00"/>
    <s v="N/A"/>
    <x v="0"/>
    <s v="25-34"/>
    <x v="7"/>
    <n v="0"/>
    <x v="2"/>
    <s v="Medical Claim"/>
    <x v="0"/>
    <x v="1"/>
    <n v="4800"/>
    <x v="0"/>
    <n v="2"/>
  </r>
  <r>
    <n v="36"/>
    <d v="2020-02-27T00:00:00"/>
    <s v="Neck"/>
    <x v="0"/>
    <s v="50-100"/>
    <x v="7"/>
    <n v="0"/>
    <x v="6"/>
    <s v="Medical Claim"/>
    <x v="2"/>
    <x v="5"/>
    <n v="3339"/>
    <x v="0"/>
    <n v="2"/>
  </r>
  <r>
    <n v="37"/>
    <d v="2020-02-28T00:00:00"/>
    <s v="Back"/>
    <x v="0"/>
    <s v="50-100"/>
    <x v="4"/>
    <n v="5"/>
    <x v="7"/>
    <s v="Lost Time"/>
    <x v="2"/>
    <x v="1"/>
    <n v="4969"/>
    <x v="0"/>
    <n v="2"/>
  </r>
  <r>
    <n v="38"/>
    <d v="2020-03-01T00:00:00"/>
    <s v="Trunk"/>
    <x v="0"/>
    <s v="18-24"/>
    <x v="6"/>
    <n v="0"/>
    <x v="7"/>
    <s v="First Aid"/>
    <x v="0"/>
    <x v="6"/>
    <n v="360"/>
    <x v="0"/>
    <n v="3"/>
  </r>
  <r>
    <n v="39"/>
    <d v="2020-03-03T00:00:00"/>
    <s v="Eye"/>
    <x v="0"/>
    <s v="35-49"/>
    <x v="0"/>
    <n v="0"/>
    <x v="0"/>
    <s v="Near Miss"/>
    <x v="0"/>
    <x v="6"/>
    <n v="0"/>
    <x v="0"/>
    <n v="3"/>
  </r>
  <r>
    <n v="40"/>
    <d v="2020-03-03T00:00:00"/>
    <s v="N/A"/>
    <x v="0"/>
    <s v="50-100"/>
    <x v="5"/>
    <n v="2.5"/>
    <x v="5"/>
    <s v="Lost Time"/>
    <x v="1"/>
    <x v="5"/>
    <n v="4718"/>
    <x v="0"/>
    <n v="3"/>
  </r>
  <r>
    <n v="41"/>
    <d v="2020-03-06T00:00:00"/>
    <s v="Eye"/>
    <x v="0"/>
    <s v="25-34"/>
    <x v="0"/>
    <n v="0"/>
    <x v="3"/>
    <s v="Near Miss"/>
    <x v="2"/>
    <x v="6"/>
    <n v="0"/>
    <x v="0"/>
    <n v="3"/>
  </r>
  <r>
    <n v="42"/>
    <d v="2020-03-06T00:00:00"/>
    <s v="Head"/>
    <x v="0"/>
    <s v="18-24"/>
    <x v="2"/>
    <n v="0"/>
    <x v="7"/>
    <s v="First Aid"/>
    <x v="1"/>
    <x v="6"/>
    <n v="456"/>
    <x v="0"/>
    <n v="3"/>
  </r>
  <r>
    <n v="43"/>
    <d v="2020-03-07T00:00:00"/>
    <s v="Feet"/>
    <x v="0"/>
    <s v="18-24"/>
    <x v="6"/>
    <n v="0"/>
    <x v="1"/>
    <s v="First Aid"/>
    <x v="2"/>
    <x v="2"/>
    <n v="307"/>
    <x v="0"/>
    <n v="3"/>
  </r>
  <r>
    <n v="44"/>
    <d v="2020-03-11T00:00:00"/>
    <s v="Arms"/>
    <x v="0"/>
    <s v="35-49"/>
    <x v="2"/>
    <n v="0"/>
    <x v="3"/>
    <s v="Near Miss"/>
    <x v="1"/>
    <x v="5"/>
    <n v="0"/>
    <x v="0"/>
    <n v="3"/>
  </r>
  <r>
    <n v="45"/>
    <d v="2020-03-12T00:00:00"/>
    <s v="Neck"/>
    <x v="1"/>
    <s v="18-24"/>
    <x v="6"/>
    <n v="0"/>
    <x v="5"/>
    <s v="Medical Claim"/>
    <x v="1"/>
    <x v="2"/>
    <n v="4933"/>
    <x v="0"/>
    <n v="3"/>
  </r>
  <r>
    <n v="46"/>
    <d v="2020-03-17T00:00:00"/>
    <s v="Abdomen"/>
    <x v="0"/>
    <s v="25-34"/>
    <x v="8"/>
    <n v="4.5"/>
    <x v="0"/>
    <s v="Lost Time"/>
    <x v="1"/>
    <x v="1"/>
    <n v="3146"/>
    <x v="0"/>
    <n v="3"/>
  </r>
  <r>
    <n v="47"/>
    <d v="2020-03-20T00:00:00"/>
    <s v="Eye"/>
    <x v="0"/>
    <s v="35-49"/>
    <x v="4"/>
    <n v="0"/>
    <x v="7"/>
    <s v="Near Miss"/>
    <x v="1"/>
    <x v="3"/>
    <n v="0"/>
    <x v="0"/>
    <n v="3"/>
  </r>
  <r>
    <n v="48"/>
    <d v="2020-03-21T00:00:00"/>
    <s v="Back"/>
    <x v="0"/>
    <s v="35-49"/>
    <x v="3"/>
    <n v="0"/>
    <x v="3"/>
    <s v="Medical Claim"/>
    <x v="2"/>
    <x v="8"/>
    <n v="3084"/>
    <x v="0"/>
    <n v="3"/>
  </r>
  <r>
    <n v="49"/>
    <d v="2020-03-23T00:00:00"/>
    <s v="Multiple"/>
    <x v="0"/>
    <s v="35-49"/>
    <x v="3"/>
    <n v="0"/>
    <x v="5"/>
    <s v="Near Miss"/>
    <x v="0"/>
    <x v="7"/>
    <n v="0"/>
    <x v="0"/>
    <n v="3"/>
  </r>
  <r>
    <n v="50"/>
    <d v="2020-04-03T00:00:00"/>
    <s v="Legs"/>
    <x v="0"/>
    <s v="18-24"/>
    <x v="0"/>
    <n v="0"/>
    <x v="4"/>
    <s v="First Aid"/>
    <x v="2"/>
    <x v="0"/>
    <n v="260"/>
    <x v="0"/>
    <n v="4"/>
  </r>
  <r>
    <n v="51"/>
    <d v="2020-04-04T00:00:00"/>
    <s v="Trunk"/>
    <x v="0"/>
    <s v="25-34"/>
    <x v="7"/>
    <n v="0"/>
    <x v="8"/>
    <s v="First Aid"/>
    <x v="0"/>
    <x v="8"/>
    <n v="40"/>
    <x v="0"/>
    <n v="4"/>
  </r>
  <r>
    <n v="52"/>
    <d v="2020-04-04T00:00:00"/>
    <s v="Back"/>
    <x v="0"/>
    <s v="25-34"/>
    <x v="1"/>
    <n v="0"/>
    <x v="7"/>
    <s v="Medical Claim"/>
    <x v="1"/>
    <x v="7"/>
    <n v="2615"/>
    <x v="0"/>
    <n v="4"/>
  </r>
  <r>
    <n v="53"/>
    <d v="2020-04-04T00:00:00"/>
    <s v="Arms"/>
    <x v="0"/>
    <s v="35-49"/>
    <x v="3"/>
    <n v="4.5"/>
    <x v="7"/>
    <s v="Lost Time"/>
    <x v="1"/>
    <x v="2"/>
    <n v="450"/>
    <x v="0"/>
    <n v="4"/>
  </r>
  <r>
    <n v="54"/>
    <d v="2020-04-06T00:00:00"/>
    <s v="N/A"/>
    <x v="0"/>
    <s v="18-24"/>
    <x v="8"/>
    <n v="0"/>
    <x v="8"/>
    <s v="Medical Claim"/>
    <x v="2"/>
    <x v="7"/>
    <n v="4462"/>
    <x v="0"/>
    <n v="4"/>
  </r>
  <r>
    <n v="55"/>
    <d v="2020-04-07T00:00:00"/>
    <s v="Legs"/>
    <x v="0"/>
    <s v="25-34"/>
    <x v="4"/>
    <n v="0"/>
    <x v="3"/>
    <s v="First Aid"/>
    <x v="2"/>
    <x v="4"/>
    <n v="76"/>
    <x v="0"/>
    <n v="4"/>
  </r>
  <r>
    <n v="56"/>
    <d v="2020-04-12T00:00:00"/>
    <s v="N/A"/>
    <x v="0"/>
    <s v="25-34"/>
    <x v="6"/>
    <n v="0"/>
    <x v="3"/>
    <s v="First Aid"/>
    <x v="2"/>
    <x v="5"/>
    <n v="297"/>
    <x v="0"/>
    <n v="4"/>
  </r>
  <r>
    <n v="57"/>
    <d v="2020-04-13T00:00:00"/>
    <s v="Eye"/>
    <x v="1"/>
    <s v="50-100"/>
    <x v="1"/>
    <n v="4.5"/>
    <x v="1"/>
    <s v="Lost Time"/>
    <x v="2"/>
    <x v="1"/>
    <n v="1152"/>
    <x v="0"/>
    <n v="4"/>
  </r>
  <r>
    <n v="58"/>
    <d v="2020-04-13T00:00:00"/>
    <s v="Legs"/>
    <x v="0"/>
    <s v="18-24"/>
    <x v="8"/>
    <n v="0"/>
    <x v="8"/>
    <s v="Near Miss"/>
    <x v="1"/>
    <x v="7"/>
    <n v="0"/>
    <x v="0"/>
    <n v="4"/>
  </r>
  <r>
    <n v="59"/>
    <d v="2020-04-14T00:00:00"/>
    <s v="Back"/>
    <x v="0"/>
    <s v="50-100"/>
    <x v="0"/>
    <n v="0"/>
    <x v="6"/>
    <s v="First Aid"/>
    <x v="2"/>
    <x v="4"/>
    <n v="173"/>
    <x v="0"/>
    <n v="4"/>
  </r>
  <r>
    <n v="60"/>
    <d v="2020-04-14T00:00:00"/>
    <s v="Arms"/>
    <x v="0"/>
    <s v="50-100"/>
    <x v="6"/>
    <n v="0"/>
    <x v="7"/>
    <s v="Near Miss"/>
    <x v="2"/>
    <x v="7"/>
    <n v="0"/>
    <x v="0"/>
    <n v="4"/>
  </r>
  <r>
    <n v="61"/>
    <d v="2020-04-15T00:00:00"/>
    <s v="Back"/>
    <x v="0"/>
    <s v="35-49"/>
    <x v="3"/>
    <n v="1.5"/>
    <x v="8"/>
    <s v="Lost Time"/>
    <x v="0"/>
    <x v="6"/>
    <n v="4731"/>
    <x v="0"/>
    <n v="4"/>
  </r>
  <r>
    <n v="62"/>
    <d v="2020-04-16T00:00:00"/>
    <s v="Eye"/>
    <x v="0"/>
    <s v="50-100"/>
    <x v="0"/>
    <n v="0"/>
    <x v="0"/>
    <s v="First Aid"/>
    <x v="0"/>
    <x v="0"/>
    <n v="155"/>
    <x v="0"/>
    <n v="4"/>
  </r>
  <r>
    <n v="63"/>
    <d v="2020-04-17T00:00:00"/>
    <s v="Abdomen"/>
    <x v="0"/>
    <s v="25-34"/>
    <x v="5"/>
    <n v="3"/>
    <x v="2"/>
    <s v="Lost Time"/>
    <x v="2"/>
    <x v="2"/>
    <n v="3425"/>
    <x v="0"/>
    <n v="4"/>
  </r>
  <r>
    <n v="64"/>
    <d v="2020-04-18T00:00:00"/>
    <s v="Neck"/>
    <x v="0"/>
    <s v="25-34"/>
    <x v="0"/>
    <n v="0"/>
    <x v="1"/>
    <s v="Near Miss"/>
    <x v="2"/>
    <x v="2"/>
    <n v="0"/>
    <x v="0"/>
    <n v="4"/>
  </r>
  <r>
    <n v="65"/>
    <d v="2020-04-21T00:00:00"/>
    <s v="Arms"/>
    <x v="0"/>
    <s v="18-24"/>
    <x v="2"/>
    <n v="3"/>
    <x v="4"/>
    <s v="Lost Time"/>
    <x v="2"/>
    <x v="1"/>
    <n v="2627"/>
    <x v="0"/>
    <n v="4"/>
  </r>
  <r>
    <n v="66"/>
    <d v="2020-04-21T00:00:00"/>
    <s v="Head"/>
    <x v="1"/>
    <s v="18-24"/>
    <x v="1"/>
    <n v="4"/>
    <x v="6"/>
    <s v="Lost Time"/>
    <x v="0"/>
    <x v="6"/>
    <n v="3680"/>
    <x v="0"/>
    <n v="4"/>
  </r>
  <r>
    <n v="67"/>
    <d v="2020-04-22T00:00:00"/>
    <s v="Legs"/>
    <x v="0"/>
    <s v="35-49"/>
    <x v="1"/>
    <n v="0"/>
    <x v="0"/>
    <s v="First Aid"/>
    <x v="1"/>
    <x v="2"/>
    <n v="281"/>
    <x v="0"/>
    <n v="4"/>
  </r>
  <r>
    <n v="68"/>
    <d v="2020-04-22T00:00:00"/>
    <s v="Legs"/>
    <x v="0"/>
    <s v="18-24"/>
    <x v="7"/>
    <n v="0"/>
    <x v="0"/>
    <s v="Near Miss"/>
    <x v="0"/>
    <x v="3"/>
    <n v="0"/>
    <x v="0"/>
    <n v="4"/>
  </r>
  <r>
    <n v="69"/>
    <d v="2020-04-24T00:00:00"/>
    <s v="Back"/>
    <x v="0"/>
    <s v="18-24"/>
    <x v="4"/>
    <n v="1"/>
    <x v="7"/>
    <s v="Lost Time"/>
    <x v="1"/>
    <x v="5"/>
    <n v="3954"/>
    <x v="0"/>
    <n v="4"/>
  </r>
  <r>
    <n v="70"/>
    <d v="2020-04-25T00:00:00"/>
    <s v="Eye"/>
    <x v="1"/>
    <s v="50-100"/>
    <x v="7"/>
    <n v="0"/>
    <x v="7"/>
    <s v="Near Miss"/>
    <x v="1"/>
    <x v="4"/>
    <n v="0"/>
    <x v="0"/>
    <n v="4"/>
  </r>
  <r>
    <n v="71"/>
    <d v="2020-04-27T00:00:00"/>
    <s v="Trunk"/>
    <x v="1"/>
    <s v="18-24"/>
    <x v="8"/>
    <n v="0"/>
    <x v="4"/>
    <s v="Near Miss"/>
    <x v="1"/>
    <x v="4"/>
    <n v="0"/>
    <x v="0"/>
    <n v="4"/>
  </r>
  <r>
    <n v="72"/>
    <d v="2020-05-02T00:00:00"/>
    <s v="Legs"/>
    <x v="0"/>
    <s v="25-34"/>
    <x v="4"/>
    <n v="0"/>
    <x v="8"/>
    <s v="Medical Claim"/>
    <x v="1"/>
    <x v="5"/>
    <n v="2461"/>
    <x v="0"/>
    <n v="5"/>
  </r>
  <r>
    <n v="73"/>
    <d v="2020-05-04T00:00:00"/>
    <s v="Head"/>
    <x v="0"/>
    <s v="25-34"/>
    <x v="2"/>
    <n v="0"/>
    <x v="8"/>
    <s v="Medical Claim"/>
    <x v="1"/>
    <x v="2"/>
    <n v="3851"/>
    <x v="0"/>
    <n v="5"/>
  </r>
  <r>
    <n v="74"/>
    <d v="2020-05-05T00:00:00"/>
    <s v="Feet"/>
    <x v="0"/>
    <s v="50-100"/>
    <x v="0"/>
    <n v="0"/>
    <x v="5"/>
    <s v="First Aid"/>
    <x v="2"/>
    <x v="7"/>
    <n v="224"/>
    <x v="0"/>
    <n v="5"/>
  </r>
  <r>
    <n v="75"/>
    <d v="2020-05-07T00:00:00"/>
    <s v="Neck"/>
    <x v="0"/>
    <s v="18-24"/>
    <x v="4"/>
    <n v="4"/>
    <x v="5"/>
    <s v="Lost Time"/>
    <x v="2"/>
    <x v="7"/>
    <n v="3969"/>
    <x v="0"/>
    <n v="5"/>
  </r>
  <r>
    <n v="76"/>
    <d v="2020-05-08T00:00:00"/>
    <s v="Arms"/>
    <x v="0"/>
    <s v="18-24"/>
    <x v="0"/>
    <n v="0"/>
    <x v="1"/>
    <s v="First Aid"/>
    <x v="2"/>
    <x v="2"/>
    <n v="434"/>
    <x v="0"/>
    <n v="5"/>
  </r>
  <r>
    <n v="77"/>
    <d v="2020-05-08T00:00:00"/>
    <s v="Neck"/>
    <x v="0"/>
    <s v="50-100"/>
    <x v="5"/>
    <n v="1"/>
    <x v="3"/>
    <s v="Lost Time"/>
    <x v="2"/>
    <x v="8"/>
    <n v="1173"/>
    <x v="0"/>
    <n v="5"/>
  </r>
  <r>
    <n v="78"/>
    <d v="2020-05-09T00:00:00"/>
    <s v="Eye"/>
    <x v="0"/>
    <s v="35-49"/>
    <x v="6"/>
    <n v="0"/>
    <x v="1"/>
    <s v="First Aid"/>
    <x v="0"/>
    <x v="5"/>
    <n v="236"/>
    <x v="0"/>
    <n v="5"/>
  </r>
  <r>
    <n v="79"/>
    <d v="2020-05-10T00:00:00"/>
    <s v="Trunk"/>
    <x v="0"/>
    <s v="35-49"/>
    <x v="4"/>
    <n v="0"/>
    <x v="0"/>
    <s v="Near Miss"/>
    <x v="1"/>
    <x v="2"/>
    <n v="0"/>
    <x v="0"/>
    <n v="5"/>
  </r>
  <r>
    <n v="80"/>
    <d v="2020-05-10T00:00:00"/>
    <s v="Feet"/>
    <x v="0"/>
    <s v="35-49"/>
    <x v="5"/>
    <n v="1.5"/>
    <x v="7"/>
    <s v="Lost Time"/>
    <x v="2"/>
    <x v="5"/>
    <n v="1592"/>
    <x v="0"/>
    <n v="5"/>
  </r>
  <r>
    <n v="81"/>
    <d v="2020-05-11T00:00:00"/>
    <s v="Abdomen"/>
    <x v="0"/>
    <s v="50-100"/>
    <x v="8"/>
    <n v="0"/>
    <x v="2"/>
    <s v="Near Miss"/>
    <x v="2"/>
    <x v="6"/>
    <n v="0"/>
    <x v="0"/>
    <n v="5"/>
  </r>
  <r>
    <n v="82"/>
    <d v="2020-05-13T00:00:00"/>
    <s v="Feet"/>
    <x v="0"/>
    <s v="50-100"/>
    <x v="6"/>
    <n v="0"/>
    <x v="7"/>
    <s v="Near Miss"/>
    <x v="0"/>
    <x v="8"/>
    <n v="0"/>
    <x v="0"/>
    <n v="5"/>
  </r>
  <r>
    <n v="83"/>
    <d v="2020-05-13T00:00:00"/>
    <s v="Neck"/>
    <x v="0"/>
    <s v="35-49"/>
    <x v="2"/>
    <n v="0"/>
    <x v="8"/>
    <s v="First Aid"/>
    <x v="2"/>
    <x v="5"/>
    <n v="457"/>
    <x v="0"/>
    <n v="5"/>
  </r>
  <r>
    <n v="84"/>
    <d v="2020-05-17T00:00:00"/>
    <s v="N/A"/>
    <x v="0"/>
    <s v="35-49"/>
    <x v="2"/>
    <n v="0"/>
    <x v="3"/>
    <s v="Near Miss"/>
    <x v="1"/>
    <x v="3"/>
    <n v="0"/>
    <x v="0"/>
    <n v="5"/>
  </r>
  <r>
    <n v="85"/>
    <d v="2020-05-17T00:00:00"/>
    <s v="Head"/>
    <x v="0"/>
    <s v="18-24"/>
    <x v="6"/>
    <n v="0"/>
    <x v="3"/>
    <s v="First Aid"/>
    <x v="0"/>
    <x v="3"/>
    <n v="247"/>
    <x v="0"/>
    <n v="5"/>
  </r>
  <r>
    <n v="86"/>
    <d v="2020-05-19T00:00:00"/>
    <s v="Hands"/>
    <x v="0"/>
    <s v="25-34"/>
    <x v="5"/>
    <n v="0"/>
    <x v="2"/>
    <s v="First Aid"/>
    <x v="2"/>
    <x v="2"/>
    <n v="457"/>
    <x v="0"/>
    <n v="5"/>
  </r>
  <r>
    <n v="87"/>
    <d v="2020-05-21T00:00:00"/>
    <s v="Back"/>
    <x v="0"/>
    <s v="35-49"/>
    <x v="3"/>
    <n v="0"/>
    <x v="8"/>
    <s v="Near Miss"/>
    <x v="0"/>
    <x v="3"/>
    <n v="0"/>
    <x v="0"/>
    <n v="5"/>
  </r>
  <r>
    <n v="88"/>
    <d v="2020-05-22T00:00:00"/>
    <s v="Trunk"/>
    <x v="0"/>
    <s v="35-49"/>
    <x v="3"/>
    <n v="0"/>
    <x v="3"/>
    <s v="First Aid"/>
    <x v="1"/>
    <x v="8"/>
    <n v="305"/>
    <x v="0"/>
    <n v="5"/>
  </r>
  <r>
    <n v="89"/>
    <d v="2020-05-23T00:00:00"/>
    <s v="Neck"/>
    <x v="0"/>
    <s v="50-100"/>
    <x v="4"/>
    <n v="0"/>
    <x v="7"/>
    <s v="Near Miss"/>
    <x v="0"/>
    <x v="2"/>
    <n v="0"/>
    <x v="0"/>
    <n v="5"/>
  </r>
  <r>
    <n v="90"/>
    <d v="2020-05-25T00:00:00"/>
    <s v="Head"/>
    <x v="0"/>
    <s v="25-34"/>
    <x v="5"/>
    <n v="0.5"/>
    <x v="5"/>
    <s v="Lost Time"/>
    <x v="0"/>
    <x v="4"/>
    <n v="2468"/>
    <x v="0"/>
    <n v="5"/>
  </r>
  <r>
    <n v="91"/>
    <d v="2020-05-26T00:00:00"/>
    <s v="Arms"/>
    <x v="0"/>
    <s v="35-49"/>
    <x v="0"/>
    <n v="0.5"/>
    <x v="4"/>
    <s v="Lost Time"/>
    <x v="0"/>
    <x v="7"/>
    <n v="786"/>
    <x v="0"/>
    <n v="5"/>
  </r>
  <r>
    <n v="92"/>
    <d v="2020-05-26T00:00:00"/>
    <s v="Eye"/>
    <x v="0"/>
    <s v="18-24"/>
    <x v="4"/>
    <n v="0"/>
    <x v="1"/>
    <s v="Medical Claim"/>
    <x v="1"/>
    <x v="2"/>
    <n v="2481"/>
    <x v="0"/>
    <n v="5"/>
  </r>
  <r>
    <n v="93"/>
    <d v="2020-05-29T00:00:00"/>
    <s v="Arms"/>
    <x v="0"/>
    <s v="25-34"/>
    <x v="0"/>
    <n v="0.5"/>
    <x v="4"/>
    <s v="Lost Time"/>
    <x v="1"/>
    <x v="6"/>
    <n v="674"/>
    <x v="0"/>
    <n v="5"/>
  </r>
  <r>
    <n v="94"/>
    <d v="2020-05-31T00:00:00"/>
    <s v="Head"/>
    <x v="0"/>
    <s v="50-100"/>
    <x v="5"/>
    <n v="0"/>
    <x v="1"/>
    <s v="Near Miss"/>
    <x v="2"/>
    <x v="4"/>
    <n v="0"/>
    <x v="0"/>
    <n v="5"/>
  </r>
  <r>
    <n v="95"/>
    <d v="2020-05-31T00:00:00"/>
    <s v="Legs"/>
    <x v="0"/>
    <s v="35-49"/>
    <x v="4"/>
    <n v="0"/>
    <x v="1"/>
    <s v="Near Miss"/>
    <x v="0"/>
    <x v="6"/>
    <n v="0"/>
    <x v="0"/>
    <n v="5"/>
  </r>
  <r>
    <n v="96"/>
    <d v="2020-06-02T00:00:00"/>
    <s v="Feet"/>
    <x v="0"/>
    <s v="50-100"/>
    <x v="8"/>
    <n v="0"/>
    <x v="2"/>
    <s v="Near Miss"/>
    <x v="0"/>
    <x v="6"/>
    <n v="0"/>
    <x v="0"/>
    <n v="6"/>
  </r>
  <r>
    <n v="97"/>
    <d v="2020-06-07T00:00:00"/>
    <s v="Legs"/>
    <x v="0"/>
    <s v="25-34"/>
    <x v="7"/>
    <n v="0"/>
    <x v="2"/>
    <s v="Near Miss"/>
    <x v="2"/>
    <x v="6"/>
    <n v="0"/>
    <x v="0"/>
    <n v="6"/>
  </r>
  <r>
    <n v="98"/>
    <d v="2020-06-10T00:00:00"/>
    <s v="Back"/>
    <x v="0"/>
    <s v="18-24"/>
    <x v="7"/>
    <n v="2.5"/>
    <x v="3"/>
    <s v="Lost Time"/>
    <x v="2"/>
    <x v="6"/>
    <n v="2370"/>
    <x v="0"/>
    <n v="6"/>
  </r>
  <r>
    <n v="99"/>
    <d v="2020-06-11T00:00:00"/>
    <s v="Hands"/>
    <x v="0"/>
    <s v="35-49"/>
    <x v="3"/>
    <n v="0"/>
    <x v="4"/>
    <s v="Medical Claim"/>
    <x v="2"/>
    <x v="4"/>
    <n v="1121"/>
    <x v="0"/>
    <n v="6"/>
  </r>
  <r>
    <n v="100"/>
    <d v="2020-06-12T00:00:00"/>
    <s v="Eye"/>
    <x v="0"/>
    <s v="18-24"/>
    <x v="8"/>
    <n v="0"/>
    <x v="4"/>
    <s v="Medical Claim"/>
    <x v="1"/>
    <x v="5"/>
    <n v="3269"/>
    <x v="0"/>
    <n v="6"/>
  </r>
  <r>
    <n v="101"/>
    <d v="2020-06-15T00:00:00"/>
    <s v="Legs"/>
    <x v="0"/>
    <s v="18-24"/>
    <x v="4"/>
    <n v="0"/>
    <x v="8"/>
    <s v="First Aid"/>
    <x v="1"/>
    <x v="0"/>
    <n v="249"/>
    <x v="0"/>
    <n v="6"/>
  </r>
  <r>
    <n v="102"/>
    <d v="2020-06-15T00:00:00"/>
    <s v="Multiple"/>
    <x v="0"/>
    <s v="18-24"/>
    <x v="0"/>
    <n v="0"/>
    <x v="8"/>
    <s v="First Aid"/>
    <x v="2"/>
    <x v="6"/>
    <n v="423"/>
    <x v="0"/>
    <n v="6"/>
  </r>
  <r>
    <n v="103"/>
    <d v="2020-06-16T00:00:00"/>
    <s v="Feet"/>
    <x v="0"/>
    <s v="18-24"/>
    <x v="3"/>
    <n v="0"/>
    <x v="2"/>
    <s v="Medical Claim"/>
    <x v="1"/>
    <x v="5"/>
    <n v="3397"/>
    <x v="0"/>
    <n v="6"/>
  </r>
  <r>
    <n v="104"/>
    <d v="2020-06-19T00:00:00"/>
    <s v="Head"/>
    <x v="1"/>
    <s v="25-34"/>
    <x v="3"/>
    <n v="0"/>
    <x v="4"/>
    <s v="Medical Claim"/>
    <x v="1"/>
    <x v="1"/>
    <n v="4016"/>
    <x v="0"/>
    <n v="6"/>
  </r>
  <r>
    <n v="105"/>
    <d v="2020-06-23T00:00:00"/>
    <s v="Hands"/>
    <x v="0"/>
    <s v="25-34"/>
    <x v="8"/>
    <n v="0"/>
    <x v="7"/>
    <s v="Medical Claim"/>
    <x v="0"/>
    <x v="5"/>
    <n v="2387"/>
    <x v="0"/>
    <n v="6"/>
  </r>
  <r>
    <n v="106"/>
    <d v="2020-06-26T00:00:00"/>
    <s v="Legs"/>
    <x v="0"/>
    <s v="50-100"/>
    <x v="5"/>
    <n v="0"/>
    <x v="0"/>
    <s v="Near Miss"/>
    <x v="0"/>
    <x v="2"/>
    <n v="0"/>
    <x v="0"/>
    <n v="6"/>
  </r>
  <r>
    <n v="107"/>
    <d v="2020-06-27T00:00:00"/>
    <s v="Back"/>
    <x v="0"/>
    <s v="35-49"/>
    <x v="8"/>
    <n v="0"/>
    <x v="7"/>
    <s v="Medical Claim"/>
    <x v="0"/>
    <x v="6"/>
    <n v="4292"/>
    <x v="0"/>
    <n v="6"/>
  </r>
  <r>
    <n v="108"/>
    <d v="2020-06-28T00:00:00"/>
    <s v="Feet"/>
    <x v="1"/>
    <s v="25-34"/>
    <x v="7"/>
    <n v="2"/>
    <x v="1"/>
    <s v="Lost Time"/>
    <x v="1"/>
    <x v="8"/>
    <n v="1635"/>
    <x v="0"/>
    <n v="6"/>
  </r>
  <r>
    <n v="109"/>
    <d v="2020-06-30T00:00:00"/>
    <s v="Trunk"/>
    <x v="0"/>
    <s v="18-24"/>
    <x v="5"/>
    <n v="0"/>
    <x v="5"/>
    <s v="Near Miss"/>
    <x v="2"/>
    <x v="3"/>
    <n v="0"/>
    <x v="0"/>
    <n v="6"/>
  </r>
  <r>
    <n v="110"/>
    <d v="2020-06-30T00:00:00"/>
    <s v="Neck"/>
    <x v="0"/>
    <s v="18-24"/>
    <x v="8"/>
    <n v="5"/>
    <x v="1"/>
    <s v="Lost Time"/>
    <x v="1"/>
    <x v="3"/>
    <n v="603"/>
    <x v="0"/>
    <n v="6"/>
  </r>
  <r>
    <n v="111"/>
    <d v="2020-07-01T00:00:00"/>
    <s v="Neck"/>
    <x v="0"/>
    <s v="50-100"/>
    <x v="4"/>
    <n v="0"/>
    <x v="1"/>
    <s v="Medical Claim"/>
    <x v="0"/>
    <x v="7"/>
    <n v="1335"/>
    <x v="0"/>
    <n v="7"/>
  </r>
  <r>
    <n v="112"/>
    <d v="2020-07-06T00:00:00"/>
    <s v="N/A"/>
    <x v="1"/>
    <s v="50-100"/>
    <x v="7"/>
    <n v="0"/>
    <x v="3"/>
    <s v="First Aid"/>
    <x v="1"/>
    <x v="8"/>
    <n v="250"/>
    <x v="0"/>
    <n v="7"/>
  </r>
  <r>
    <n v="113"/>
    <d v="2020-07-06T00:00:00"/>
    <s v="Neck"/>
    <x v="0"/>
    <s v="18-24"/>
    <x v="0"/>
    <n v="2"/>
    <x v="8"/>
    <s v="Lost Time"/>
    <x v="1"/>
    <x v="3"/>
    <n v="3203"/>
    <x v="0"/>
    <n v="7"/>
  </r>
  <r>
    <n v="114"/>
    <d v="2020-07-07T00:00:00"/>
    <s v="Back"/>
    <x v="0"/>
    <s v="25-34"/>
    <x v="8"/>
    <n v="0"/>
    <x v="8"/>
    <s v="Medical Claim"/>
    <x v="1"/>
    <x v="5"/>
    <n v="4246"/>
    <x v="0"/>
    <n v="7"/>
  </r>
  <r>
    <n v="115"/>
    <d v="2020-07-10T00:00:00"/>
    <s v="Abdomen"/>
    <x v="0"/>
    <s v="25-34"/>
    <x v="5"/>
    <n v="0"/>
    <x v="5"/>
    <s v="Medical Claim"/>
    <x v="0"/>
    <x v="8"/>
    <n v="4229"/>
    <x v="0"/>
    <n v="7"/>
  </r>
  <r>
    <n v="116"/>
    <d v="2020-07-11T00:00:00"/>
    <s v="Arms"/>
    <x v="0"/>
    <s v="18-24"/>
    <x v="3"/>
    <n v="1"/>
    <x v="1"/>
    <s v="Lost Time"/>
    <x v="2"/>
    <x v="2"/>
    <n v="3256"/>
    <x v="0"/>
    <n v="7"/>
  </r>
  <r>
    <n v="117"/>
    <d v="2020-07-12T00:00:00"/>
    <s v="Trunk"/>
    <x v="0"/>
    <s v="25-34"/>
    <x v="2"/>
    <n v="4"/>
    <x v="0"/>
    <s v="Lost Time"/>
    <x v="2"/>
    <x v="7"/>
    <n v="2861"/>
    <x v="0"/>
    <n v="7"/>
  </r>
  <r>
    <n v="118"/>
    <d v="2020-07-12T00:00:00"/>
    <s v="Eye"/>
    <x v="0"/>
    <s v="18-24"/>
    <x v="8"/>
    <n v="0"/>
    <x v="7"/>
    <s v="First Aid"/>
    <x v="2"/>
    <x v="8"/>
    <n v="118"/>
    <x v="0"/>
    <n v="7"/>
  </r>
  <r>
    <n v="119"/>
    <d v="2020-07-13T00:00:00"/>
    <s v="N/A"/>
    <x v="0"/>
    <s v="50-100"/>
    <x v="7"/>
    <n v="3.5"/>
    <x v="3"/>
    <s v="Lost Time"/>
    <x v="1"/>
    <x v="5"/>
    <n v="3716"/>
    <x v="0"/>
    <n v="7"/>
  </r>
  <r>
    <n v="120"/>
    <d v="2020-07-14T00:00:00"/>
    <s v="Abdomen"/>
    <x v="0"/>
    <s v="18-24"/>
    <x v="5"/>
    <n v="0"/>
    <x v="7"/>
    <s v="Near Miss"/>
    <x v="1"/>
    <x v="7"/>
    <n v="0"/>
    <x v="0"/>
    <n v="7"/>
  </r>
  <r>
    <n v="121"/>
    <d v="2020-07-16T00:00:00"/>
    <s v="Head"/>
    <x v="0"/>
    <s v="35-49"/>
    <x v="4"/>
    <n v="0"/>
    <x v="1"/>
    <s v="Near Miss"/>
    <x v="2"/>
    <x v="5"/>
    <n v="0"/>
    <x v="0"/>
    <n v="7"/>
  </r>
  <r>
    <n v="122"/>
    <d v="2020-07-18T00:00:00"/>
    <s v="Feet"/>
    <x v="0"/>
    <s v="35-49"/>
    <x v="2"/>
    <n v="0"/>
    <x v="0"/>
    <s v="Medical Claim"/>
    <x v="2"/>
    <x v="5"/>
    <n v="532"/>
    <x v="0"/>
    <n v="7"/>
  </r>
  <r>
    <n v="123"/>
    <d v="2020-07-19T00:00:00"/>
    <s v="Back"/>
    <x v="0"/>
    <s v="18-24"/>
    <x v="7"/>
    <n v="0"/>
    <x v="1"/>
    <s v="Near Miss"/>
    <x v="2"/>
    <x v="0"/>
    <n v="0"/>
    <x v="0"/>
    <n v="7"/>
  </r>
  <r>
    <n v="124"/>
    <d v="2020-07-22T00:00:00"/>
    <s v="Trunk"/>
    <x v="0"/>
    <s v="18-24"/>
    <x v="4"/>
    <n v="0"/>
    <x v="1"/>
    <s v="Near Miss"/>
    <x v="1"/>
    <x v="1"/>
    <n v="0"/>
    <x v="0"/>
    <n v="7"/>
  </r>
  <r>
    <n v="125"/>
    <d v="2020-07-26T00:00:00"/>
    <s v="N/A"/>
    <x v="0"/>
    <s v="25-34"/>
    <x v="7"/>
    <n v="5"/>
    <x v="6"/>
    <s v="Lost Time"/>
    <x v="2"/>
    <x v="8"/>
    <n v="4281"/>
    <x v="0"/>
    <n v="7"/>
  </r>
  <r>
    <n v="126"/>
    <d v="2020-07-27T00:00:00"/>
    <s v="Head"/>
    <x v="0"/>
    <s v="25-34"/>
    <x v="0"/>
    <n v="0"/>
    <x v="7"/>
    <s v="Medical Claim"/>
    <x v="1"/>
    <x v="8"/>
    <n v="4455"/>
    <x v="0"/>
    <n v="7"/>
  </r>
  <r>
    <n v="127"/>
    <d v="2020-07-28T00:00:00"/>
    <s v="Head"/>
    <x v="0"/>
    <s v="18-24"/>
    <x v="7"/>
    <n v="0"/>
    <x v="4"/>
    <s v="Medical Claim"/>
    <x v="2"/>
    <x v="4"/>
    <n v="4444"/>
    <x v="0"/>
    <n v="7"/>
  </r>
  <r>
    <n v="128"/>
    <d v="2020-07-28T00:00:00"/>
    <s v="N/A"/>
    <x v="0"/>
    <s v="50-100"/>
    <x v="7"/>
    <n v="2"/>
    <x v="4"/>
    <s v="Lost Time"/>
    <x v="2"/>
    <x v="3"/>
    <n v="2777"/>
    <x v="0"/>
    <n v="7"/>
  </r>
  <r>
    <n v="129"/>
    <d v="2020-07-30T00:00:00"/>
    <s v="Abdomen"/>
    <x v="0"/>
    <s v="35-49"/>
    <x v="4"/>
    <n v="3"/>
    <x v="8"/>
    <s v="Lost Time"/>
    <x v="2"/>
    <x v="6"/>
    <n v="4940"/>
    <x v="0"/>
    <n v="7"/>
  </r>
  <r>
    <n v="130"/>
    <d v="2020-07-30T00:00:00"/>
    <s v="N/A"/>
    <x v="1"/>
    <s v="35-49"/>
    <x v="3"/>
    <n v="0"/>
    <x v="3"/>
    <s v="Near Miss"/>
    <x v="2"/>
    <x v="6"/>
    <n v="0"/>
    <x v="0"/>
    <n v="7"/>
  </r>
  <r>
    <n v="131"/>
    <d v="2020-08-01T00:00:00"/>
    <s v="Neck"/>
    <x v="0"/>
    <s v="25-34"/>
    <x v="5"/>
    <n v="0"/>
    <x v="5"/>
    <s v="Near Miss"/>
    <x v="0"/>
    <x v="2"/>
    <n v="0"/>
    <x v="0"/>
    <n v="8"/>
  </r>
  <r>
    <n v="132"/>
    <d v="2020-08-03T00:00:00"/>
    <s v="Multiple"/>
    <x v="0"/>
    <s v="35-49"/>
    <x v="8"/>
    <n v="0"/>
    <x v="8"/>
    <s v="Medical Claim"/>
    <x v="1"/>
    <x v="0"/>
    <n v="2521"/>
    <x v="0"/>
    <n v="8"/>
  </r>
  <r>
    <n v="133"/>
    <d v="2020-08-04T00:00:00"/>
    <s v="Back"/>
    <x v="0"/>
    <s v="35-49"/>
    <x v="3"/>
    <n v="0"/>
    <x v="2"/>
    <s v="Medical Claim"/>
    <x v="1"/>
    <x v="5"/>
    <n v="1430"/>
    <x v="0"/>
    <n v="8"/>
  </r>
  <r>
    <n v="134"/>
    <d v="2020-08-07T00:00:00"/>
    <s v="Trunk"/>
    <x v="0"/>
    <s v="35-49"/>
    <x v="7"/>
    <n v="5"/>
    <x v="0"/>
    <s v="Lost Time"/>
    <x v="0"/>
    <x v="1"/>
    <n v="1505"/>
    <x v="0"/>
    <n v="8"/>
  </r>
  <r>
    <n v="135"/>
    <d v="2020-08-09T00:00:00"/>
    <s v="Feet"/>
    <x v="0"/>
    <s v="35-49"/>
    <x v="0"/>
    <n v="0"/>
    <x v="1"/>
    <s v="Medical Claim"/>
    <x v="2"/>
    <x v="5"/>
    <n v="921"/>
    <x v="0"/>
    <n v="8"/>
  </r>
  <r>
    <n v="136"/>
    <d v="2020-08-09T00:00:00"/>
    <s v="Legs"/>
    <x v="0"/>
    <s v="25-34"/>
    <x v="7"/>
    <n v="0"/>
    <x v="2"/>
    <s v="First Aid"/>
    <x v="0"/>
    <x v="2"/>
    <n v="206"/>
    <x v="0"/>
    <n v="8"/>
  </r>
  <r>
    <n v="137"/>
    <d v="2020-08-10T00:00:00"/>
    <s v="Trunk"/>
    <x v="1"/>
    <s v="25-34"/>
    <x v="8"/>
    <n v="0"/>
    <x v="6"/>
    <s v="Near Miss"/>
    <x v="1"/>
    <x v="8"/>
    <n v="0"/>
    <x v="0"/>
    <n v="8"/>
  </r>
  <r>
    <n v="138"/>
    <d v="2020-08-11T00:00:00"/>
    <s v="Legs"/>
    <x v="0"/>
    <s v="50-100"/>
    <x v="1"/>
    <n v="0"/>
    <x v="5"/>
    <s v="Near Miss"/>
    <x v="0"/>
    <x v="7"/>
    <n v="0"/>
    <x v="0"/>
    <n v="8"/>
  </r>
  <r>
    <n v="139"/>
    <d v="2020-08-12T00:00:00"/>
    <s v="Arms"/>
    <x v="0"/>
    <s v="50-100"/>
    <x v="0"/>
    <n v="0"/>
    <x v="4"/>
    <s v="Medical Claim"/>
    <x v="0"/>
    <x v="1"/>
    <n v="1835"/>
    <x v="0"/>
    <n v="8"/>
  </r>
  <r>
    <n v="140"/>
    <d v="2020-08-13T00:00:00"/>
    <s v="Feet"/>
    <x v="0"/>
    <s v="35-49"/>
    <x v="8"/>
    <n v="1"/>
    <x v="4"/>
    <s v="Lost Time"/>
    <x v="0"/>
    <x v="2"/>
    <n v="2333"/>
    <x v="0"/>
    <n v="8"/>
  </r>
  <r>
    <n v="141"/>
    <d v="2020-08-13T00:00:00"/>
    <s v="Trunk"/>
    <x v="1"/>
    <s v="35-49"/>
    <x v="2"/>
    <n v="0"/>
    <x v="7"/>
    <s v="Near Miss"/>
    <x v="0"/>
    <x v="5"/>
    <n v="0"/>
    <x v="0"/>
    <n v="8"/>
  </r>
  <r>
    <n v="142"/>
    <d v="2020-08-13T00:00:00"/>
    <s v="Hands"/>
    <x v="0"/>
    <s v="35-49"/>
    <x v="6"/>
    <n v="0"/>
    <x v="2"/>
    <s v="Medical Claim"/>
    <x v="0"/>
    <x v="1"/>
    <n v="1890"/>
    <x v="0"/>
    <n v="8"/>
  </r>
  <r>
    <n v="143"/>
    <d v="2020-08-15T00:00:00"/>
    <s v="Back"/>
    <x v="0"/>
    <s v="35-49"/>
    <x v="4"/>
    <n v="0"/>
    <x v="2"/>
    <s v="Medical Claim"/>
    <x v="2"/>
    <x v="3"/>
    <n v="1951"/>
    <x v="0"/>
    <n v="8"/>
  </r>
  <r>
    <n v="144"/>
    <d v="2020-08-21T00:00:00"/>
    <s v="Arms"/>
    <x v="0"/>
    <s v="35-49"/>
    <x v="3"/>
    <n v="5"/>
    <x v="7"/>
    <s v="Lost Time"/>
    <x v="2"/>
    <x v="2"/>
    <n v="3692"/>
    <x v="0"/>
    <n v="8"/>
  </r>
  <r>
    <n v="145"/>
    <d v="2020-08-21T00:00:00"/>
    <s v="Trunk"/>
    <x v="0"/>
    <s v="50-100"/>
    <x v="8"/>
    <n v="0"/>
    <x v="0"/>
    <s v="First Aid"/>
    <x v="2"/>
    <x v="2"/>
    <n v="242"/>
    <x v="0"/>
    <n v="8"/>
  </r>
  <r>
    <n v="146"/>
    <d v="2020-08-23T00:00:00"/>
    <s v="Hands"/>
    <x v="1"/>
    <s v="35-49"/>
    <x v="2"/>
    <n v="0"/>
    <x v="8"/>
    <s v="Near Miss"/>
    <x v="2"/>
    <x v="0"/>
    <n v="0"/>
    <x v="0"/>
    <n v="8"/>
  </r>
  <r>
    <n v="147"/>
    <d v="2020-08-25T00:00:00"/>
    <s v="Legs"/>
    <x v="0"/>
    <s v="25-34"/>
    <x v="8"/>
    <n v="0"/>
    <x v="7"/>
    <s v="Near Miss"/>
    <x v="1"/>
    <x v="2"/>
    <n v="0"/>
    <x v="0"/>
    <n v="8"/>
  </r>
  <r>
    <n v="148"/>
    <d v="2020-08-26T00:00:00"/>
    <s v="Abdomen"/>
    <x v="0"/>
    <s v="35-49"/>
    <x v="8"/>
    <n v="0"/>
    <x v="5"/>
    <s v="Medical Claim"/>
    <x v="1"/>
    <x v="6"/>
    <n v="845"/>
    <x v="0"/>
    <n v="8"/>
  </r>
  <r>
    <n v="149"/>
    <d v="2020-08-27T00:00:00"/>
    <s v="Eye"/>
    <x v="0"/>
    <s v="18-24"/>
    <x v="6"/>
    <n v="0"/>
    <x v="8"/>
    <s v="First Aid"/>
    <x v="1"/>
    <x v="2"/>
    <n v="395"/>
    <x v="0"/>
    <n v="8"/>
  </r>
  <r>
    <n v="150"/>
    <d v="2020-08-27T00:00:00"/>
    <s v="Hands"/>
    <x v="1"/>
    <s v="35-49"/>
    <x v="4"/>
    <n v="0"/>
    <x v="4"/>
    <s v="First Aid"/>
    <x v="0"/>
    <x v="5"/>
    <n v="88"/>
    <x v="0"/>
    <n v="8"/>
  </r>
  <r>
    <n v="151"/>
    <d v="2020-08-30T00:00:00"/>
    <s v="Legs"/>
    <x v="0"/>
    <s v="35-49"/>
    <x v="2"/>
    <n v="0"/>
    <x v="1"/>
    <s v="Near Miss"/>
    <x v="0"/>
    <x v="0"/>
    <n v="0"/>
    <x v="0"/>
    <n v="8"/>
  </r>
  <r>
    <n v="152"/>
    <d v="2020-08-31T00:00:00"/>
    <s v="Hands"/>
    <x v="1"/>
    <s v="18-24"/>
    <x v="8"/>
    <n v="2.5"/>
    <x v="3"/>
    <s v="Lost Time"/>
    <x v="2"/>
    <x v="7"/>
    <n v="3488"/>
    <x v="0"/>
    <n v="8"/>
  </r>
  <r>
    <n v="153"/>
    <d v="2020-09-05T00:00:00"/>
    <s v="N/A"/>
    <x v="1"/>
    <s v="25-34"/>
    <x v="2"/>
    <n v="0"/>
    <x v="6"/>
    <s v="First Aid"/>
    <x v="1"/>
    <x v="2"/>
    <n v="351"/>
    <x v="0"/>
    <n v="9"/>
  </r>
  <r>
    <n v="154"/>
    <d v="2020-09-06T00:00:00"/>
    <s v="Arms"/>
    <x v="0"/>
    <s v="50-100"/>
    <x v="6"/>
    <n v="0"/>
    <x v="1"/>
    <s v="First Aid"/>
    <x v="2"/>
    <x v="1"/>
    <n v="430"/>
    <x v="0"/>
    <n v="9"/>
  </r>
  <r>
    <n v="155"/>
    <d v="2020-09-07T00:00:00"/>
    <s v="Abdomen"/>
    <x v="0"/>
    <s v="35-49"/>
    <x v="3"/>
    <n v="0"/>
    <x v="8"/>
    <s v="Medical Claim"/>
    <x v="1"/>
    <x v="5"/>
    <n v="4871"/>
    <x v="0"/>
    <n v="9"/>
  </r>
  <r>
    <n v="156"/>
    <d v="2020-09-11T00:00:00"/>
    <s v="Neck"/>
    <x v="0"/>
    <s v="18-24"/>
    <x v="6"/>
    <n v="1.5"/>
    <x v="8"/>
    <s v="Lost Time"/>
    <x v="2"/>
    <x v="3"/>
    <n v="1230"/>
    <x v="0"/>
    <n v="9"/>
  </r>
  <r>
    <n v="157"/>
    <d v="2020-09-13T00:00:00"/>
    <s v="Head"/>
    <x v="0"/>
    <s v="50-100"/>
    <x v="6"/>
    <n v="0"/>
    <x v="3"/>
    <s v="Near Miss"/>
    <x v="2"/>
    <x v="8"/>
    <n v="0"/>
    <x v="0"/>
    <n v="9"/>
  </r>
  <r>
    <n v="158"/>
    <d v="2020-09-14T00:00:00"/>
    <s v="Eye"/>
    <x v="0"/>
    <s v="35-49"/>
    <x v="2"/>
    <n v="0"/>
    <x v="7"/>
    <s v="Medical Claim"/>
    <x v="2"/>
    <x v="1"/>
    <n v="1136"/>
    <x v="0"/>
    <n v="9"/>
  </r>
  <r>
    <n v="159"/>
    <d v="2020-09-16T00:00:00"/>
    <s v="Feet"/>
    <x v="1"/>
    <s v="35-49"/>
    <x v="4"/>
    <n v="0"/>
    <x v="6"/>
    <s v="Medical Claim"/>
    <x v="1"/>
    <x v="1"/>
    <n v="1819"/>
    <x v="0"/>
    <n v="9"/>
  </r>
  <r>
    <n v="160"/>
    <d v="2020-09-22T00:00:00"/>
    <s v="Feet"/>
    <x v="0"/>
    <s v="25-34"/>
    <x v="4"/>
    <n v="2.5"/>
    <x v="2"/>
    <s v="Lost Time"/>
    <x v="2"/>
    <x v="7"/>
    <n v="709"/>
    <x v="0"/>
    <n v="9"/>
  </r>
  <r>
    <n v="161"/>
    <d v="2020-09-23T00:00:00"/>
    <s v="Legs"/>
    <x v="0"/>
    <s v="18-24"/>
    <x v="6"/>
    <n v="0"/>
    <x v="5"/>
    <s v="First Aid"/>
    <x v="0"/>
    <x v="7"/>
    <n v="366"/>
    <x v="0"/>
    <n v="9"/>
  </r>
  <r>
    <n v="162"/>
    <d v="2020-09-25T00:00:00"/>
    <s v="Feet"/>
    <x v="0"/>
    <s v="35-49"/>
    <x v="1"/>
    <n v="0"/>
    <x v="0"/>
    <s v="First Aid"/>
    <x v="2"/>
    <x v="2"/>
    <n v="133"/>
    <x v="0"/>
    <n v="9"/>
  </r>
  <r>
    <n v="163"/>
    <d v="2020-09-27T00:00:00"/>
    <s v="Back"/>
    <x v="0"/>
    <s v="50-100"/>
    <x v="4"/>
    <n v="0"/>
    <x v="3"/>
    <s v="First Aid"/>
    <x v="0"/>
    <x v="1"/>
    <n v="470"/>
    <x v="0"/>
    <n v="9"/>
  </r>
  <r>
    <n v="164"/>
    <d v="2020-09-30T00:00:00"/>
    <s v="N/A"/>
    <x v="0"/>
    <s v="35-49"/>
    <x v="2"/>
    <n v="0"/>
    <x v="2"/>
    <s v="Near Miss"/>
    <x v="2"/>
    <x v="6"/>
    <n v="0"/>
    <x v="0"/>
    <n v="9"/>
  </r>
  <r>
    <n v="165"/>
    <d v="2020-10-04T00:00:00"/>
    <s v="Feet"/>
    <x v="0"/>
    <s v="35-49"/>
    <x v="4"/>
    <n v="1"/>
    <x v="7"/>
    <s v="Lost Time"/>
    <x v="1"/>
    <x v="3"/>
    <n v="2237"/>
    <x v="0"/>
    <n v="10"/>
  </r>
  <r>
    <n v="166"/>
    <d v="2020-10-09T00:00:00"/>
    <s v="Arms"/>
    <x v="0"/>
    <s v="50-100"/>
    <x v="0"/>
    <n v="0"/>
    <x v="5"/>
    <s v="First Aid"/>
    <x v="1"/>
    <x v="5"/>
    <n v="58"/>
    <x v="0"/>
    <n v="10"/>
  </r>
  <r>
    <n v="167"/>
    <d v="2020-10-11T00:00:00"/>
    <s v="Multiple"/>
    <x v="0"/>
    <s v="35-49"/>
    <x v="5"/>
    <n v="4.5"/>
    <x v="0"/>
    <s v="Lost Time"/>
    <x v="2"/>
    <x v="1"/>
    <n v="3299"/>
    <x v="0"/>
    <n v="10"/>
  </r>
  <r>
    <n v="168"/>
    <d v="2020-10-12T00:00:00"/>
    <s v="Trunk"/>
    <x v="0"/>
    <s v="50-100"/>
    <x v="8"/>
    <n v="0"/>
    <x v="4"/>
    <s v="First Aid"/>
    <x v="2"/>
    <x v="1"/>
    <n v="369"/>
    <x v="0"/>
    <n v="10"/>
  </r>
  <r>
    <n v="169"/>
    <d v="2020-10-12T00:00:00"/>
    <s v="Multiple"/>
    <x v="0"/>
    <s v="18-24"/>
    <x v="5"/>
    <n v="0"/>
    <x v="2"/>
    <s v="First Aid"/>
    <x v="1"/>
    <x v="3"/>
    <n v="229"/>
    <x v="0"/>
    <n v="10"/>
  </r>
  <r>
    <n v="170"/>
    <d v="2020-10-13T00:00:00"/>
    <s v="N/A"/>
    <x v="0"/>
    <s v="25-34"/>
    <x v="6"/>
    <n v="2.5"/>
    <x v="3"/>
    <s v="Lost Time"/>
    <x v="1"/>
    <x v="4"/>
    <n v="1731"/>
    <x v="0"/>
    <n v="10"/>
  </r>
  <r>
    <n v="171"/>
    <d v="2020-10-13T00:00:00"/>
    <s v="N/A"/>
    <x v="0"/>
    <s v="35-49"/>
    <x v="5"/>
    <n v="1.5"/>
    <x v="5"/>
    <s v="Lost Time"/>
    <x v="0"/>
    <x v="1"/>
    <n v="4823"/>
    <x v="0"/>
    <n v="10"/>
  </r>
  <r>
    <n v="172"/>
    <d v="2020-10-14T00:00:00"/>
    <s v="Abdomen"/>
    <x v="0"/>
    <s v="25-34"/>
    <x v="4"/>
    <n v="0"/>
    <x v="2"/>
    <s v="First Aid"/>
    <x v="2"/>
    <x v="1"/>
    <n v="57"/>
    <x v="0"/>
    <n v="10"/>
  </r>
  <r>
    <n v="173"/>
    <d v="2020-10-16T00:00:00"/>
    <s v="Neck"/>
    <x v="0"/>
    <s v="35-49"/>
    <x v="0"/>
    <n v="0"/>
    <x v="0"/>
    <s v="First Aid"/>
    <x v="1"/>
    <x v="6"/>
    <n v="466"/>
    <x v="0"/>
    <n v="10"/>
  </r>
  <r>
    <n v="174"/>
    <d v="2020-10-16T00:00:00"/>
    <s v="N/A"/>
    <x v="0"/>
    <s v="50-100"/>
    <x v="8"/>
    <n v="0"/>
    <x v="4"/>
    <s v="Near Miss"/>
    <x v="2"/>
    <x v="2"/>
    <n v="0"/>
    <x v="0"/>
    <n v="10"/>
  </r>
  <r>
    <n v="175"/>
    <d v="2020-10-17T00:00:00"/>
    <s v="Legs"/>
    <x v="0"/>
    <s v="25-34"/>
    <x v="1"/>
    <n v="0"/>
    <x v="4"/>
    <s v="Near Miss"/>
    <x v="2"/>
    <x v="0"/>
    <n v="0"/>
    <x v="0"/>
    <n v="10"/>
  </r>
  <r>
    <n v="176"/>
    <d v="2020-10-19T00:00:00"/>
    <s v="Eye"/>
    <x v="0"/>
    <s v="25-34"/>
    <x v="3"/>
    <n v="0"/>
    <x v="6"/>
    <s v="Near Miss"/>
    <x v="1"/>
    <x v="3"/>
    <n v="0"/>
    <x v="0"/>
    <n v="10"/>
  </r>
  <r>
    <n v="177"/>
    <d v="2020-10-22T00:00:00"/>
    <s v="Hands"/>
    <x v="0"/>
    <s v="25-34"/>
    <x v="8"/>
    <n v="2"/>
    <x v="0"/>
    <s v="Lost Time"/>
    <x v="2"/>
    <x v="1"/>
    <n v="3549"/>
    <x v="0"/>
    <n v="10"/>
  </r>
  <r>
    <n v="178"/>
    <d v="2020-10-24T00:00:00"/>
    <s v="Hands"/>
    <x v="0"/>
    <s v="50-100"/>
    <x v="7"/>
    <n v="0"/>
    <x v="1"/>
    <s v="Medical Claim"/>
    <x v="1"/>
    <x v="1"/>
    <n v="2476"/>
    <x v="0"/>
    <n v="10"/>
  </r>
  <r>
    <n v="179"/>
    <d v="2020-10-26T00:00:00"/>
    <s v="Head"/>
    <x v="0"/>
    <s v="25-34"/>
    <x v="0"/>
    <n v="4.5"/>
    <x v="6"/>
    <s v="Lost Time"/>
    <x v="2"/>
    <x v="5"/>
    <n v="1935"/>
    <x v="0"/>
    <n v="10"/>
  </r>
  <r>
    <n v="180"/>
    <d v="2020-10-27T00:00:00"/>
    <s v="Neck"/>
    <x v="0"/>
    <s v="35-49"/>
    <x v="7"/>
    <n v="0"/>
    <x v="3"/>
    <s v="First Aid"/>
    <x v="2"/>
    <x v="7"/>
    <n v="143"/>
    <x v="0"/>
    <n v="10"/>
  </r>
  <r>
    <n v="181"/>
    <d v="2020-10-27T00:00:00"/>
    <s v="Multiple"/>
    <x v="0"/>
    <s v="25-34"/>
    <x v="4"/>
    <n v="3"/>
    <x v="6"/>
    <s v="Lost Time"/>
    <x v="0"/>
    <x v="2"/>
    <n v="2397"/>
    <x v="0"/>
    <n v="10"/>
  </r>
  <r>
    <n v="182"/>
    <d v="2020-10-30T00:00:00"/>
    <s v="Hands"/>
    <x v="0"/>
    <s v="35-49"/>
    <x v="3"/>
    <n v="1.5"/>
    <x v="6"/>
    <s v="Lost Time"/>
    <x v="0"/>
    <x v="1"/>
    <n v="4618"/>
    <x v="0"/>
    <n v="10"/>
  </r>
  <r>
    <n v="183"/>
    <d v="2020-11-07T00:00:00"/>
    <s v="Multiple"/>
    <x v="0"/>
    <s v="35-49"/>
    <x v="0"/>
    <n v="0"/>
    <x v="2"/>
    <s v="Medical Claim"/>
    <x v="1"/>
    <x v="7"/>
    <n v="3849"/>
    <x v="0"/>
    <n v="11"/>
  </r>
  <r>
    <n v="184"/>
    <d v="2020-11-11T00:00:00"/>
    <s v="Hands"/>
    <x v="0"/>
    <s v="18-24"/>
    <x v="6"/>
    <n v="0"/>
    <x v="8"/>
    <s v="Medical Claim"/>
    <x v="0"/>
    <x v="7"/>
    <n v="588"/>
    <x v="0"/>
    <n v="11"/>
  </r>
  <r>
    <n v="185"/>
    <d v="2020-11-12T00:00:00"/>
    <s v="Arms"/>
    <x v="0"/>
    <s v="18-24"/>
    <x v="2"/>
    <n v="0"/>
    <x v="6"/>
    <s v="Near Miss"/>
    <x v="0"/>
    <x v="7"/>
    <n v="0"/>
    <x v="0"/>
    <n v="11"/>
  </r>
  <r>
    <n v="186"/>
    <d v="2020-11-15T00:00:00"/>
    <s v="Trunk"/>
    <x v="0"/>
    <s v="35-49"/>
    <x v="7"/>
    <n v="4.5"/>
    <x v="6"/>
    <s v="Lost Time"/>
    <x v="2"/>
    <x v="1"/>
    <n v="4411"/>
    <x v="0"/>
    <n v="11"/>
  </r>
  <r>
    <n v="187"/>
    <d v="2020-11-16T00:00:00"/>
    <s v="Neck"/>
    <x v="0"/>
    <s v="50-100"/>
    <x v="8"/>
    <n v="0"/>
    <x v="6"/>
    <s v="Near Miss"/>
    <x v="1"/>
    <x v="0"/>
    <n v="0"/>
    <x v="0"/>
    <n v="11"/>
  </r>
  <r>
    <n v="188"/>
    <d v="2020-11-18T00:00:00"/>
    <s v="Multiple"/>
    <x v="0"/>
    <s v="50-100"/>
    <x v="1"/>
    <n v="0"/>
    <x v="4"/>
    <s v="Near Miss"/>
    <x v="1"/>
    <x v="5"/>
    <n v="0"/>
    <x v="0"/>
    <n v="11"/>
  </r>
  <r>
    <n v="189"/>
    <d v="2020-11-19T00:00:00"/>
    <s v="Legs"/>
    <x v="0"/>
    <s v="35-49"/>
    <x v="6"/>
    <n v="0"/>
    <x v="6"/>
    <s v="First Aid"/>
    <x v="0"/>
    <x v="6"/>
    <n v="282"/>
    <x v="0"/>
    <n v="11"/>
  </r>
  <r>
    <n v="190"/>
    <d v="2020-11-20T00:00:00"/>
    <s v="Back"/>
    <x v="1"/>
    <s v="35-49"/>
    <x v="0"/>
    <n v="0"/>
    <x v="4"/>
    <s v="First Aid"/>
    <x v="2"/>
    <x v="7"/>
    <n v="244"/>
    <x v="0"/>
    <n v="11"/>
  </r>
  <r>
    <n v="191"/>
    <d v="2020-11-22T00:00:00"/>
    <s v="Multiple"/>
    <x v="0"/>
    <s v="35-49"/>
    <x v="8"/>
    <n v="0"/>
    <x v="3"/>
    <s v="First Aid"/>
    <x v="1"/>
    <x v="0"/>
    <n v="278"/>
    <x v="0"/>
    <n v="11"/>
  </r>
  <r>
    <n v="192"/>
    <d v="2020-11-22T00:00:00"/>
    <s v="Abdomen"/>
    <x v="1"/>
    <s v="25-34"/>
    <x v="3"/>
    <n v="5"/>
    <x v="4"/>
    <s v="Lost Time"/>
    <x v="1"/>
    <x v="1"/>
    <n v="4879"/>
    <x v="0"/>
    <n v="11"/>
  </r>
  <r>
    <n v="193"/>
    <d v="2020-11-24T00:00:00"/>
    <s v="Back"/>
    <x v="1"/>
    <s v="18-24"/>
    <x v="4"/>
    <n v="0"/>
    <x v="8"/>
    <s v="First Aid"/>
    <x v="2"/>
    <x v="5"/>
    <n v="414"/>
    <x v="0"/>
    <n v="11"/>
  </r>
  <r>
    <n v="194"/>
    <d v="2020-11-25T00:00:00"/>
    <s v="Abdomen"/>
    <x v="1"/>
    <s v="25-34"/>
    <x v="0"/>
    <n v="5"/>
    <x v="7"/>
    <s v="Lost Time"/>
    <x v="1"/>
    <x v="6"/>
    <n v="2569"/>
    <x v="0"/>
    <n v="11"/>
  </r>
  <r>
    <n v="195"/>
    <d v="2020-11-29T00:00:00"/>
    <s v="Abdomen"/>
    <x v="0"/>
    <s v="35-49"/>
    <x v="2"/>
    <n v="0"/>
    <x v="7"/>
    <s v="Near Miss"/>
    <x v="1"/>
    <x v="3"/>
    <n v="0"/>
    <x v="0"/>
    <n v="11"/>
  </r>
  <r>
    <n v="196"/>
    <d v="2020-11-30T00:00:00"/>
    <s v="Head"/>
    <x v="0"/>
    <s v="25-34"/>
    <x v="1"/>
    <n v="0"/>
    <x v="5"/>
    <s v="Medical Claim"/>
    <x v="1"/>
    <x v="0"/>
    <n v="4685"/>
    <x v="0"/>
    <n v="11"/>
  </r>
  <r>
    <n v="197"/>
    <d v="2020-11-30T00:00:00"/>
    <s v="N/A"/>
    <x v="0"/>
    <s v="25-34"/>
    <x v="0"/>
    <n v="0"/>
    <x v="0"/>
    <s v="Medical Claim"/>
    <x v="1"/>
    <x v="8"/>
    <n v="1222"/>
    <x v="0"/>
    <n v="11"/>
  </r>
  <r>
    <n v="198"/>
    <d v="2020-12-01T00:00:00"/>
    <s v="Legs"/>
    <x v="0"/>
    <s v="25-34"/>
    <x v="8"/>
    <n v="3.5"/>
    <x v="3"/>
    <s v="Lost Time"/>
    <x v="2"/>
    <x v="6"/>
    <n v="1806"/>
    <x v="0"/>
    <n v="12"/>
  </r>
  <r>
    <n v="199"/>
    <d v="2020-12-03T00:00:00"/>
    <s v="Head"/>
    <x v="0"/>
    <s v="50-100"/>
    <x v="7"/>
    <n v="0"/>
    <x v="4"/>
    <s v="Near Miss"/>
    <x v="1"/>
    <x v="4"/>
    <n v="0"/>
    <x v="0"/>
    <n v="12"/>
  </r>
  <r>
    <n v="200"/>
    <d v="2020-12-04T00:00:00"/>
    <s v="Arms"/>
    <x v="1"/>
    <s v="25-34"/>
    <x v="0"/>
    <n v="1"/>
    <x v="2"/>
    <s v="Lost Time"/>
    <x v="0"/>
    <x v="5"/>
    <n v="2877"/>
    <x v="0"/>
    <n v="12"/>
  </r>
  <r>
    <n v="201"/>
    <d v="2020-12-04T00:00:00"/>
    <s v="N/A"/>
    <x v="0"/>
    <s v="25-34"/>
    <x v="2"/>
    <n v="0"/>
    <x v="3"/>
    <s v="Medical Claim"/>
    <x v="0"/>
    <x v="5"/>
    <n v="1710"/>
    <x v="0"/>
    <n v="12"/>
  </r>
  <r>
    <n v="202"/>
    <d v="2020-12-04T00:00:00"/>
    <s v="Hands"/>
    <x v="0"/>
    <s v="25-34"/>
    <x v="6"/>
    <n v="0"/>
    <x v="6"/>
    <s v="Near Miss"/>
    <x v="0"/>
    <x v="1"/>
    <n v="0"/>
    <x v="0"/>
    <n v="12"/>
  </r>
  <r>
    <n v="203"/>
    <d v="2020-12-06T00:00:00"/>
    <s v="Feet"/>
    <x v="0"/>
    <s v="18-24"/>
    <x v="3"/>
    <n v="2.5"/>
    <x v="4"/>
    <s v="Lost Time"/>
    <x v="0"/>
    <x v="6"/>
    <n v="903"/>
    <x v="0"/>
    <n v="12"/>
  </r>
  <r>
    <n v="204"/>
    <d v="2020-12-08T00:00:00"/>
    <s v="Eye"/>
    <x v="0"/>
    <s v="18-24"/>
    <x v="0"/>
    <n v="0"/>
    <x v="5"/>
    <s v="First Aid"/>
    <x v="0"/>
    <x v="0"/>
    <n v="115"/>
    <x v="0"/>
    <n v="12"/>
  </r>
  <r>
    <n v="205"/>
    <d v="2020-12-08T00:00:00"/>
    <s v="Feet"/>
    <x v="0"/>
    <s v="50-100"/>
    <x v="7"/>
    <n v="0"/>
    <x v="2"/>
    <s v="Medical Claim"/>
    <x v="1"/>
    <x v="6"/>
    <n v="1168"/>
    <x v="0"/>
    <n v="12"/>
  </r>
  <r>
    <n v="206"/>
    <d v="2020-12-09T00:00:00"/>
    <s v="Back"/>
    <x v="0"/>
    <s v="18-24"/>
    <x v="7"/>
    <n v="5"/>
    <x v="6"/>
    <s v="Lost Time"/>
    <x v="2"/>
    <x v="8"/>
    <n v="2479"/>
    <x v="0"/>
    <n v="12"/>
  </r>
  <r>
    <n v="207"/>
    <d v="2020-12-10T00:00:00"/>
    <s v="Multiple"/>
    <x v="0"/>
    <s v="18-24"/>
    <x v="6"/>
    <n v="0"/>
    <x v="3"/>
    <s v="Near Miss"/>
    <x v="1"/>
    <x v="0"/>
    <n v="0"/>
    <x v="0"/>
    <n v="12"/>
  </r>
  <r>
    <n v="208"/>
    <d v="2020-12-11T00:00:00"/>
    <s v="Head"/>
    <x v="0"/>
    <s v="18-24"/>
    <x v="8"/>
    <n v="0"/>
    <x v="5"/>
    <s v="First Aid"/>
    <x v="0"/>
    <x v="6"/>
    <n v="361"/>
    <x v="0"/>
    <n v="12"/>
  </r>
  <r>
    <n v="209"/>
    <d v="2020-12-12T00:00:00"/>
    <s v="Abdomen"/>
    <x v="0"/>
    <s v="50-100"/>
    <x v="7"/>
    <n v="0"/>
    <x v="0"/>
    <s v="Medical Claim"/>
    <x v="0"/>
    <x v="5"/>
    <n v="4176"/>
    <x v="0"/>
    <n v="12"/>
  </r>
  <r>
    <n v="210"/>
    <d v="2020-12-16T00:00:00"/>
    <s v="Feet"/>
    <x v="0"/>
    <s v="35-49"/>
    <x v="0"/>
    <n v="3"/>
    <x v="7"/>
    <s v="Lost Time"/>
    <x v="0"/>
    <x v="3"/>
    <n v="3846"/>
    <x v="0"/>
    <n v="12"/>
  </r>
  <r>
    <n v="211"/>
    <d v="2020-12-18T00:00:00"/>
    <s v="Abdomen"/>
    <x v="0"/>
    <s v="35-49"/>
    <x v="5"/>
    <n v="0"/>
    <x v="1"/>
    <s v="Medical Claim"/>
    <x v="0"/>
    <x v="8"/>
    <n v="4288"/>
    <x v="0"/>
    <n v="12"/>
  </r>
  <r>
    <n v="212"/>
    <d v="2020-12-23T00:00:00"/>
    <s v="Back"/>
    <x v="0"/>
    <s v="25-34"/>
    <x v="6"/>
    <n v="2.5"/>
    <x v="8"/>
    <s v="Lost Time"/>
    <x v="2"/>
    <x v="3"/>
    <n v="3734"/>
    <x v="0"/>
    <n v="12"/>
  </r>
  <r>
    <n v="213"/>
    <d v="2020-12-23T00:00:00"/>
    <s v="Multiple"/>
    <x v="0"/>
    <s v="18-24"/>
    <x v="3"/>
    <n v="0"/>
    <x v="3"/>
    <s v="Near Miss"/>
    <x v="0"/>
    <x v="0"/>
    <n v="0"/>
    <x v="0"/>
    <n v="12"/>
  </r>
  <r>
    <n v="214"/>
    <d v="2020-12-24T00:00:00"/>
    <s v="Hands"/>
    <x v="0"/>
    <s v="25-34"/>
    <x v="6"/>
    <n v="0"/>
    <x v="8"/>
    <s v="Near Miss"/>
    <x v="2"/>
    <x v="7"/>
    <n v="0"/>
    <x v="0"/>
    <n v="12"/>
  </r>
  <r>
    <n v="215"/>
    <d v="2020-12-25T00:00:00"/>
    <s v="Back"/>
    <x v="0"/>
    <s v="35-49"/>
    <x v="2"/>
    <n v="2.5"/>
    <x v="8"/>
    <s v="Lost Time"/>
    <x v="0"/>
    <x v="1"/>
    <n v="1486"/>
    <x v="0"/>
    <n v="12"/>
  </r>
  <r>
    <n v="216"/>
    <d v="2020-12-25T00:00:00"/>
    <s v="Legs"/>
    <x v="0"/>
    <s v="25-34"/>
    <x v="6"/>
    <n v="0"/>
    <x v="1"/>
    <s v="Near Miss"/>
    <x v="2"/>
    <x v="3"/>
    <n v="0"/>
    <x v="0"/>
    <n v="12"/>
  </r>
  <r>
    <n v="217"/>
    <d v="2020-12-27T00:00:00"/>
    <s v="Eye"/>
    <x v="0"/>
    <s v="25-34"/>
    <x v="3"/>
    <n v="0"/>
    <x v="2"/>
    <s v="Medical Claim"/>
    <x v="1"/>
    <x v="3"/>
    <n v="733"/>
    <x v="0"/>
    <n v="12"/>
  </r>
  <r>
    <n v="218"/>
    <d v="2020-12-27T00:00:00"/>
    <s v="Legs"/>
    <x v="0"/>
    <s v="25-34"/>
    <x v="0"/>
    <n v="0"/>
    <x v="8"/>
    <s v="First Aid"/>
    <x v="1"/>
    <x v="3"/>
    <n v="265"/>
    <x v="0"/>
    <n v="12"/>
  </r>
  <r>
    <n v="219"/>
    <d v="2020-12-30T00:00:00"/>
    <s v="Trunk"/>
    <x v="0"/>
    <s v="50-100"/>
    <x v="0"/>
    <n v="0"/>
    <x v="3"/>
    <s v="Medical Claim"/>
    <x v="0"/>
    <x v="4"/>
    <n v="5000"/>
    <x v="0"/>
    <n v="12"/>
  </r>
  <r>
    <n v="220"/>
    <d v="2020-12-30T00:00:00"/>
    <s v="Trunk"/>
    <x v="0"/>
    <s v="18-24"/>
    <x v="6"/>
    <n v="0"/>
    <x v="7"/>
    <s v="Medical Claim"/>
    <x v="1"/>
    <x v="7"/>
    <n v="4366"/>
    <x v="0"/>
    <n v="12"/>
  </r>
  <r>
    <n v="221"/>
    <d v="2020-12-31T00:00:00"/>
    <s v="Abdomen"/>
    <x v="0"/>
    <s v="25-34"/>
    <x v="0"/>
    <n v="2"/>
    <x v="5"/>
    <s v="Lost Time"/>
    <x v="1"/>
    <x v="7"/>
    <n v="3060"/>
    <x v="0"/>
    <n v="12"/>
  </r>
  <r>
    <n v="222"/>
    <d v="2021-01-03T00:00:00"/>
    <s v="Arms"/>
    <x v="1"/>
    <s v="50-100"/>
    <x v="5"/>
    <n v="0"/>
    <x v="1"/>
    <s v="Medical Claim"/>
    <x v="0"/>
    <x v="7"/>
    <n v="503"/>
    <x v="1"/>
    <n v="1"/>
  </r>
  <r>
    <n v="223"/>
    <d v="2021-01-03T00:00:00"/>
    <s v="Abdomen"/>
    <x v="1"/>
    <s v="25-34"/>
    <x v="5"/>
    <n v="0"/>
    <x v="2"/>
    <s v="Medical Claim"/>
    <x v="0"/>
    <x v="0"/>
    <n v="3846"/>
    <x v="1"/>
    <n v="1"/>
  </r>
  <r>
    <n v="224"/>
    <d v="2021-01-06T00:00:00"/>
    <s v="Arms"/>
    <x v="0"/>
    <s v="35-49"/>
    <x v="1"/>
    <n v="0"/>
    <x v="5"/>
    <s v="Medical Claim"/>
    <x v="1"/>
    <x v="1"/>
    <n v="1690"/>
    <x v="1"/>
    <n v="1"/>
  </r>
  <r>
    <n v="225"/>
    <d v="2021-01-07T00:00:00"/>
    <s v="Arms"/>
    <x v="0"/>
    <s v="35-49"/>
    <x v="2"/>
    <n v="0"/>
    <x v="0"/>
    <s v="Medical Claim"/>
    <x v="0"/>
    <x v="7"/>
    <n v="1010"/>
    <x v="1"/>
    <n v="1"/>
  </r>
  <r>
    <n v="226"/>
    <d v="2021-01-08T00:00:00"/>
    <s v="Trunk"/>
    <x v="0"/>
    <s v="50-100"/>
    <x v="3"/>
    <n v="0"/>
    <x v="5"/>
    <s v="Near Miss"/>
    <x v="0"/>
    <x v="0"/>
    <n v="0"/>
    <x v="1"/>
    <n v="1"/>
  </r>
  <r>
    <n v="227"/>
    <d v="2021-01-08T00:00:00"/>
    <s v="Back"/>
    <x v="0"/>
    <s v="35-49"/>
    <x v="8"/>
    <n v="0"/>
    <x v="8"/>
    <s v="Near Miss"/>
    <x v="2"/>
    <x v="5"/>
    <n v="0"/>
    <x v="1"/>
    <n v="1"/>
  </r>
  <r>
    <n v="228"/>
    <d v="2021-01-08T00:00:00"/>
    <s v="Legs"/>
    <x v="0"/>
    <s v="25-34"/>
    <x v="4"/>
    <n v="4"/>
    <x v="6"/>
    <s v="Lost Time"/>
    <x v="0"/>
    <x v="2"/>
    <n v="1190"/>
    <x v="1"/>
    <n v="1"/>
  </r>
  <r>
    <n v="229"/>
    <d v="2021-01-11T00:00:00"/>
    <s v="Trunk"/>
    <x v="0"/>
    <s v="25-34"/>
    <x v="6"/>
    <n v="0"/>
    <x v="5"/>
    <s v="Medical Claim"/>
    <x v="1"/>
    <x v="2"/>
    <n v="2459"/>
    <x v="1"/>
    <n v="1"/>
  </r>
  <r>
    <n v="230"/>
    <d v="2021-01-13T00:00:00"/>
    <s v="N/A"/>
    <x v="0"/>
    <s v="25-34"/>
    <x v="3"/>
    <n v="1.5"/>
    <x v="5"/>
    <s v="Lost Time"/>
    <x v="2"/>
    <x v="6"/>
    <n v="995"/>
    <x v="1"/>
    <n v="1"/>
  </r>
  <r>
    <n v="231"/>
    <d v="2021-01-16T00:00:00"/>
    <s v="Back"/>
    <x v="0"/>
    <s v="25-34"/>
    <x v="5"/>
    <n v="2"/>
    <x v="1"/>
    <s v="Lost Time"/>
    <x v="1"/>
    <x v="2"/>
    <n v="2593"/>
    <x v="1"/>
    <n v="1"/>
  </r>
  <r>
    <n v="232"/>
    <d v="2021-01-19T00:00:00"/>
    <s v="Trunk"/>
    <x v="0"/>
    <s v="50-100"/>
    <x v="4"/>
    <n v="0"/>
    <x v="5"/>
    <s v="Near Miss"/>
    <x v="1"/>
    <x v="2"/>
    <n v="0"/>
    <x v="1"/>
    <n v="1"/>
  </r>
  <r>
    <n v="233"/>
    <d v="2021-01-23T00:00:00"/>
    <s v="Neck"/>
    <x v="0"/>
    <s v="18-24"/>
    <x v="3"/>
    <n v="0"/>
    <x v="0"/>
    <s v="First Aid"/>
    <x v="0"/>
    <x v="0"/>
    <n v="8"/>
    <x v="1"/>
    <n v="1"/>
  </r>
  <r>
    <n v="234"/>
    <d v="2021-01-25T00:00:00"/>
    <s v="Head"/>
    <x v="0"/>
    <s v="50-100"/>
    <x v="1"/>
    <n v="0"/>
    <x v="0"/>
    <s v="Medical Claim"/>
    <x v="1"/>
    <x v="8"/>
    <n v="4259"/>
    <x v="1"/>
    <n v="1"/>
  </r>
  <r>
    <n v="235"/>
    <d v="2021-01-26T00:00:00"/>
    <s v="Trunk"/>
    <x v="0"/>
    <s v="35-49"/>
    <x v="0"/>
    <n v="0"/>
    <x v="6"/>
    <s v="Medical Claim"/>
    <x v="2"/>
    <x v="2"/>
    <n v="2582"/>
    <x v="1"/>
    <n v="1"/>
  </r>
  <r>
    <n v="236"/>
    <d v="2021-01-27T00:00:00"/>
    <s v="Legs"/>
    <x v="0"/>
    <s v="25-34"/>
    <x v="6"/>
    <n v="0"/>
    <x v="0"/>
    <s v="First Aid"/>
    <x v="2"/>
    <x v="6"/>
    <n v="66"/>
    <x v="1"/>
    <n v="1"/>
  </r>
  <r>
    <n v="237"/>
    <d v="2021-02-02T00:00:00"/>
    <s v="N/A"/>
    <x v="0"/>
    <s v="50-100"/>
    <x v="6"/>
    <n v="0.5"/>
    <x v="8"/>
    <s v="Lost Time"/>
    <x v="1"/>
    <x v="4"/>
    <n v="2437"/>
    <x v="1"/>
    <n v="2"/>
  </r>
  <r>
    <n v="238"/>
    <d v="2021-02-02T00:00:00"/>
    <s v="Back"/>
    <x v="1"/>
    <s v="50-100"/>
    <x v="1"/>
    <n v="0"/>
    <x v="1"/>
    <s v="Near Miss"/>
    <x v="1"/>
    <x v="0"/>
    <n v="0"/>
    <x v="1"/>
    <n v="2"/>
  </r>
  <r>
    <n v="239"/>
    <d v="2021-02-03T00:00:00"/>
    <s v="Arms"/>
    <x v="0"/>
    <s v="18-24"/>
    <x v="8"/>
    <n v="0"/>
    <x v="8"/>
    <s v="Medical Claim"/>
    <x v="1"/>
    <x v="0"/>
    <n v="2359"/>
    <x v="1"/>
    <n v="2"/>
  </r>
  <r>
    <n v="240"/>
    <d v="2021-02-07T00:00:00"/>
    <s v="Neck"/>
    <x v="0"/>
    <s v="50-100"/>
    <x v="0"/>
    <n v="0"/>
    <x v="3"/>
    <s v="Medical Claim"/>
    <x v="2"/>
    <x v="0"/>
    <n v="653"/>
    <x v="1"/>
    <n v="2"/>
  </r>
  <r>
    <n v="241"/>
    <d v="2021-02-11T00:00:00"/>
    <s v="Legs"/>
    <x v="0"/>
    <s v="35-49"/>
    <x v="2"/>
    <n v="0"/>
    <x v="0"/>
    <s v="Medical Claim"/>
    <x v="0"/>
    <x v="0"/>
    <n v="3487"/>
    <x v="1"/>
    <n v="2"/>
  </r>
  <r>
    <n v="242"/>
    <d v="2021-02-11T00:00:00"/>
    <s v="Feet"/>
    <x v="0"/>
    <s v="35-49"/>
    <x v="3"/>
    <n v="0"/>
    <x v="4"/>
    <s v="First Aid"/>
    <x v="0"/>
    <x v="8"/>
    <n v="67"/>
    <x v="1"/>
    <n v="2"/>
  </r>
  <r>
    <n v="243"/>
    <d v="2021-02-13T00:00:00"/>
    <s v="Neck"/>
    <x v="0"/>
    <s v="50-100"/>
    <x v="5"/>
    <n v="2.5"/>
    <x v="1"/>
    <s v="Lost Time"/>
    <x v="2"/>
    <x v="6"/>
    <n v="1922"/>
    <x v="1"/>
    <n v="2"/>
  </r>
  <r>
    <n v="244"/>
    <d v="2021-02-14T00:00:00"/>
    <s v="Trunk"/>
    <x v="0"/>
    <s v="18-24"/>
    <x v="6"/>
    <n v="0"/>
    <x v="7"/>
    <s v="Medical Claim"/>
    <x v="2"/>
    <x v="0"/>
    <n v="4247"/>
    <x v="1"/>
    <n v="2"/>
  </r>
  <r>
    <n v="245"/>
    <d v="2021-02-15T00:00:00"/>
    <s v="Feet"/>
    <x v="0"/>
    <s v="50-100"/>
    <x v="6"/>
    <n v="0"/>
    <x v="8"/>
    <s v="Near Miss"/>
    <x v="2"/>
    <x v="1"/>
    <n v="0"/>
    <x v="1"/>
    <n v="2"/>
  </r>
  <r>
    <n v="246"/>
    <d v="2021-02-18T00:00:00"/>
    <s v="Trunk"/>
    <x v="0"/>
    <s v="18-24"/>
    <x v="6"/>
    <n v="0"/>
    <x v="8"/>
    <s v="Near Miss"/>
    <x v="2"/>
    <x v="8"/>
    <n v="0"/>
    <x v="1"/>
    <n v="2"/>
  </r>
  <r>
    <n v="247"/>
    <d v="2021-02-18T00:00:00"/>
    <s v="Neck"/>
    <x v="1"/>
    <s v="25-34"/>
    <x v="8"/>
    <n v="0"/>
    <x v="5"/>
    <s v="Near Miss"/>
    <x v="2"/>
    <x v="6"/>
    <n v="0"/>
    <x v="1"/>
    <n v="2"/>
  </r>
  <r>
    <n v="248"/>
    <d v="2021-02-19T00:00:00"/>
    <s v="Multiple"/>
    <x v="0"/>
    <s v="18-24"/>
    <x v="5"/>
    <n v="0"/>
    <x v="4"/>
    <s v="First Aid"/>
    <x v="2"/>
    <x v="1"/>
    <n v="189"/>
    <x v="1"/>
    <n v="2"/>
  </r>
  <r>
    <n v="249"/>
    <d v="2021-02-21T00:00:00"/>
    <s v="Multiple"/>
    <x v="0"/>
    <s v="25-34"/>
    <x v="1"/>
    <n v="0"/>
    <x v="6"/>
    <s v="Near Miss"/>
    <x v="2"/>
    <x v="7"/>
    <n v="0"/>
    <x v="1"/>
    <n v="2"/>
  </r>
  <r>
    <n v="250"/>
    <d v="2021-02-24T00:00:00"/>
    <s v="Trunk"/>
    <x v="0"/>
    <s v="35-49"/>
    <x v="4"/>
    <n v="0"/>
    <x v="3"/>
    <s v="Near Miss"/>
    <x v="0"/>
    <x v="4"/>
    <n v="0"/>
    <x v="1"/>
    <n v="2"/>
  </r>
  <r>
    <n v="251"/>
    <d v="2021-02-26T00:00:00"/>
    <s v="Arms"/>
    <x v="0"/>
    <s v="18-24"/>
    <x v="8"/>
    <n v="0"/>
    <x v="7"/>
    <s v="Medical Claim"/>
    <x v="1"/>
    <x v="3"/>
    <n v="2801"/>
    <x v="1"/>
    <n v="2"/>
  </r>
  <r>
    <n v="252"/>
    <d v="2021-02-28T00:00:00"/>
    <s v="Back"/>
    <x v="0"/>
    <s v="18-24"/>
    <x v="8"/>
    <n v="0"/>
    <x v="0"/>
    <s v="Near Miss"/>
    <x v="0"/>
    <x v="4"/>
    <n v="0"/>
    <x v="1"/>
    <n v="2"/>
  </r>
  <r>
    <n v="253"/>
    <d v="2021-03-01T00:00:00"/>
    <s v="Arms"/>
    <x v="0"/>
    <s v="50-100"/>
    <x v="4"/>
    <n v="0"/>
    <x v="8"/>
    <s v="Near Miss"/>
    <x v="1"/>
    <x v="4"/>
    <n v="0"/>
    <x v="1"/>
    <n v="3"/>
  </r>
  <r>
    <n v="254"/>
    <d v="2021-03-02T00:00:00"/>
    <s v="Abdomen"/>
    <x v="0"/>
    <s v="18-24"/>
    <x v="7"/>
    <n v="0"/>
    <x v="6"/>
    <s v="Near Miss"/>
    <x v="0"/>
    <x v="7"/>
    <n v="0"/>
    <x v="1"/>
    <n v="3"/>
  </r>
  <r>
    <n v="255"/>
    <d v="2021-03-04T00:00:00"/>
    <s v="Multiple"/>
    <x v="0"/>
    <s v="25-34"/>
    <x v="8"/>
    <n v="0"/>
    <x v="5"/>
    <s v="First Aid"/>
    <x v="0"/>
    <x v="5"/>
    <n v="382"/>
    <x v="1"/>
    <n v="3"/>
  </r>
  <r>
    <n v="256"/>
    <d v="2021-03-05T00:00:00"/>
    <s v="Back"/>
    <x v="0"/>
    <s v="25-34"/>
    <x v="2"/>
    <n v="1.5"/>
    <x v="5"/>
    <s v="Lost Time"/>
    <x v="0"/>
    <x v="3"/>
    <n v="1177"/>
    <x v="1"/>
    <n v="3"/>
  </r>
  <r>
    <n v="257"/>
    <d v="2021-03-05T00:00:00"/>
    <s v="Arms"/>
    <x v="0"/>
    <s v="25-34"/>
    <x v="7"/>
    <n v="0"/>
    <x v="0"/>
    <s v="First Aid"/>
    <x v="2"/>
    <x v="7"/>
    <n v="308"/>
    <x v="1"/>
    <n v="3"/>
  </r>
  <r>
    <n v="258"/>
    <d v="2021-03-11T00:00:00"/>
    <s v="Legs"/>
    <x v="1"/>
    <s v="35-49"/>
    <x v="7"/>
    <n v="0"/>
    <x v="4"/>
    <s v="First Aid"/>
    <x v="2"/>
    <x v="0"/>
    <n v="84"/>
    <x v="1"/>
    <n v="3"/>
  </r>
  <r>
    <n v="259"/>
    <d v="2021-03-12T00:00:00"/>
    <s v="Back"/>
    <x v="0"/>
    <s v="18-24"/>
    <x v="8"/>
    <n v="0"/>
    <x v="6"/>
    <s v="Medical Claim"/>
    <x v="2"/>
    <x v="5"/>
    <n v="501"/>
    <x v="1"/>
    <n v="3"/>
  </r>
  <r>
    <n v="260"/>
    <d v="2021-03-14T00:00:00"/>
    <s v="N/A"/>
    <x v="0"/>
    <s v="25-34"/>
    <x v="8"/>
    <n v="0"/>
    <x v="8"/>
    <s v="Medical Claim"/>
    <x v="1"/>
    <x v="4"/>
    <n v="4587"/>
    <x v="1"/>
    <n v="3"/>
  </r>
  <r>
    <n v="261"/>
    <d v="2021-03-14T00:00:00"/>
    <s v="Neck"/>
    <x v="0"/>
    <s v="25-34"/>
    <x v="6"/>
    <n v="0"/>
    <x v="2"/>
    <s v="Near Miss"/>
    <x v="0"/>
    <x v="0"/>
    <n v="0"/>
    <x v="1"/>
    <n v="3"/>
  </r>
  <r>
    <n v="262"/>
    <d v="2021-03-15T00:00:00"/>
    <s v="Arms"/>
    <x v="0"/>
    <s v="18-24"/>
    <x v="1"/>
    <n v="0"/>
    <x v="8"/>
    <s v="Medical Claim"/>
    <x v="2"/>
    <x v="3"/>
    <n v="3871"/>
    <x v="1"/>
    <n v="3"/>
  </r>
  <r>
    <n v="263"/>
    <d v="2021-03-17T00:00:00"/>
    <s v="Abdomen"/>
    <x v="0"/>
    <s v="35-49"/>
    <x v="0"/>
    <n v="1.5"/>
    <x v="3"/>
    <s v="Lost Time"/>
    <x v="0"/>
    <x v="5"/>
    <n v="4781"/>
    <x v="1"/>
    <n v="3"/>
  </r>
  <r>
    <n v="264"/>
    <d v="2021-03-17T00:00:00"/>
    <s v="Feet"/>
    <x v="1"/>
    <s v="25-34"/>
    <x v="0"/>
    <n v="5"/>
    <x v="0"/>
    <s v="Lost Time"/>
    <x v="1"/>
    <x v="5"/>
    <n v="4373"/>
    <x v="1"/>
    <n v="3"/>
  </r>
  <r>
    <n v="265"/>
    <d v="2021-03-18T00:00:00"/>
    <s v="Head"/>
    <x v="0"/>
    <s v="25-34"/>
    <x v="8"/>
    <n v="0.5"/>
    <x v="7"/>
    <s v="Lost Time"/>
    <x v="0"/>
    <x v="6"/>
    <n v="2854"/>
    <x v="1"/>
    <n v="3"/>
  </r>
  <r>
    <n v="266"/>
    <d v="2021-03-19T00:00:00"/>
    <s v="Feet"/>
    <x v="1"/>
    <s v="25-34"/>
    <x v="7"/>
    <n v="0"/>
    <x v="1"/>
    <s v="First Aid"/>
    <x v="0"/>
    <x v="8"/>
    <n v="217"/>
    <x v="1"/>
    <n v="3"/>
  </r>
  <r>
    <n v="267"/>
    <d v="2021-03-22T00:00:00"/>
    <s v="Legs"/>
    <x v="0"/>
    <s v="50-100"/>
    <x v="0"/>
    <n v="0"/>
    <x v="6"/>
    <s v="Medical Claim"/>
    <x v="2"/>
    <x v="8"/>
    <n v="804"/>
    <x v="1"/>
    <n v="3"/>
  </r>
  <r>
    <n v="268"/>
    <d v="2021-03-23T00:00:00"/>
    <s v="Feet"/>
    <x v="0"/>
    <s v="50-100"/>
    <x v="4"/>
    <n v="0"/>
    <x v="8"/>
    <s v="Medical Claim"/>
    <x v="0"/>
    <x v="7"/>
    <n v="668"/>
    <x v="1"/>
    <n v="3"/>
  </r>
  <r>
    <n v="269"/>
    <d v="2021-03-31T00:00:00"/>
    <s v="Neck"/>
    <x v="0"/>
    <s v="35-49"/>
    <x v="3"/>
    <n v="0"/>
    <x v="6"/>
    <s v="Near Miss"/>
    <x v="1"/>
    <x v="2"/>
    <n v="0"/>
    <x v="1"/>
    <n v="3"/>
  </r>
  <r>
    <n v="270"/>
    <d v="2021-03-31T00:00:00"/>
    <s v="Eye"/>
    <x v="1"/>
    <s v="18-24"/>
    <x v="1"/>
    <n v="5"/>
    <x v="3"/>
    <s v="Lost Time"/>
    <x v="2"/>
    <x v="8"/>
    <n v="1993"/>
    <x v="1"/>
    <n v="3"/>
  </r>
  <r>
    <n v="271"/>
    <d v="2021-04-01T00:00:00"/>
    <s v="Back"/>
    <x v="0"/>
    <s v="25-34"/>
    <x v="1"/>
    <n v="0"/>
    <x v="1"/>
    <s v="Medical Claim"/>
    <x v="2"/>
    <x v="1"/>
    <n v="4836"/>
    <x v="1"/>
    <n v="4"/>
  </r>
  <r>
    <n v="272"/>
    <d v="2021-04-01T00:00:00"/>
    <s v="Eye"/>
    <x v="0"/>
    <s v="25-34"/>
    <x v="5"/>
    <n v="0"/>
    <x v="8"/>
    <s v="Near Miss"/>
    <x v="1"/>
    <x v="6"/>
    <n v="0"/>
    <x v="1"/>
    <n v="4"/>
  </r>
  <r>
    <n v="273"/>
    <d v="2021-04-02T00:00:00"/>
    <s v="Back"/>
    <x v="1"/>
    <s v="25-34"/>
    <x v="8"/>
    <n v="0"/>
    <x v="3"/>
    <s v="First Aid"/>
    <x v="2"/>
    <x v="2"/>
    <n v="342"/>
    <x v="1"/>
    <n v="4"/>
  </r>
  <r>
    <n v="274"/>
    <d v="2021-04-06T00:00:00"/>
    <s v="N/A"/>
    <x v="0"/>
    <s v="50-100"/>
    <x v="7"/>
    <n v="5"/>
    <x v="8"/>
    <s v="Lost Time"/>
    <x v="1"/>
    <x v="1"/>
    <n v="2468"/>
    <x v="1"/>
    <n v="4"/>
  </r>
  <r>
    <n v="275"/>
    <d v="2021-04-08T00:00:00"/>
    <s v="Arms"/>
    <x v="0"/>
    <s v="25-34"/>
    <x v="2"/>
    <n v="0"/>
    <x v="0"/>
    <s v="Medical Claim"/>
    <x v="2"/>
    <x v="1"/>
    <n v="2990"/>
    <x v="1"/>
    <n v="4"/>
  </r>
  <r>
    <n v="276"/>
    <d v="2021-04-09T00:00:00"/>
    <s v="N/A"/>
    <x v="0"/>
    <s v="50-100"/>
    <x v="4"/>
    <n v="0"/>
    <x v="6"/>
    <s v="Medical Claim"/>
    <x v="1"/>
    <x v="3"/>
    <n v="4570"/>
    <x v="1"/>
    <n v="4"/>
  </r>
  <r>
    <n v="277"/>
    <d v="2021-04-11T00:00:00"/>
    <s v="Arms"/>
    <x v="0"/>
    <s v="35-49"/>
    <x v="7"/>
    <n v="0"/>
    <x v="8"/>
    <s v="Medical Claim"/>
    <x v="2"/>
    <x v="7"/>
    <n v="2022"/>
    <x v="1"/>
    <n v="4"/>
  </r>
  <r>
    <n v="278"/>
    <d v="2021-04-13T00:00:00"/>
    <s v="Head"/>
    <x v="0"/>
    <s v="50-100"/>
    <x v="1"/>
    <n v="4"/>
    <x v="2"/>
    <s v="Lost Time"/>
    <x v="0"/>
    <x v="8"/>
    <n v="2705"/>
    <x v="1"/>
    <n v="4"/>
  </r>
  <r>
    <n v="279"/>
    <d v="2021-04-14T00:00:00"/>
    <s v="Trunk"/>
    <x v="0"/>
    <s v="50-100"/>
    <x v="1"/>
    <n v="2.5"/>
    <x v="8"/>
    <s v="Lost Time"/>
    <x v="0"/>
    <x v="3"/>
    <n v="819"/>
    <x v="1"/>
    <n v="4"/>
  </r>
  <r>
    <n v="280"/>
    <d v="2021-04-15T00:00:00"/>
    <s v="Eye"/>
    <x v="1"/>
    <s v="25-34"/>
    <x v="0"/>
    <n v="0"/>
    <x v="8"/>
    <s v="Near Miss"/>
    <x v="2"/>
    <x v="2"/>
    <n v="0"/>
    <x v="1"/>
    <n v="4"/>
  </r>
  <r>
    <n v="281"/>
    <d v="2021-04-16T00:00:00"/>
    <s v="Abdomen"/>
    <x v="0"/>
    <s v="50-100"/>
    <x v="2"/>
    <n v="0"/>
    <x v="4"/>
    <s v="First Aid"/>
    <x v="2"/>
    <x v="4"/>
    <n v="37"/>
    <x v="1"/>
    <n v="4"/>
  </r>
  <r>
    <n v="282"/>
    <d v="2021-04-17T00:00:00"/>
    <s v="Legs"/>
    <x v="0"/>
    <s v="35-49"/>
    <x v="4"/>
    <n v="0"/>
    <x v="1"/>
    <s v="Medical Claim"/>
    <x v="2"/>
    <x v="2"/>
    <n v="4741"/>
    <x v="1"/>
    <n v="4"/>
  </r>
  <r>
    <n v="283"/>
    <d v="2021-04-20T00:00:00"/>
    <s v="Hands"/>
    <x v="0"/>
    <s v="25-34"/>
    <x v="2"/>
    <n v="0"/>
    <x v="6"/>
    <s v="Medical Claim"/>
    <x v="1"/>
    <x v="4"/>
    <n v="2063"/>
    <x v="1"/>
    <n v="4"/>
  </r>
  <r>
    <n v="284"/>
    <d v="2021-04-20T00:00:00"/>
    <s v="N/A"/>
    <x v="0"/>
    <s v="50-100"/>
    <x v="5"/>
    <n v="0"/>
    <x v="0"/>
    <s v="First Aid"/>
    <x v="1"/>
    <x v="0"/>
    <n v="359"/>
    <x v="1"/>
    <n v="4"/>
  </r>
  <r>
    <n v="285"/>
    <d v="2021-04-21T00:00:00"/>
    <s v="Multiple"/>
    <x v="0"/>
    <s v="35-49"/>
    <x v="3"/>
    <n v="5"/>
    <x v="7"/>
    <s v="Lost Time"/>
    <x v="1"/>
    <x v="8"/>
    <n v="1119"/>
    <x v="1"/>
    <n v="4"/>
  </r>
  <r>
    <n v="286"/>
    <d v="2021-04-24T00:00:00"/>
    <s v="Hands"/>
    <x v="0"/>
    <s v="18-24"/>
    <x v="2"/>
    <n v="3"/>
    <x v="5"/>
    <s v="Lost Time"/>
    <x v="1"/>
    <x v="4"/>
    <n v="2851"/>
    <x v="1"/>
    <n v="4"/>
  </r>
  <r>
    <n v="287"/>
    <d v="2021-04-25T00:00:00"/>
    <s v="Arms"/>
    <x v="0"/>
    <s v="50-100"/>
    <x v="3"/>
    <n v="0"/>
    <x v="7"/>
    <s v="Near Miss"/>
    <x v="2"/>
    <x v="4"/>
    <n v="0"/>
    <x v="1"/>
    <n v="4"/>
  </r>
  <r>
    <n v="288"/>
    <d v="2021-05-01T00:00:00"/>
    <s v="Back"/>
    <x v="0"/>
    <s v="35-49"/>
    <x v="0"/>
    <n v="0"/>
    <x v="6"/>
    <s v="Medical Claim"/>
    <x v="0"/>
    <x v="0"/>
    <n v="1872"/>
    <x v="1"/>
    <n v="5"/>
  </r>
  <r>
    <n v="289"/>
    <d v="2021-05-04T00:00:00"/>
    <s v="Legs"/>
    <x v="0"/>
    <s v="25-34"/>
    <x v="6"/>
    <n v="3"/>
    <x v="1"/>
    <s v="Lost Time"/>
    <x v="1"/>
    <x v="4"/>
    <n v="4303"/>
    <x v="1"/>
    <n v="5"/>
  </r>
  <r>
    <n v="290"/>
    <d v="2021-05-06T00:00:00"/>
    <s v="Multiple"/>
    <x v="0"/>
    <s v="25-34"/>
    <x v="0"/>
    <n v="0"/>
    <x v="0"/>
    <s v="Medical Claim"/>
    <x v="0"/>
    <x v="8"/>
    <n v="1884"/>
    <x v="1"/>
    <n v="5"/>
  </r>
  <r>
    <n v="291"/>
    <d v="2021-05-07T00:00:00"/>
    <s v="Arms"/>
    <x v="0"/>
    <s v="25-34"/>
    <x v="2"/>
    <n v="0.5"/>
    <x v="2"/>
    <s v="Lost Time"/>
    <x v="1"/>
    <x v="2"/>
    <n v="1084"/>
    <x v="1"/>
    <n v="5"/>
  </r>
  <r>
    <n v="292"/>
    <d v="2021-05-08T00:00:00"/>
    <s v="Trunk"/>
    <x v="0"/>
    <s v="35-49"/>
    <x v="3"/>
    <n v="0"/>
    <x v="3"/>
    <s v="Near Miss"/>
    <x v="1"/>
    <x v="3"/>
    <n v="0"/>
    <x v="1"/>
    <n v="5"/>
  </r>
  <r>
    <n v="293"/>
    <d v="2021-05-08T00:00:00"/>
    <s v="Hands"/>
    <x v="0"/>
    <s v="18-24"/>
    <x v="3"/>
    <n v="0"/>
    <x v="2"/>
    <s v="First Aid"/>
    <x v="2"/>
    <x v="5"/>
    <n v="152"/>
    <x v="1"/>
    <n v="5"/>
  </r>
  <r>
    <n v="294"/>
    <d v="2021-05-10T00:00:00"/>
    <s v="Arms"/>
    <x v="0"/>
    <s v="25-34"/>
    <x v="2"/>
    <n v="0"/>
    <x v="7"/>
    <s v="Near Miss"/>
    <x v="0"/>
    <x v="8"/>
    <n v="0"/>
    <x v="1"/>
    <n v="5"/>
  </r>
  <r>
    <n v="295"/>
    <d v="2021-05-12T00:00:00"/>
    <s v="Multiple"/>
    <x v="0"/>
    <s v="25-34"/>
    <x v="1"/>
    <n v="0"/>
    <x v="3"/>
    <s v="Near Miss"/>
    <x v="0"/>
    <x v="4"/>
    <n v="0"/>
    <x v="1"/>
    <n v="5"/>
  </r>
  <r>
    <n v="296"/>
    <d v="2021-05-19T00:00:00"/>
    <s v="Feet"/>
    <x v="1"/>
    <s v="18-24"/>
    <x v="7"/>
    <n v="0"/>
    <x v="7"/>
    <s v="Medical Claim"/>
    <x v="0"/>
    <x v="6"/>
    <n v="3286"/>
    <x v="1"/>
    <n v="5"/>
  </r>
  <r>
    <n v="297"/>
    <d v="2021-05-19T00:00:00"/>
    <s v="Abdomen"/>
    <x v="0"/>
    <s v="25-34"/>
    <x v="3"/>
    <n v="0"/>
    <x v="4"/>
    <s v="Near Miss"/>
    <x v="1"/>
    <x v="8"/>
    <n v="0"/>
    <x v="1"/>
    <n v="5"/>
  </r>
  <r>
    <n v="298"/>
    <d v="2021-05-20T00:00:00"/>
    <s v="Head"/>
    <x v="0"/>
    <s v="35-49"/>
    <x v="1"/>
    <n v="0"/>
    <x v="0"/>
    <s v="Near Miss"/>
    <x v="0"/>
    <x v="0"/>
    <n v="0"/>
    <x v="1"/>
    <n v="5"/>
  </r>
  <r>
    <n v="299"/>
    <d v="2021-05-20T00:00:00"/>
    <s v="Trunk"/>
    <x v="0"/>
    <s v="25-34"/>
    <x v="6"/>
    <n v="0"/>
    <x v="2"/>
    <s v="First Aid"/>
    <x v="2"/>
    <x v="2"/>
    <n v="60"/>
    <x v="1"/>
    <n v="5"/>
  </r>
  <r>
    <n v="300"/>
    <d v="2021-05-24T00:00:00"/>
    <s v="Head"/>
    <x v="1"/>
    <s v="50-100"/>
    <x v="0"/>
    <n v="0"/>
    <x v="7"/>
    <s v="Near Miss"/>
    <x v="0"/>
    <x v="2"/>
    <n v="0"/>
    <x v="1"/>
    <n v="5"/>
  </r>
  <r>
    <n v="301"/>
    <d v="2021-05-26T00:00:00"/>
    <s v="Feet"/>
    <x v="0"/>
    <s v="18-24"/>
    <x v="6"/>
    <n v="0"/>
    <x v="7"/>
    <s v="Near Miss"/>
    <x v="0"/>
    <x v="0"/>
    <n v="0"/>
    <x v="1"/>
    <n v="5"/>
  </r>
  <r>
    <n v="302"/>
    <d v="2021-05-26T00:00:00"/>
    <s v="Feet"/>
    <x v="0"/>
    <s v="50-100"/>
    <x v="2"/>
    <n v="0"/>
    <x v="3"/>
    <s v="Medical Claim"/>
    <x v="2"/>
    <x v="3"/>
    <n v="4213"/>
    <x v="1"/>
    <n v="5"/>
  </r>
  <r>
    <n v="303"/>
    <d v="2021-05-29T00:00:00"/>
    <s v="Neck"/>
    <x v="0"/>
    <s v="25-34"/>
    <x v="5"/>
    <n v="1"/>
    <x v="0"/>
    <s v="Lost Time"/>
    <x v="0"/>
    <x v="7"/>
    <n v="3657"/>
    <x v="1"/>
    <n v="5"/>
  </r>
  <r>
    <n v="304"/>
    <d v="2021-05-30T00:00:00"/>
    <s v="Feet"/>
    <x v="0"/>
    <s v="35-49"/>
    <x v="1"/>
    <n v="0"/>
    <x v="4"/>
    <s v="First Aid"/>
    <x v="0"/>
    <x v="8"/>
    <n v="442"/>
    <x v="1"/>
    <n v="5"/>
  </r>
  <r>
    <n v="305"/>
    <d v="2021-06-01T00:00:00"/>
    <s v="Trunk"/>
    <x v="0"/>
    <s v="50-100"/>
    <x v="2"/>
    <n v="0"/>
    <x v="2"/>
    <s v="Near Miss"/>
    <x v="1"/>
    <x v="3"/>
    <n v="0"/>
    <x v="1"/>
    <n v="6"/>
  </r>
  <r>
    <n v="306"/>
    <d v="2021-06-01T00:00:00"/>
    <s v="Neck"/>
    <x v="0"/>
    <s v="25-34"/>
    <x v="1"/>
    <n v="0"/>
    <x v="3"/>
    <s v="Near Miss"/>
    <x v="1"/>
    <x v="1"/>
    <n v="0"/>
    <x v="1"/>
    <n v="6"/>
  </r>
  <r>
    <n v="307"/>
    <d v="2021-06-02T00:00:00"/>
    <s v="Hands"/>
    <x v="0"/>
    <s v="25-34"/>
    <x v="6"/>
    <n v="0"/>
    <x v="5"/>
    <s v="Medical Claim"/>
    <x v="2"/>
    <x v="8"/>
    <n v="882"/>
    <x v="1"/>
    <n v="6"/>
  </r>
  <r>
    <n v="308"/>
    <d v="2021-06-02T00:00:00"/>
    <s v="Feet"/>
    <x v="0"/>
    <s v="25-34"/>
    <x v="4"/>
    <n v="0"/>
    <x v="4"/>
    <s v="Near Miss"/>
    <x v="0"/>
    <x v="4"/>
    <n v="0"/>
    <x v="1"/>
    <n v="6"/>
  </r>
  <r>
    <n v="309"/>
    <d v="2021-06-03T00:00:00"/>
    <s v="Abdomen"/>
    <x v="1"/>
    <s v="18-24"/>
    <x v="1"/>
    <n v="3"/>
    <x v="4"/>
    <s v="Lost Time"/>
    <x v="0"/>
    <x v="3"/>
    <n v="498"/>
    <x v="1"/>
    <n v="6"/>
  </r>
  <r>
    <n v="310"/>
    <d v="2021-06-03T00:00:00"/>
    <s v="Multiple"/>
    <x v="0"/>
    <s v="50-100"/>
    <x v="7"/>
    <n v="4.5"/>
    <x v="6"/>
    <s v="Lost Time"/>
    <x v="0"/>
    <x v="0"/>
    <n v="3170"/>
    <x v="1"/>
    <n v="6"/>
  </r>
  <r>
    <n v="311"/>
    <d v="2021-06-06T00:00:00"/>
    <s v="Legs"/>
    <x v="0"/>
    <s v="25-34"/>
    <x v="0"/>
    <n v="0"/>
    <x v="5"/>
    <s v="Medical Claim"/>
    <x v="1"/>
    <x v="0"/>
    <n v="4260"/>
    <x v="1"/>
    <n v="6"/>
  </r>
  <r>
    <n v="312"/>
    <d v="2021-06-07T00:00:00"/>
    <s v="Eye"/>
    <x v="0"/>
    <s v="50-100"/>
    <x v="6"/>
    <n v="0"/>
    <x v="8"/>
    <s v="First Aid"/>
    <x v="1"/>
    <x v="6"/>
    <n v="107"/>
    <x v="1"/>
    <n v="6"/>
  </r>
  <r>
    <n v="313"/>
    <d v="2021-06-08T00:00:00"/>
    <s v="Arms"/>
    <x v="0"/>
    <s v="18-24"/>
    <x v="3"/>
    <n v="0"/>
    <x v="1"/>
    <s v="Near Miss"/>
    <x v="0"/>
    <x v="7"/>
    <n v="0"/>
    <x v="1"/>
    <n v="6"/>
  </r>
  <r>
    <n v="314"/>
    <d v="2021-06-08T00:00:00"/>
    <s v="N/A"/>
    <x v="0"/>
    <s v="50-100"/>
    <x v="7"/>
    <n v="0"/>
    <x v="6"/>
    <s v="First Aid"/>
    <x v="2"/>
    <x v="0"/>
    <n v="152"/>
    <x v="1"/>
    <n v="6"/>
  </r>
  <r>
    <n v="315"/>
    <d v="2021-06-12T00:00:00"/>
    <s v="Back"/>
    <x v="0"/>
    <s v="35-49"/>
    <x v="0"/>
    <n v="4.5"/>
    <x v="6"/>
    <s v="Lost Time"/>
    <x v="2"/>
    <x v="4"/>
    <n v="2651"/>
    <x v="1"/>
    <n v="6"/>
  </r>
  <r>
    <n v="316"/>
    <d v="2021-06-12T00:00:00"/>
    <s v="Head"/>
    <x v="0"/>
    <s v="18-24"/>
    <x v="2"/>
    <n v="0"/>
    <x v="6"/>
    <s v="First Aid"/>
    <x v="0"/>
    <x v="8"/>
    <n v="491"/>
    <x v="1"/>
    <n v="6"/>
  </r>
  <r>
    <n v="317"/>
    <d v="2021-06-13T00:00:00"/>
    <s v="Trunk"/>
    <x v="0"/>
    <s v="50-100"/>
    <x v="1"/>
    <n v="0"/>
    <x v="6"/>
    <s v="Near Miss"/>
    <x v="0"/>
    <x v="5"/>
    <n v="0"/>
    <x v="1"/>
    <n v="6"/>
  </r>
  <r>
    <n v="318"/>
    <d v="2021-06-15T00:00:00"/>
    <s v="Back"/>
    <x v="0"/>
    <s v="18-24"/>
    <x v="6"/>
    <n v="2"/>
    <x v="4"/>
    <s v="Lost Time"/>
    <x v="2"/>
    <x v="2"/>
    <n v="674"/>
    <x v="1"/>
    <n v="6"/>
  </r>
  <r>
    <n v="319"/>
    <d v="2021-06-17T00:00:00"/>
    <s v="Abdomen"/>
    <x v="0"/>
    <s v="18-24"/>
    <x v="0"/>
    <n v="0"/>
    <x v="6"/>
    <s v="Medical Claim"/>
    <x v="2"/>
    <x v="8"/>
    <n v="718"/>
    <x v="1"/>
    <n v="6"/>
  </r>
  <r>
    <n v="320"/>
    <d v="2021-06-18T00:00:00"/>
    <s v="Eye"/>
    <x v="0"/>
    <s v="35-49"/>
    <x v="2"/>
    <n v="1.5"/>
    <x v="6"/>
    <s v="Lost Time"/>
    <x v="0"/>
    <x v="5"/>
    <n v="1698"/>
    <x v="1"/>
    <n v="6"/>
  </r>
  <r>
    <n v="321"/>
    <d v="2021-06-18T00:00:00"/>
    <s v="Multiple"/>
    <x v="0"/>
    <s v="25-34"/>
    <x v="0"/>
    <n v="0"/>
    <x v="7"/>
    <s v="Medical Claim"/>
    <x v="1"/>
    <x v="0"/>
    <n v="4664"/>
    <x v="1"/>
    <n v="6"/>
  </r>
  <r>
    <n v="322"/>
    <d v="2021-06-18T00:00:00"/>
    <s v="Back"/>
    <x v="0"/>
    <s v="25-34"/>
    <x v="5"/>
    <n v="4.5"/>
    <x v="5"/>
    <s v="Lost Time"/>
    <x v="2"/>
    <x v="3"/>
    <n v="1694"/>
    <x v="1"/>
    <n v="6"/>
  </r>
  <r>
    <n v="323"/>
    <d v="2021-06-19T00:00:00"/>
    <s v="Hands"/>
    <x v="0"/>
    <s v="50-100"/>
    <x v="4"/>
    <n v="0"/>
    <x v="2"/>
    <s v="Medical Claim"/>
    <x v="2"/>
    <x v="5"/>
    <n v="522"/>
    <x v="1"/>
    <n v="6"/>
  </r>
  <r>
    <n v="324"/>
    <d v="2021-06-21T00:00:00"/>
    <s v="Legs"/>
    <x v="0"/>
    <s v="35-49"/>
    <x v="3"/>
    <n v="0"/>
    <x v="2"/>
    <s v="Medical Claim"/>
    <x v="1"/>
    <x v="7"/>
    <n v="3221"/>
    <x v="1"/>
    <n v="6"/>
  </r>
  <r>
    <n v="325"/>
    <d v="2021-06-23T00:00:00"/>
    <s v="Arms"/>
    <x v="0"/>
    <s v="18-24"/>
    <x v="4"/>
    <n v="0"/>
    <x v="2"/>
    <s v="Near Miss"/>
    <x v="1"/>
    <x v="0"/>
    <n v="0"/>
    <x v="1"/>
    <n v="6"/>
  </r>
  <r>
    <n v="326"/>
    <d v="2021-06-25T00:00:00"/>
    <s v="Abdomen"/>
    <x v="0"/>
    <s v="50-100"/>
    <x v="0"/>
    <n v="0"/>
    <x v="1"/>
    <s v="Near Miss"/>
    <x v="1"/>
    <x v="0"/>
    <n v="0"/>
    <x v="1"/>
    <n v="6"/>
  </r>
  <r>
    <n v="327"/>
    <d v="2021-06-26T00:00:00"/>
    <s v="Eye"/>
    <x v="0"/>
    <s v="18-24"/>
    <x v="6"/>
    <n v="0"/>
    <x v="2"/>
    <s v="First Aid"/>
    <x v="2"/>
    <x v="7"/>
    <n v="383"/>
    <x v="1"/>
    <n v="6"/>
  </r>
  <r>
    <n v="328"/>
    <d v="2021-06-27T00:00:00"/>
    <s v="Eye"/>
    <x v="0"/>
    <s v="25-34"/>
    <x v="3"/>
    <n v="4.5"/>
    <x v="2"/>
    <s v="Lost Time"/>
    <x v="1"/>
    <x v="6"/>
    <n v="3588"/>
    <x v="1"/>
    <n v="6"/>
  </r>
  <r>
    <n v="329"/>
    <d v="2021-06-28T00:00:00"/>
    <s v="Head"/>
    <x v="0"/>
    <s v="35-49"/>
    <x v="1"/>
    <n v="0"/>
    <x v="3"/>
    <s v="First Aid"/>
    <x v="1"/>
    <x v="1"/>
    <n v="119"/>
    <x v="1"/>
    <n v="6"/>
  </r>
  <r>
    <n v="330"/>
    <d v="2021-06-29T00:00:00"/>
    <s v="Arms"/>
    <x v="0"/>
    <s v="25-34"/>
    <x v="4"/>
    <n v="0"/>
    <x v="0"/>
    <s v="Near Miss"/>
    <x v="1"/>
    <x v="0"/>
    <n v="0"/>
    <x v="1"/>
    <n v="6"/>
  </r>
  <r>
    <n v="331"/>
    <d v="2021-07-04T00:00:00"/>
    <s v="Trunk"/>
    <x v="0"/>
    <s v="25-34"/>
    <x v="3"/>
    <n v="0"/>
    <x v="8"/>
    <s v="First Aid"/>
    <x v="2"/>
    <x v="2"/>
    <n v="88"/>
    <x v="1"/>
    <n v="7"/>
  </r>
  <r>
    <n v="332"/>
    <d v="2021-07-06T00:00:00"/>
    <s v="Head"/>
    <x v="0"/>
    <s v="18-24"/>
    <x v="6"/>
    <n v="0"/>
    <x v="1"/>
    <s v="First Aid"/>
    <x v="1"/>
    <x v="5"/>
    <n v="373"/>
    <x v="1"/>
    <n v="7"/>
  </r>
  <r>
    <n v="333"/>
    <d v="2021-07-07T00:00:00"/>
    <s v="Head"/>
    <x v="0"/>
    <s v="35-49"/>
    <x v="4"/>
    <n v="0"/>
    <x v="8"/>
    <s v="Medical Claim"/>
    <x v="1"/>
    <x v="6"/>
    <n v="4905"/>
    <x v="1"/>
    <n v="7"/>
  </r>
  <r>
    <n v="334"/>
    <d v="2021-07-08T00:00:00"/>
    <s v="Abdomen"/>
    <x v="0"/>
    <s v="50-100"/>
    <x v="5"/>
    <n v="4.5"/>
    <x v="3"/>
    <s v="Lost Time"/>
    <x v="0"/>
    <x v="5"/>
    <n v="738"/>
    <x v="1"/>
    <n v="7"/>
  </r>
  <r>
    <n v="335"/>
    <d v="2021-07-08T00:00:00"/>
    <s v="Back"/>
    <x v="0"/>
    <s v="25-34"/>
    <x v="6"/>
    <n v="0"/>
    <x v="7"/>
    <s v="Medical Claim"/>
    <x v="1"/>
    <x v="0"/>
    <n v="2450"/>
    <x v="1"/>
    <n v="7"/>
  </r>
  <r>
    <n v="336"/>
    <d v="2021-07-11T00:00:00"/>
    <s v="Multiple"/>
    <x v="0"/>
    <s v="25-34"/>
    <x v="0"/>
    <n v="0"/>
    <x v="5"/>
    <s v="First Aid"/>
    <x v="2"/>
    <x v="5"/>
    <n v="321"/>
    <x v="1"/>
    <n v="7"/>
  </r>
  <r>
    <n v="337"/>
    <d v="2021-07-12T00:00:00"/>
    <s v="Abdomen"/>
    <x v="0"/>
    <s v="18-24"/>
    <x v="0"/>
    <n v="0"/>
    <x v="2"/>
    <s v="Near Miss"/>
    <x v="1"/>
    <x v="0"/>
    <n v="0"/>
    <x v="1"/>
    <n v="7"/>
  </r>
  <r>
    <n v="338"/>
    <d v="2021-07-13T00:00:00"/>
    <s v="Trunk"/>
    <x v="0"/>
    <s v="35-49"/>
    <x v="1"/>
    <n v="3.5"/>
    <x v="4"/>
    <s v="Lost Time"/>
    <x v="2"/>
    <x v="7"/>
    <n v="2466"/>
    <x v="1"/>
    <n v="7"/>
  </r>
  <r>
    <n v="339"/>
    <d v="2021-07-19T00:00:00"/>
    <s v="Feet"/>
    <x v="0"/>
    <s v="50-100"/>
    <x v="3"/>
    <n v="0"/>
    <x v="7"/>
    <s v="Near Miss"/>
    <x v="0"/>
    <x v="2"/>
    <n v="0"/>
    <x v="1"/>
    <n v="7"/>
  </r>
  <r>
    <n v="340"/>
    <d v="2021-07-20T00:00:00"/>
    <s v="Back"/>
    <x v="0"/>
    <s v="18-24"/>
    <x v="5"/>
    <n v="0"/>
    <x v="7"/>
    <s v="Medical Claim"/>
    <x v="2"/>
    <x v="8"/>
    <n v="2514"/>
    <x v="1"/>
    <n v="7"/>
  </r>
  <r>
    <n v="341"/>
    <d v="2021-07-21T00:00:00"/>
    <s v="Hands"/>
    <x v="0"/>
    <s v="50-100"/>
    <x v="5"/>
    <n v="1"/>
    <x v="0"/>
    <s v="Lost Time"/>
    <x v="1"/>
    <x v="2"/>
    <n v="3959"/>
    <x v="1"/>
    <n v="7"/>
  </r>
  <r>
    <n v="342"/>
    <d v="2021-07-22T00:00:00"/>
    <s v="Multiple"/>
    <x v="0"/>
    <s v="25-34"/>
    <x v="6"/>
    <n v="0"/>
    <x v="3"/>
    <s v="Medical Claim"/>
    <x v="0"/>
    <x v="8"/>
    <n v="4530"/>
    <x v="1"/>
    <n v="7"/>
  </r>
  <r>
    <n v="343"/>
    <d v="2021-07-25T00:00:00"/>
    <s v="Hands"/>
    <x v="0"/>
    <s v="25-34"/>
    <x v="7"/>
    <n v="1.5"/>
    <x v="1"/>
    <s v="Lost Time"/>
    <x v="1"/>
    <x v="3"/>
    <n v="1241"/>
    <x v="1"/>
    <n v="7"/>
  </r>
  <r>
    <n v="344"/>
    <d v="2021-07-25T00:00:00"/>
    <s v="Head"/>
    <x v="0"/>
    <s v="25-34"/>
    <x v="4"/>
    <n v="1"/>
    <x v="3"/>
    <s v="Lost Time"/>
    <x v="2"/>
    <x v="1"/>
    <n v="1301"/>
    <x v="1"/>
    <n v="7"/>
  </r>
  <r>
    <n v="345"/>
    <d v="2021-07-31T00:00:00"/>
    <s v="Abdomen"/>
    <x v="0"/>
    <s v="35-49"/>
    <x v="7"/>
    <n v="0"/>
    <x v="2"/>
    <s v="First Aid"/>
    <x v="1"/>
    <x v="3"/>
    <n v="140"/>
    <x v="1"/>
    <n v="7"/>
  </r>
  <r>
    <n v="346"/>
    <d v="2021-08-02T00:00:00"/>
    <s v="Arms"/>
    <x v="0"/>
    <s v="25-34"/>
    <x v="1"/>
    <n v="0"/>
    <x v="7"/>
    <s v="Medical Claim"/>
    <x v="1"/>
    <x v="5"/>
    <n v="634"/>
    <x v="1"/>
    <n v="8"/>
  </r>
  <r>
    <n v="347"/>
    <d v="2021-08-03T00:00:00"/>
    <s v="Abdomen"/>
    <x v="0"/>
    <s v="25-34"/>
    <x v="8"/>
    <n v="0"/>
    <x v="7"/>
    <s v="Medical Claim"/>
    <x v="0"/>
    <x v="7"/>
    <n v="3204"/>
    <x v="1"/>
    <n v="8"/>
  </r>
  <r>
    <n v="348"/>
    <d v="2021-08-07T00:00:00"/>
    <s v="Arms"/>
    <x v="0"/>
    <s v="35-49"/>
    <x v="3"/>
    <n v="0"/>
    <x v="4"/>
    <s v="First Aid"/>
    <x v="0"/>
    <x v="8"/>
    <n v="453"/>
    <x v="1"/>
    <n v="8"/>
  </r>
  <r>
    <n v="349"/>
    <d v="2021-08-07T00:00:00"/>
    <s v="Neck"/>
    <x v="0"/>
    <s v="25-34"/>
    <x v="3"/>
    <n v="3"/>
    <x v="3"/>
    <s v="Lost Time"/>
    <x v="0"/>
    <x v="1"/>
    <n v="2937"/>
    <x v="1"/>
    <n v="8"/>
  </r>
  <r>
    <n v="350"/>
    <d v="2021-08-10T00:00:00"/>
    <s v="N/A"/>
    <x v="0"/>
    <s v="50-100"/>
    <x v="2"/>
    <n v="0"/>
    <x v="5"/>
    <s v="Near Miss"/>
    <x v="1"/>
    <x v="2"/>
    <n v="0"/>
    <x v="1"/>
    <n v="8"/>
  </r>
  <r>
    <n v="351"/>
    <d v="2021-08-12T00:00:00"/>
    <s v="Trunk"/>
    <x v="0"/>
    <s v="18-24"/>
    <x v="3"/>
    <n v="0"/>
    <x v="3"/>
    <s v="Near Miss"/>
    <x v="2"/>
    <x v="1"/>
    <n v="0"/>
    <x v="1"/>
    <n v="8"/>
  </r>
  <r>
    <n v="352"/>
    <d v="2021-08-13T00:00:00"/>
    <s v="Abdomen"/>
    <x v="0"/>
    <s v="18-24"/>
    <x v="7"/>
    <n v="0"/>
    <x v="3"/>
    <s v="First Aid"/>
    <x v="0"/>
    <x v="3"/>
    <n v="53"/>
    <x v="1"/>
    <n v="8"/>
  </r>
  <r>
    <n v="353"/>
    <d v="2021-08-16T00:00:00"/>
    <s v="Hands"/>
    <x v="0"/>
    <s v="35-49"/>
    <x v="1"/>
    <n v="2"/>
    <x v="5"/>
    <s v="Lost Time"/>
    <x v="1"/>
    <x v="3"/>
    <n v="4160"/>
    <x v="1"/>
    <n v="8"/>
  </r>
  <r>
    <n v="354"/>
    <d v="2021-08-18T00:00:00"/>
    <s v="Trunk"/>
    <x v="0"/>
    <s v="35-49"/>
    <x v="2"/>
    <n v="4.5"/>
    <x v="2"/>
    <s v="Lost Time"/>
    <x v="2"/>
    <x v="6"/>
    <n v="2988"/>
    <x v="1"/>
    <n v="8"/>
  </r>
  <r>
    <n v="355"/>
    <d v="2021-08-19T00:00:00"/>
    <s v="Head"/>
    <x v="1"/>
    <s v="18-24"/>
    <x v="8"/>
    <n v="0"/>
    <x v="6"/>
    <s v="Near Miss"/>
    <x v="1"/>
    <x v="0"/>
    <n v="0"/>
    <x v="1"/>
    <n v="8"/>
  </r>
  <r>
    <n v="356"/>
    <d v="2021-08-21T00:00:00"/>
    <s v="Abdomen"/>
    <x v="0"/>
    <s v="25-34"/>
    <x v="5"/>
    <n v="3.5"/>
    <x v="1"/>
    <s v="Lost Time"/>
    <x v="0"/>
    <x v="0"/>
    <n v="1155"/>
    <x v="1"/>
    <n v="8"/>
  </r>
  <r>
    <n v="357"/>
    <d v="2021-08-22T00:00:00"/>
    <s v="Legs"/>
    <x v="0"/>
    <s v="25-34"/>
    <x v="6"/>
    <n v="0"/>
    <x v="3"/>
    <s v="Near Miss"/>
    <x v="2"/>
    <x v="8"/>
    <n v="0"/>
    <x v="1"/>
    <n v="8"/>
  </r>
  <r>
    <n v="358"/>
    <d v="2021-08-22T00:00:00"/>
    <s v="Back"/>
    <x v="0"/>
    <s v="50-100"/>
    <x v="1"/>
    <n v="2"/>
    <x v="8"/>
    <s v="Lost Time"/>
    <x v="1"/>
    <x v="3"/>
    <n v="1902"/>
    <x v="1"/>
    <n v="8"/>
  </r>
  <r>
    <n v="359"/>
    <d v="2021-08-22T00:00:00"/>
    <s v="Arms"/>
    <x v="0"/>
    <s v="35-49"/>
    <x v="1"/>
    <n v="0"/>
    <x v="8"/>
    <s v="Near Miss"/>
    <x v="0"/>
    <x v="5"/>
    <n v="0"/>
    <x v="1"/>
    <n v="8"/>
  </r>
  <r>
    <n v="360"/>
    <d v="2021-08-23T00:00:00"/>
    <s v="Eye"/>
    <x v="0"/>
    <s v="25-34"/>
    <x v="0"/>
    <n v="2.5"/>
    <x v="2"/>
    <s v="Lost Time"/>
    <x v="1"/>
    <x v="3"/>
    <n v="3817"/>
    <x v="1"/>
    <n v="8"/>
  </r>
  <r>
    <n v="361"/>
    <d v="2021-08-24T00:00:00"/>
    <s v="Head"/>
    <x v="1"/>
    <s v="35-49"/>
    <x v="0"/>
    <n v="0"/>
    <x v="6"/>
    <s v="Near Miss"/>
    <x v="0"/>
    <x v="5"/>
    <n v="0"/>
    <x v="1"/>
    <n v="8"/>
  </r>
  <r>
    <n v="362"/>
    <d v="2021-08-29T00:00:00"/>
    <s v="Multiple"/>
    <x v="0"/>
    <s v="25-34"/>
    <x v="4"/>
    <n v="0"/>
    <x v="2"/>
    <s v="Near Miss"/>
    <x v="0"/>
    <x v="8"/>
    <n v="0"/>
    <x v="1"/>
    <n v="8"/>
  </r>
  <r>
    <n v="363"/>
    <d v="2021-08-29T00:00:00"/>
    <s v="Multiple"/>
    <x v="0"/>
    <s v="35-49"/>
    <x v="7"/>
    <n v="0"/>
    <x v="8"/>
    <s v="First Aid"/>
    <x v="0"/>
    <x v="7"/>
    <n v="302"/>
    <x v="1"/>
    <n v="8"/>
  </r>
  <r>
    <n v="364"/>
    <d v="2021-09-01T00:00:00"/>
    <s v="Arms"/>
    <x v="0"/>
    <s v="18-24"/>
    <x v="2"/>
    <n v="0"/>
    <x v="3"/>
    <s v="First Aid"/>
    <x v="1"/>
    <x v="3"/>
    <n v="95"/>
    <x v="1"/>
    <n v="9"/>
  </r>
  <r>
    <n v="365"/>
    <d v="2021-09-03T00:00:00"/>
    <s v="Eye"/>
    <x v="0"/>
    <s v="25-34"/>
    <x v="2"/>
    <n v="0"/>
    <x v="2"/>
    <s v="Medical Claim"/>
    <x v="0"/>
    <x v="6"/>
    <n v="4834"/>
    <x v="1"/>
    <n v="9"/>
  </r>
  <r>
    <n v="366"/>
    <d v="2021-09-03T00:00:00"/>
    <s v="Multiple"/>
    <x v="0"/>
    <s v="25-34"/>
    <x v="3"/>
    <n v="0"/>
    <x v="0"/>
    <s v="Near Miss"/>
    <x v="1"/>
    <x v="1"/>
    <n v="0"/>
    <x v="1"/>
    <n v="9"/>
  </r>
  <r>
    <n v="367"/>
    <d v="2021-09-06T00:00:00"/>
    <s v="Legs"/>
    <x v="1"/>
    <s v="50-100"/>
    <x v="3"/>
    <n v="0"/>
    <x v="6"/>
    <s v="Medical Claim"/>
    <x v="1"/>
    <x v="7"/>
    <n v="1433"/>
    <x v="1"/>
    <n v="9"/>
  </r>
  <r>
    <n v="368"/>
    <d v="2021-09-10T00:00:00"/>
    <s v="Feet"/>
    <x v="0"/>
    <s v="35-49"/>
    <x v="3"/>
    <n v="0"/>
    <x v="8"/>
    <s v="Near Miss"/>
    <x v="1"/>
    <x v="5"/>
    <n v="0"/>
    <x v="1"/>
    <n v="9"/>
  </r>
  <r>
    <n v="369"/>
    <d v="2021-09-11T00:00:00"/>
    <s v="Back"/>
    <x v="0"/>
    <s v="35-49"/>
    <x v="0"/>
    <n v="0"/>
    <x v="7"/>
    <s v="First Aid"/>
    <x v="0"/>
    <x v="7"/>
    <n v="159"/>
    <x v="1"/>
    <n v="9"/>
  </r>
  <r>
    <n v="370"/>
    <d v="2021-09-15T00:00:00"/>
    <s v="Eye"/>
    <x v="0"/>
    <s v="18-24"/>
    <x v="7"/>
    <n v="0"/>
    <x v="8"/>
    <s v="Near Miss"/>
    <x v="2"/>
    <x v="3"/>
    <n v="0"/>
    <x v="1"/>
    <n v="9"/>
  </r>
  <r>
    <n v="371"/>
    <d v="2021-09-17T00:00:00"/>
    <s v="Legs"/>
    <x v="0"/>
    <s v="50-100"/>
    <x v="5"/>
    <n v="4"/>
    <x v="2"/>
    <s v="Lost Time"/>
    <x v="2"/>
    <x v="4"/>
    <n v="4771"/>
    <x v="1"/>
    <n v="9"/>
  </r>
  <r>
    <n v="372"/>
    <d v="2021-09-18T00:00:00"/>
    <s v="Trunk"/>
    <x v="0"/>
    <s v="18-24"/>
    <x v="8"/>
    <n v="3.5"/>
    <x v="2"/>
    <s v="Lost Time"/>
    <x v="1"/>
    <x v="6"/>
    <n v="3378"/>
    <x v="1"/>
    <n v="9"/>
  </r>
  <r>
    <n v="373"/>
    <d v="2021-09-19T00:00:00"/>
    <s v="Head"/>
    <x v="0"/>
    <s v="18-24"/>
    <x v="4"/>
    <n v="0"/>
    <x v="2"/>
    <s v="Medical Claim"/>
    <x v="1"/>
    <x v="6"/>
    <n v="3713"/>
    <x v="1"/>
    <n v="9"/>
  </r>
  <r>
    <n v="374"/>
    <d v="2021-09-20T00:00:00"/>
    <s v="Abdomen"/>
    <x v="0"/>
    <s v="25-34"/>
    <x v="3"/>
    <n v="0"/>
    <x v="5"/>
    <s v="Near Miss"/>
    <x v="2"/>
    <x v="6"/>
    <n v="0"/>
    <x v="1"/>
    <n v="9"/>
  </r>
  <r>
    <n v="375"/>
    <d v="2021-09-24T00:00:00"/>
    <s v="Abdomen"/>
    <x v="0"/>
    <s v="50-100"/>
    <x v="2"/>
    <n v="0"/>
    <x v="6"/>
    <s v="Medical Claim"/>
    <x v="1"/>
    <x v="6"/>
    <n v="4994"/>
    <x v="1"/>
    <n v="9"/>
  </r>
  <r>
    <n v="376"/>
    <d v="2021-09-28T00:00:00"/>
    <s v="Hands"/>
    <x v="1"/>
    <s v="50-100"/>
    <x v="2"/>
    <n v="0"/>
    <x v="4"/>
    <s v="First Aid"/>
    <x v="2"/>
    <x v="4"/>
    <n v="238"/>
    <x v="1"/>
    <n v="9"/>
  </r>
  <r>
    <n v="377"/>
    <d v="2021-09-29T00:00:00"/>
    <s v="Legs"/>
    <x v="0"/>
    <s v="35-49"/>
    <x v="1"/>
    <n v="0"/>
    <x v="2"/>
    <s v="First Aid"/>
    <x v="0"/>
    <x v="4"/>
    <n v="209"/>
    <x v="1"/>
    <n v="9"/>
  </r>
  <r>
    <n v="378"/>
    <d v="2021-10-01T00:00:00"/>
    <s v="Trunk"/>
    <x v="0"/>
    <s v="25-34"/>
    <x v="3"/>
    <n v="0"/>
    <x v="1"/>
    <s v="Medical Claim"/>
    <x v="0"/>
    <x v="0"/>
    <n v="2120"/>
    <x v="1"/>
    <n v="10"/>
  </r>
  <r>
    <n v="379"/>
    <d v="2021-10-01T00:00:00"/>
    <s v="Multiple"/>
    <x v="1"/>
    <s v="25-34"/>
    <x v="1"/>
    <n v="0"/>
    <x v="7"/>
    <s v="Near Miss"/>
    <x v="0"/>
    <x v="0"/>
    <n v="0"/>
    <x v="1"/>
    <n v="10"/>
  </r>
  <r>
    <n v="380"/>
    <d v="2021-10-05T00:00:00"/>
    <s v="Feet"/>
    <x v="0"/>
    <s v="25-34"/>
    <x v="1"/>
    <n v="1"/>
    <x v="5"/>
    <s v="Lost Time"/>
    <x v="1"/>
    <x v="1"/>
    <n v="2245"/>
    <x v="1"/>
    <n v="10"/>
  </r>
  <r>
    <n v="381"/>
    <d v="2021-10-10T00:00:00"/>
    <s v="Head"/>
    <x v="0"/>
    <s v="18-24"/>
    <x v="5"/>
    <n v="0"/>
    <x v="4"/>
    <s v="First Aid"/>
    <x v="0"/>
    <x v="4"/>
    <n v="118"/>
    <x v="1"/>
    <n v="10"/>
  </r>
  <r>
    <n v="382"/>
    <d v="2021-10-13T00:00:00"/>
    <s v="Feet"/>
    <x v="0"/>
    <s v="18-24"/>
    <x v="3"/>
    <n v="0"/>
    <x v="5"/>
    <s v="Medical Claim"/>
    <x v="0"/>
    <x v="8"/>
    <n v="534"/>
    <x v="1"/>
    <n v="10"/>
  </r>
  <r>
    <n v="383"/>
    <d v="2021-10-14T00:00:00"/>
    <s v="Hands"/>
    <x v="0"/>
    <s v="35-49"/>
    <x v="4"/>
    <n v="0"/>
    <x v="7"/>
    <s v="Near Miss"/>
    <x v="0"/>
    <x v="8"/>
    <n v="0"/>
    <x v="1"/>
    <n v="10"/>
  </r>
  <r>
    <n v="384"/>
    <d v="2021-10-14T00:00:00"/>
    <s v="Multiple"/>
    <x v="0"/>
    <s v="25-34"/>
    <x v="5"/>
    <n v="0"/>
    <x v="6"/>
    <s v="First Aid"/>
    <x v="1"/>
    <x v="8"/>
    <n v="420"/>
    <x v="1"/>
    <n v="10"/>
  </r>
  <r>
    <n v="385"/>
    <d v="2021-10-15T00:00:00"/>
    <s v="N/A"/>
    <x v="1"/>
    <s v="50-100"/>
    <x v="7"/>
    <n v="4"/>
    <x v="6"/>
    <s v="Lost Time"/>
    <x v="0"/>
    <x v="0"/>
    <n v="2622"/>
    <x v="1"/>
    <n v="10"/>
  </r>
  <r>
    <n v="386"/>
    <d v="2021-10-16T00:00:00"/>
    <s v="Trunk"/>
    <x v="0"/>
    <s v="35-49"/>
    <x v="1"/>
    <n v="3.5"/>
    <x v="4"/>
    <s v="Lost Time"/>
    <x v="1"/>
    <x v="8"/>
    <n v="1213"/>
    <x v="1"/>
    <n v="10"/>
  </r>
  <r>
    <n v="387"/>
    <d v="2021-10-17T00:00:00"/>
    <s v="Legs"/>
    <x v="0"/>
    <s v="35-49"/>
    <x v="2"/>
    <n v="0"/>
    <x v="7"/>
    <s v="Near Miss"/>
    <x v="0"/>
    <x v="3"/>
    <n v="0"/>
    <x v="1"/>
    <n v="10"/>
  </r>
  <r>
    <n v="388"/>
    <d v="2021-10-19T00:00:00"/>
    <s v="Legs"/>
    <x v="0"/>
    <s v="25-34"/>
    <x v="6"/>
    <n v="0"/>
    <x v="7"/>
    <s v="First Aid"/>
    <x v="1"/>
    <x v="3"/>
    <n v="65"/>
    <x v="1"/>
    <n v="10"/>
  </r>
  <r>
    <n v="389"/>
    <d v="2021-10-19T00:00:00"/>
    <s v="Legs"/>
    <x v="0"/>
    <s v="35-49"/>
    <x v="2"/>
    <n v="0"/>
    <x v="7"/>
    <s v="Medical Claim"/>
    <x v="2"/>
    <x v="6"/>
    <n v="2860"/>
    <x v="1"/>
    <n v="10"/>
  </r>
  <r>
    <n v="390"/>
    <d v="2021-10-23T00:00:00"/>
    <s v="Neck"/>
    <x v="0"/>
    <s v="25-34"/>
    <x v="4"/>
    <n v="0"/>
    <x v="0"/>
    <s v="First Aid"/>
    <x v="1"/>
    <x v="6"/>
    <n v="129"/>
    <x v="1"/>
    <n v="10"/>
  </r>
  <r>
    <n v="391"/>
    <d v="2021-10-23T00:00:00"/>
    <s v="Feet"/>
    <x v="0"/>
    <s v="18-24"/>
    <x v="4"/>
    <n v="0"/>
    <x v="6"/>
    <s v="Medical Claim"/>
    <x v="1"/>
    <x v="7"/>
    <n v="4698"/>
    <x v="1"/>
    <n v="10"/>
  </r>
  <r>
    <n v="392"/>
    <d v="2021-10-26T00:00:00"/>
    <s v="Multiple"/>
    <x v="0"/>
    <s v="35-49"/>
    <x v="6"/>
    <n v="0"/>
    <x v="4"/>
    <s v="Near Miss"/>
    <x v="1"/>
    <x v="6"/>
    <n v="0"/>
    <x v="1"/>
    <n v="10"/>
  </r>
  <r>
    <n v="393"/>
    <d v="2021-10-28T00:00:00"/>
    <s v="Trunk"/>
    <x v="0"/>
    <s v="35-49"/>
    <x v="4"/>
    <n v="0"/>
    <x v="8"/>
    <s v="First Aid"/>
    <x v="1"/>
    <x v="3"/>
    <n v="36"/>
    <x v="1"/>
    <n v="10"/>
  </r>
  <r>
    <n v="394"/>
    <d v="2021-10-30T00:00:00"/>
    <s v="Head"/>
    <x v="0"/>
    <s v="50-100"/>
    <x v="2"/>
    <n v="0"/>
    <x v="8"/>
    <s v="Near Miss"/>
    <x v="1"/>
    <x v="6"/>
    <n v="0"/>
    <x v="1"/>
    <n v="10"/>
  </r>
  <r>
    <n v="395"/>
    <d v="2021-11-02T00:00:00"/>
    <s v="Abdomen"/>
    <x v="0"/>
    <s v="50-100"/>
    <x v="2"/>
    <n v="0"/>
    <x v="5"/>
    <s v="Near Miss"/>
    <x v="1"/>
    <x v="6"/>
    <n v="0"/>
    <x v="1"/>
    <n v="11"/>
  </r>
  <r>
    <n v="396"/>
    <d v="2021-11-06T00:00:00"/>
    <s v="Neck"/>
    <x v="0"/>
    <s v="50-100"/>
    <x v="2"/>
    <n v="0"/>
    <x v="4"/>
    <s v="Medical Claim"/>
    <x v="2"/>
    <x v="6"/>
    <n v="1585"/>
    <x v="1"/>
    <n v="11"/>
  </r>
  <r>
    <n v="397"/>
    <d v="2021-11-09T00:00:00"/>
    <s v="Hands"/>
    <x v="0"/>
    <s v="35-49"/>
    <x v="8"/>
    <n v="3"/>
    <x v="0"/>
    <s v="Lost Time"/>
    <x v="2"/>
    <x v="8"/>
    <n v="2015"/>
    <x v="1"/>
    <n v="11"/>
  </r>
  <r>
    <n v="398"/>
    <d v="2021-11-10T00:00:00"/>
    <s v="Feet"/>
    <x v="0"/>
    <s v="50-100"/>
    <x v="7"/>
    <n v="4"/>
    <x v="4"/>
    <s v="Lost Time"/>
    <x v="1"/>
    <x v="2"/>
    <n v="1793"/>
    <x v="1"/>
    <n v="11"/>
  </r>
  <r>
    <n v="399"/>
    <d v="2021-11-12T00:00:00"/>
    <s v="Head"/>
    <x v="0"/>
    <s v="18-24"/>
    <x v="1"/>
    <n v="2.5"/>
    <x v="8"/>
    <s v="Lost Time"/>
    <x v="0"/>
    <x v="8"/>
    <n v="807"/>
    <x v="1"/>
    <n v="11"/>
  </r>
  <r>
    <n v="400"/>
    <d v="2021-11-14T00:00:00"/>
    <s v="Hands"/>
    <x v="1"/>
    <s v="35-49"/>
    <x v="2"/>
    <n v="0.5"/>
    <x v="4"/>
    <s v="Lost Time"/>
    <x v="0"/>
    <x v="0"/>
    <n v="920"/>
    <x v="1"/>
    <n v="11"/>
  </r>
  <r>
    <n v="401"/>
    <d v="2021-11-15T00:00:00"/>
    <s v="Back"/>
    <x v="0"/>
    <s v="25-34"/>
    <x v="8"/>
    <n v="0"/>
    <x v="5"/>
    <s v="First Aid"/>
    <x v="1"/>
    <x v="5"/>
    <n v="37"/>
    <x v="1"/>
    <n v="11"/>
  </r>
  <r>
    <n v="402"/>
    <d v="2021-11-15T00:00:00"/>
    <s v="Arms"/>
    <x v="0"/>
    <s v="50-100"/>
    <x v="8"/>
    <n v="0"/>
    <x v="2"/>
    <s v="Medical Claim"/>
    <x v="2"/>
    <x v="0"/>
    <n v="4791"/>
    <x v="1"/>
    <n v="11"/>
  </r>
  <r>
    <n v="403"/>
    <d v="2021-11-16T00:00:00"/>
    <s v="Hands"/>
    <x v="0"/>
    <s v="25-34"/>
    <x v="5"/>
    <n v="0"/>
    <x v="0"/>
    <s v="Medical Claim"/>
    <x v="1"/>
    <x v="8"/>
    <n v="2124"/>
    <x v="1"/>
    <n v="11"/>
  </r>
  <r>
    <n v="404"/>
    <d v="2021-11-17T00:00:00"/>
    <s v="Back"/>
    <x v="1"/>
    <s v="35-49"/>
    <x v="6"/>
    <n v="0"/>
    <x v="3"/>
    <s v="Near Miss"/>
    <x v="0"/>
    <x v="4"/>
    <n v="0"/>
    <x v="1"/>
    <n v="11"/>
  </r>
  <r>
    <n v="405"/>
    <d v="2021-11-21T00:00:00"/>
    <s v="Feet"/>
    <x v="0"/>
    <s v="25-34"/>
    <x v="8"/>
    <n v="0"/>
    <x v="1"/>
    <s v="Medical Claim"/>
    <x v="1"/>
    <x v="1"/>
    <n v="1636"/>
    <x v="1"/>
    <n v="11"/>
  </r>
  <r>
    <n v="406"/>
    <d v="2021-11-22T00:00:00"/>
    <s v="N/A"/>
    <x v="0"/>
    <s v="25-34"/>
    <x v="1"/>
    <n v="0"/>
    <x v="2"/>
    <s v="Medical Claim"/>
    <x v="2"/>
    <x v="5"/>
    <n v="4069"/>
    <x v="1"/>
    <n v="11"/>
  </r>
  <r>
    <n v="407"/>
    <d v="2021-11-23T00:00:00"/>
    <s v="Trunk"/>
    <x v="0"/>
    <s v="35-49"/>
    <x v="4"/>
    <n v="0"/>
    <x v="3"/>
    <s v="First Aid"/>
    <x v="0"/>
    <x v="6"/>
    <n v="493"/>
    <x v="1"/>
    <n v="11"/>
  </r>
  <r>
    <n v="408"/>
    <d v="2021-11-24T00:00:00"/>
    <s v="Multiple"/>
    <x v="0"/>
    <s v="18-24"/>
    <x v="3"/>
    <n v="0"/>
    <x v="1"/>
    <s v="Medical Claim"/>
    <x v="2"/>
    <x v="7"/>
    <n v="1493"/>
    <x v="1"/>
    <n v="11"/>
  </r>
  <r>
    <n v="409"/>
    <d v="2021-11-26T00:00:00"/>
    <s v="Hands"/>
    <x v="0"/>
    <s v="18-24"/>
    <x v="2"/>
    <n v="0"/>
    <x v="3"/>
    <s v="Near Miss"/>
    <x v="2"/>
    <x v="6"/>
    <n v="0"/>
    <x v="1"/>
    <n v="11"/>
  </r>
  <r>
    <n v="410"/>
    <d v="2021-11-28T00:00:00"/>
    <s v="Eye"/>
    <x v="1"/>
    <s v="50-100"/>
    <x v="6"/>
    <n v="0"/>
    <x v="1"/>
    <s v="First Aid"/>
    <x v="1"/>
    <x v="2"/>
    <n v="449"/>
    <x v="1"/>
    <n v="11"/>
  </r>
  <r>
    <n v="411"/>
    <d v="2021-11-30T00:00:00"/>
    <s v="Multiple"/>
    <x v="0"/>
    <s v="18-24"/>
    <x v="8"/>
    <n v="1.5"/>
    <x v="5"/>
    <s v="Lost Time"/>
    <x v="2"/>
    <x v="2"/>
    <n v="4871"/>
    <x v="1"/>
    <n v="11"/>
  </r>
  <r>
    <n v="412"/>
    <d v="2021-12-03T00:00:00"/>
    <s v="Feet"/>
    <x v="1"/>
    <s v="25-34"/>
    <x v="4"/>
    <n v="0"/>
    <x v="5"/>
    <s v="Near Miss"/>
    <x v="1"/>
    <x v="4"/>
    <n v="0"/>
    <x v="1"/>
    <n v="12"/>
  </r>
  <r>
    <n v="413"/>
    <d v="2021-12-04T00:00:00"/>
    <s v="Arms"/>
    <x v="0"/>
    <s v="50-100"/>
    <x v="6"/>
    <n v="0"/>
    <x v="7"/>
    <s v="Near Miss"/>
    <x v="2"/>
    <x v="8"/>
    <n v="0"/>
    <x v="1"/>
    <n v="12"/>
  </r>
  <r>
    <n v="414"/>
    <d v="2021-12-06T00:00:00"/>
    <s v="Head"/>
    <x v="0"/>
    <s v="25-34"/>
    <x v="4"/>
    <n v="0"/>
    <x v="4"/>
    <s v="Medical Claim"/>
    <x v="2"/>
    <x v="4"/>
    <n v="4021"/>
    <x v="1"/>
    <n v="12"/>
  </r>
  <r>
    <n v="415"/>
    <d v="2021-12-06T00:00:00"/>
    <s v="Abdomen"/>
    <x v="0"/>
    <s v="25-34"/>
    <x v="6"/>
    <n v="4.5"/>
    <x v="2"/>
    <s v="Lost Time"/>
    <x v="2"/>
    <x v="8"/>
    <n v="4399"/>
    <x v="1"/>
    <n v="12"/>
  </r>
  <r>
    <n v="416"/>
    <d v="2021-12-08T00:00:00"/>
    <s v="Hands"/>
    <x v="0"/>
    <s v="35-49"/>
    <x v="1"/>
    <n v="0"/>
    <x v="6"/>
    <s v="First Aid"/>
    <x v="0"/>
    <x v="0"/>
    <n v="324"/>
    <x v="1"/>
    <n v="12"/>
  </r>
  <r>
    <n v="417"/>
    <d v="2021-12-17T00:00:00"/>
    <s v="Feet"/>
    <x v="0"/>
    <s v="35-49"/>
    <x v="2"/>
    <n v="0"/>
    <x v="1"/>
    <s v="First Aid"/>
    <x v="1"/>
    <x v="7"/>
    <n v="125"/>
    <x v="1"/>
    <n v="12"/>
  </r>
  <r>
    <n v="418"/>
    <d v="2021-12-20T00:00:00"/>
    <s v="Back"/>
    <x v="0"/>
    <s v="50-100"/>
    <x v="4"/>
    <n v="0"/>
    <x v="0"/>
    <s v="Medical Claim"/>
    <x v="1"/>
    <x v="4"/>
    <n v="2351"/>
    <x v="1"/>
    <n v="12"/>
  </r>
  <r>
    <n v="419"/>
    <d v="2021-12-22T00:00:00"/>
    <s v="Legs"/>
    <x v="0"/>
    <s v="25-34"/>
    <x v="4"/>
    <n v="0"/>
    <x v="5"/>
    <s v="Near Miss"/>
    <x v="1"/>
    <x v="2"/>
    <n v="0"/>
    <x v="1"/>
    <n v="12"/>
  </r>
  <r>
    <n v="420"/>
    <d v="2021-12-23T00:00:00"/>
    <s v="Head"/>
    <x v="0"/>
    <s v="35-49"/>
    <x v="7"/>
    <n v="0"/>
    <x v="4"/>
    <s v="Medical Claim"/>
    <x v="1"/>
    <x v="5"/>
    <n v="2699"/>
    <x v="1"/>
    <n v="12"/>
  </r>
  <r>
    <n v="421"/>
    <d v="2021-12-28T00:00:00"/>
    <s v="Head"/>
    <x v="0"/>
    <s v="35-49"/>
    <x v="7"/>
    <n v="0"/>
    <x v="1"/>
    <s v="First Aid"/>
    <x v="2"/>
    <x v="0"/>
    <n v="422"/>
    <x v="1"/>
    <n v="12"/>
  </r>
  <r>
    <n v="422"/>
    <d v="2021-12-29T00:00:00"/>
    <s v="N/A"/>
    <x v="0"/>
    <s v="50-100"/>
    <x v="2"/>
    <n v="0"/>
    <x v="8"/>
    <s v="Near Miss"/>
    <x v="2"/>
    <x v="7"/>
    <n v="0"/>
    <x v="1"/>
    <n v="12"/>
  </r>
  <r>
    <n v="423"/>
    <d v="2022-01-02T00:00:00"/>
    <s v="Multiple"/>
    <x v="0"/>
    <s v="50-100"/>
    <x v="7"/>
    <n v="1"/>
    <x v="5"/>
    <s v="Lost Time"/>
    <x v="0"/>
    <x v="5"/>
    <n v="3582"/>
    <x v="2"/>
    <n v="1"/>
  </r>
  <r>
    <n v="424"/>
    <d v="2022-01-03T00:00:00"/>
    <s v="Head"/>
    <x v="0"/>
    <s v="35-49"/>
    <x v="6"/>
    <n v="0"/>
    <x v="4"/>
    <s v="Near Miss"/>
    <x v="2"/>
    <x v="3"/>
    <n v="0"/>
    <x v="2"/>
    <n v="1"/>
  </r>
  <r>
    <n v="425"/>
    <d v="2022-01-04T00:00:00"/>
    <s v="Hands"/>
    <x v="0"/>
    <s v="25-34"/>
    <x v="8"/>
    <n v="0"/>
    <x v="0"/>
    <s v="Near Miss"/>
    <x v="0"/>
    <x v="0"/>
    <n v="0"/>
    <x v="2"/>
    <n v="1"/>
  </r>
  <r>
    <n v="426"/>
    <d v="2022-01-04T00:00:00"/>
    <s v="N/A"/>
    <x v="0"/>
    <s v="25-34"/>
    <x v="5"/>
    <n v="1.5"/>
    <x v="0"/>
    <s v="Lost Time"/>
    <x v="2"/>
    <x v="1"/>
    <n v="2459"/>
    <x v="2"/>
    <n v="1"/>
  </r>
  <r>
    <n v="427"/>
    <d v="2022-01-08T00:00:00"/>
    <s v="N/A"/>
    <x v="0"/>
    <s v="25-34"/>
    <x v="2"/>
    <n v="0"/>
    <x v="6"/>
    <s v="First Aid"/>
    <x v="1"/>
    <x v="4"/>
    <n v="60"/>
    <x v="2"/>
    <n v="1"/>
  </r>
  <r>
    <n v="428"/>
    <d v="2022-01-09T00:00:00"/>
    <s v="Back"/>
    <x v="1"/>
    <s v="35-49"/>
    <x v="4"/>
    <n v="4"/>
    <x v="1"/>
    <s v="Lost Time"/>
    <x v="2"/>
    <x v="3"/>
    <n v="736"/>
    <x v="2"/>
    <n v="1"/>
  </r>
  <r>
    <n v="429"/>
    <d v="2022-01-12T00:00:00"/>
    <s v="Hands"/>
    <x v="0"/>
    <s v="50-100"/>
    <x v="7"/>
    <n v="0"/>
    <x v="6"/>
    <s v="Near Miss"/>
    <x v="1"/>
    <x v="0"/>
    <n v="0"/>
    <x v="2"/>
    <n v="1"/>
  </r>
  <r>
    <n v="430"/>
    <d v="2022-01-14T00:00:00"/>
    <s v="N/A"/>
    <x v="0"/>
    <s v="35-49"/>
    <x v="0"/>
    <n v="0"/>
    <x v="8"/>
    <s v="Near Miss"/>
    <x v="2"/>
    <x v="6"/>
    <n v="0"/>
    <x v="2"/>
    <n v="1"/>
  </r>
  <r>
    <n v="431"/>
    <d v="2022-01-15T00:00:00"/>
    <s v="Feet"/>
    <x v="0"/>
    <s v="50-100"/>
    <x v="2"/>
    <n v="0"/>
    <x v="1"/>
    <s v="Medical Claim"/>
    <x v="1"/>
    <x v="3"/>
    <n v="1045"/>
    <x v="2"/>
    <n v="1"/>
  </r>
  <r>
    <n v="432"/>
    <d v="2022-01-16T00:00:00"/>
    <s v="Feet"/>
    <x v="0"/>
    <s v="50-100"/>
    <x v="8"/>
    <n v="0"/>
    <x v="8"/>
    <s v="First Aid"/>
    <x v="1"/>
    <x v="5"/>
    <n v="83"/>
    <x v="2"/>
    <n v="1"/>
  </r>
  <r>
    <n v="433"/>
    <d v="2022-01-16T00:00:00"/>
    <s v="Neck"/>
    <x v="0"/>
    <s v="50-100"/>
    <x v="8"/>
    <n v="0"/>
    <x v="7"/>
    <s v="Near Miss"/>
    <x v="2"/>
    <x v="4"/>
    <n v="0"/>
    <x v="2"/>
    <n v="1"/>
  </r>
  <r>
    <n v="434"/>
    <d v="2022-01-19T00:00:00"/>
    <s v="Back"/>
    <x v="0"/>
    <s v="35-49"/>
    <x v="0"/>
    <n v="1.5"/>
    <x v="1"/>
    <s v="Lost Time"/>
    <x v="1"/>
    <x v="3"/>
    <n v="998"/>
    <x v="2"/>
    <n v="1"/>
  </r>
  <r>
    <n v="435"/>
    <d v="2022-01-19T00:00:00"/>
    <s v="Back"/>
    <x v="0"/>
    <s v="25-34"/>
    <x v="0"/>
    <n v="1"/>
    <x v="5"/>
    <s v="Lost Time"/>
    <x v="1"/>
    <x v="0"/>
    <n v="2170"/>
    <x v="2"/>
    <n v="1"/>
  </r>
  <r>
    <n v="436"/>
    <d v="2022-01-20T00:00:00"/>
    <s v="Multiple"/>
    <x v="0"/>
    <s v="18-24"/>
    <x v="7"/>
    <n v="0"/>
    <x v="0"/>
    <s v="First Aid"/>
    <x v="2"/>
    <x v="2"/>
    <n v="385"/>
    <x v="2"/>
    <n v="1"/>
  </r>
  <r>
    <n v="437"/>
    <d v="2022-01-21T00:00:00"/>
    <s v="Eye"/>
    <x v="0"/>
    <s v="18-24"/>
    <x v="0"/>
    <n v="0"/>
    <x v="1"/>
    <s v="Medical Claim"/>
    <x v="0"/>
    <x v="4"/>
    <n v="1277"/>
    <x v="2"/>
    <n v="1"/>
  </r>
  <r>
    <n v="438"/>
    <d v="2022-01-22T00:00:00"/>
    <s v="Head"/>
    <x v="0"/>
    <s v="35-49"/>
    <x v="6"/>
    <n v="0"/>
    <x v="2"/>
    <s v="First Aid"/>
    <x v="0"/>
    <x v="4"/>
    <n v="350"/>
    <x v="2"/>
    <n v="1"/>
  </r>
  <r>
    <n v="439"/>
    <d v="2022-01-27T00:00:00"/>
    <s v="Hands"/>
    <x v="0"/>
    <s v="25-34"/>
    <x v="3"/>
    <n v="0"/>
    <x v="3"/>
    <s v="Medical Claim"/>
    <x v="2"/>
    <x v="2"/>
    <n v="2321"/>
    <x v="2"/>
    <n v="1"/>
  </r>
  <r>
    <n v="440"/>
    <d v="2022-01-28T00:00:00"/>
    <s v="Legs"/>
    <x v="0"/>
    <s v="18-24"/>
    <x v="1"/>
    <n v="0"/>
    <x v="5"/>
    <s v="Near Miss"/>
    <x v="1"/>
    <x v="7"/>
    <n v="0"/>
    <x v="2"/>
    <n v="1"/>
  </r>
  <r>
    <n v="441"/>
    <d v="2022-01-28T00:00:00"/>
    <s v="Legs"/>
    <x v="0"/>
    <s v="18-24"/>
    <x v="4"/>
    <n v="2.5"/>
    <x v="5"/>
    <s v="Lost Time"/>
    <x v="0"/>
    <x v="8"/>
    <n v="4947"/>
    <x v="2"/>
    <n v="1"/>
  </r>
  <r>
    <n v="442"/>
    <d v="2022-01-30T00:00:00"/>
    <s v="Eye"/>
    <x v="1"/>
    <s v="35-49"/>
    <x v="7"/>
    <n v="5"/>
    <x v="3"/>
    <s v="Lost Time"/>
    <x v="1"/>
    <x v="6"/>
    <n v="1919"/>
    <x v="2"/>
    <n v="1"/>
  </r>
  <r>
    <n v="443"/>
    <d v="2022-02-02T00:00:00"/>
    <s v="Multiple"/>
    <x v="0"/>
    <s v="35-49"/>
    <x v="3"/>
    <n v="0"/>
    <x v="6"/>
    <s v="Near Miss"/>
    <x v="0"/>
    <x v="1"/>
    <n v="0"/>
    <x v="2"/>
    <n v="2"/>
  </r>
  <r>
    <n v="444"/>
    <d v="2022-02-02T00:00:00"/>
    <s v="N/A"/>
    <x v="0"/>
    <s v="25-34"/>
    <x v="3"/>
    <n v="1.5"/>
    <x v="1"/>
    <s v="Lost Time"/>
    <x v="2"/>
    <x v="3"/>
    <n v="2381"/>
    <x v="2"/>
    <n v="2"/>
  </r>
  <r>
    <n v="445"/>
    <d v="2022-02-06T00:00:00"/>
    <s v="Multiple"/>
    <x v="0"/>
    <s v="50-100"/>
    <x v="1"/>
    <n v="0"/>
    <x v="2"/>
    <s v="Medical Claim"/>
    <x v="0"/>
    <x v="3"/>
    <n v="534"/>
    <x v="2"/>
    <n v="2"/>
  </r>
  <r>
    <n v="446"/>
    <d v="2022-02-07T00:00:00"/>
    <s v="Abdomen"/>
    <x v="0"/>
    <s v="18-24"/>
    <x v="1"/>
    <n v="0"/>
    <x v="2"/>
    <s v="First Aid"/>
    <x v="1"/>
    <x v="6"/>
    <n v="461"/>
    <x v="2"/>
    <n v="2"/>
  </r>
  <r>
    <n v="447"/>
    <d v="2022-02-08T00:00:00"/>
    <s v="Head"/>
    <x v="0"/>
    <s v="50-100"/>
    <x v="5"/>
    <n v="0"/>
    <x v="2"/>
    <s v="Near Miss"/>
    <x v="2"/>
    <x v="3"/>
    <n v="0"/>
    <x v="2"/>
    <n v="2"/>
  </r>
  <r>
    <n v="448"/>
    <d v="2022-02-08T00:00:00"/>
    <s v="Back"/>
    <x v="0"/>
    <s v="35-49"/>
    <x v="2"/>
    <n v="4"/>
    <x v="2"/>
    <s v="Lost Time"/>
    <x v="2"/>
    <x v="1"/>
    <n v="1392"/>
    <x v="2"/>
    <n v="2"/>
  </r>
  <r>
    <n v="449"/>
    <d v="2022-02-09T00:00:00"/>
    <s v="Feet"/>
    <x v="0"/>
    <s v="50-100"/>
    <x v="2"/>
    <n v="4"/>
    <x v="6"/>
    <s v="Lost Time"/>
    <x v="2"/>
    <x v="7"/>
    <n v="540"/>
    <x v="2"/>
    <n v="2"/>
  </r>
  <r>
    <n v="450"/>
    <d v="2022-02-09T00:00:00"/>
    <s v="N/A"/>
    <x v="0"/>
    <s v="50-100"/>
    <x v="6"/>
    <n v="0"/>
    <x v="8"/>
    <s v="First Aid"/>
    <x v="2"/>
    <x v="3"/>
    <n v="41"/>
    <x v="2"/>
    <n v="2"/>
  </r>
  <r>
    <n v="451"/>
    <d v="2022-02-10T00:00:00"/>
    <s v="Multiple"/>
    <x v="0"/>
    <s v="25-34"/>
    <x v="4"/>
    <n v="0"/>
    <x v="0"/>
    <s v="Medical Claim"/>
    <x v="0"/>
    <x v="2"/>
    <n v="719"/>
    <x v="2"/>
    <n v="2"/>
  </r>
  <r>
    <n v="452"/>
    <d v="2022-02-11T00:00:00"/>
    <s v="Hands"/>
    <x v="0"/>
    <s v="25-34"/>
    <x v="1"/>
    <n v="0"/>
    <x v="2"/>
    <s v="Near Miss"/>
    <x v="2"/>
    <x v="3"/>
    <n v="0"/>
    <x v="2"/>
    <n v="2"/>
  </r>
  <r>
    <n v="453"/>
    <d v="2022-02-14T00:00:00"/>
    <s v="Multiple"/>
    <x v="0"/>
    <s v="35-49"/>
    <x v="4"/>
    <n v="0"/>
    <x v="6"/>
    <s v="First Aid"/>
    <x v="2"/>
    <x v="1"/>
    <n v="330"/>
    <x v="2"/>
    <n v="2"/>
  </r>
  <r>
    <n v="454"/>
    <d v="2022-02-14T00:00:00"/>
    <s v="Multiple"/>
    <x v="0"/>
    <s v="50-100"/>
    <x v="3"/>
    <n v="4.5"/>
    <x v="7"/>
    <s v="Lost Time"/>
    <x v="0"/>
    <x v="0"/>
    <n v="855"/>
    <x v="2"/>
    <n v="2"/>
  </r>
  <r>
    <n v="455"/>
    <d v="2022-02-15T00:00:00"/>
    <s v="Trunk"/>
    <x v="0"/>
    <s v="35-49"/>
    <x v="8"/>
    <n v="3.5"/>
    <x v="0"/>
    <s v="Lost Time"/>
    <x v="2"/>
    <x v="0"/>
    <n v="3824"/>
    <x v="2"/>
    <n v="2"/>
  </r>
  <r>
    <n v="456"/>
    <d v="2022-02-22T00:00:00"/>
    <s v="Multiple"/>
    <x v="0"/>
    <s v="25-34"/>
    <x v="1"/>
    <n v="0"/>
    <x v="1"/>
    <s v="Medical Claim"/>
    <x v="2"/>
    <x v="6"/>
    <n v="3419"/>
    <x v="2"/>
    <n v="2"/>
  </r>
  <r>
    <n v="457"/>
    <d v="2022-02-23T00:00:00"/>
    <s v="Eye"/>
    <x v="1"/>
    <s v="50-100"/>
    <x v="5"/>
    <n v="4"/>
    <x v="0"/>
    <s v="Lost Time"/>
    <x v="0"/>
    <x v="4"/>
    <n v="1594"/>
    <x v="2"/>
    <n v="2"/>
  </r>
  <r>
    <n v="458"/>
    <d v="2022-02-24T00:00:00"/>
    <s v="Arms"/>
    <x v="0"/>
    <s v="35-49"/>
    <x v="6"/>
    <n v="4.5"/>
    <x v="4"/>
    <s v="Lost Time"/>
    <x v="2"/>
    <x v="8"/>
    <n v="585"/>
    <x v="2"/>
    <n v="2"/>
  </r>
  <r>
    <n v="459"/>
    <d v="2022-02-24T00:00:00"/>
    <s v="Back"/>
    <x v="0"/>
    <s v="35-49"/>
    <x v="0"/>
    <n v="0"/>
    <x v="6"/>
    <s v="Near Miss"/>
    <x v="2"/>
    <x v="2"/>
    <n v="0"/>
    <x v="2"/>
    <n v="2"/>
  </r>
  <r>
    <n v="460"/>
    <d v="2022-02-26T00:00:00"/>
    <s v="Multiple"/>
    <x v="1"/>
    <s v="25-34"/>
    <x v="2"/>
    <n v="0"/>
    <x v="3"/>
    <s v="Medical Claim"/>
    <x v="2"/>
    <x v="4"/>
    <n v="2793"/>
    <x v="2"/>
    <n v="2"/>
  </r>
  <r>
    <n v="461"/>
    <d v="2022-02-27T00:00:00"/>
    <s v="Multiple"/>
    <x v="0"/>
    <s v="35-49"/>
    <x v="4"/>
    <n v="0"/>
    <x v="8"/>
    <s v="First Aid"/>
    <x v="2"/>
    <x v="6"/>
    <n v="326"/>
    <x v="2"/>
    <n v="2"/>
  </r>
  <r>
    <n v="462"/>
    <d v="2022-02-28T00:00:00"/>
    <s v="Head"/>
    <x v="0"/>
    <s v="35-49"/>
    <x v="3"/>
    <n v="0"/>
    <x v="7"/>
    <s v="First Aid"/>
    <x v="2"/>
    <x v="3"/>
    <n v="314"/>
    <x v="2"/>
    <n v="2"/>
  </r>
  <r>
    <n v="463"/>
    <d v="2022-03-03T00:00:00"/>
    <s v="Neck"/>
    <x v="0"/>
    <s v="35-49"/>
    <x v="1"/>
    <n v="3.5"/>
    <x v="6"/>
    <s v="Lost Time"/>
    <x v="0"/>
    <x v="7"/>
    <n v="1769"/>
    <x v="2"/>
    <n v="3"/>
  </r>
  <r>
    <n v="464"/>
    <d v="2022-03-12T00:00:00"/>
    <s v="Hands"/>
    <x v="0"/>
    <s v="50-100"/>
    <x v="1"/>
    <n v="0"/>
    <x v="8"/>
    <s v="Near Miss"/>
    <x v="0"/>
    <x v="3"/>
    <n v="0"/>
    <x v="2"/>
    <n v="3"/>
  </r>
  <r>
    <n v="465"/>
    <d v="2022-03-12T00:00:00"/>
    <s v="Feet"/>
    <x v="0"/>
    <s v="18-24"/>
    <x v="7"/>
    <n v="4"/>
    <x v="1"/>
    <s v="Lost Time"/>
    <x v="0"/>
    <x v="6"/>
    <n v="3498"/>
    <x v="2"/>
    <n v="3"/>
  </r>
  <r>
    <n v="466"/>
    <d v="2022-03-15T00:00:00"/>
    <s v="Legs"/>
    <x v="0"/>
    <s v="25-34"/>
    <x v="5"/>
    <n v="1.5"/>
    <x v="6"/>
    <s v="Lost Time"/>
    <x v="1"/>
    <x v="5"/>
    <n v="2336"/>
    <x v="2"/>
    <n v="3"/>
  </r>
  <r>
    <n v="467"/>
    <d v="2022-03-17T00:00:00"/>
    <s v="Back"/>
    <x v="0"/>
    <s v="50-100"/>
    <x v="2"/>
    <n v="0"/>
    <x v="8"/>
    <s v="First Aid"/>
    <x v="2"/>
    <x v="0"/>
    <n v="114"/>
    <x v="2"/>
    <n v="3"/>
  </r>
  <r>
    <n v="468"/>
    <d v="2022-03-22T00:00:00"/>
    <s v="Head"/>
    <x v="0"/>
    <s v="18-24"/>
    <x v="2"/>
    <n v="0"/>
    <x v="1"/>
    <s v="First Aid"/>
    <x v="0"/>
    <x v="7"/>
    <n v="174"/>
    <x v="2"/>
    <n v="3"/>
  </r>
  <r>
    <n v="469"/>
    <d v="2022-03-22T00:00:00"/>
    <s v="Head"/>
    <x v="0"/>
    <s v="25-34"/>
    <x v="8"/>
    <n v="0"/>
    <x v="4"/>
    <s v="Medical Claim"/>
    <x v="2"/>
    <x v="7"/>
    <n v="3379"/>
    <x v="2"/>
    <n v="3"/>
  </r>
  <r>
    <n v="470"/>
    <d v="2022-03-25T00:00:00"/>
    <s v="N/A"/>
    <x v="0"/>
    <s v="25-34"/>
    <x v="8"/>
    <n v="0.5"/>
    <x v="3"/>
    <s v="Lost Time"/>
    <x v="0"/>
    <x v="5"/>
    <n v="4145"/>
    <x v="2"/>
    <n v="3"/>
  </r>
  <r>
    <n v="471"/>
    <d v="2022-03-26T00:00:00"/>
    <s v="Eye"/>
    <x v="0"/>
    <s v="50-100"/>
    <x v="8"/>
    <n v="0"/>
    <x v="6"/>
    <s v="Medical Claim"/>
    <x v="1"/>
    <x v="6"/>
    <n v="4150"/>
    <x v="2"/>
    <n v="3"/>
  </r>
  <r>
    <n v="472"/>
    <d v="2022-03-28T00:00:00"/>
    <s v="Eye"/>
    <x v="0"/>
    <s v="50-100"/>
    <x v="6"/>
    <n v="0"/>
    <x v="7"/>
    <s v="First Aid"/>
    <x v="2"/>
    <x v="1"/>
    <n v="259"/>
    <x v="2"/>
    <n v="3"/>
  </r>
  <r>
    <n v="473"/>
    <d v="2022-04-01T00:00:00"/>
    <s v="Head"/>
    <x v="0"/>
    <s v="35-49"/>
    <x v="6"/>
    <n v="3.5"/>
    <x v="0"/>
    <s v="Lost Time"/>
    <x v="1"/>
    <x v="6"/>
    <n v="3134"/>
    <x v="2"/>
    <n v="4"/>
  </r>
  <r>
    <n v="474"/>
    <d v="2022-04-01T00:00:00"/>
    <s v="Eye"/>
    <x v="0"/>
    <s v="18-24"/>
    <x v="7"/>
    <n v="0"/>
    <x v="4"/>
    <s v="Medical Claim"/>
    <x v="2"/>
    <x v="0"/>
    <n v="4130"/>
    <x v="2"/>
    <n v="4"/>
  </r>
  <r>
    <n v="475"/>
    <d v="2022-04-03T00:00:00"/>
    <s v="Legs"/>
    <x v="0"/>
    <s v="25-34"/>
    <x v="7"/>
    <n v="3.5"/>
    <x v="7"/>
    <s v="Lost Time"/>
    <x v="2"/>
    <x v="3"/>
    <n v="1424"/>
    <x v="2"/>
    <n v="4"/>
  </r>
  <r>
    <n v="476"/>
    <d v="2022-04-04T00:00:00"/>
    <s v="Back"/>
    <x v="0"/>
    <s v="18-24"/>
    <x v="4"/>
    <n v="2"/>
    <x v="5"/>
    <s v="Lost Time"/>
    <x v="1"/>
    <x v="5"/>
    <n v="4908"/>
    <x v="2"/>
    <n v="4"/>
  </r>
  <r>
    <n v="477"/>
    <d v="2022-04-06T00:00:00"/>
    <s v="Back"/>
    <x v="0"/>
    <s v="50-100"/>
    <x v="6"/>
    <n v="0"/>
    <x v="7"/>
    <s v="First Aid"/>
    <x v="0"/>
    <x v="7"/>
    <n v="162"/>
    <x v="2"/>
    <n v="4"/>
  </r>
  <r>
    <n v="478"/>
    <d v="2022-04-07T00:00:00"/>
    <s v="Arms"/>
    <x v="0"/>
    <s v="35-49"/>
    <x v="6"/>
    <n v="0"/>
    <x v="5"/>
    <s v="Medical Claim"/>
    <x v="1"/>
    <x v="7"/>
    <n v="4149"/>
    <x v="2"/>
    <n v="4"/>
  </r>
  <r>
    <n v="479"/>
    <d v="2022-04-07T00:00:00"/>
    <s v="Legs"/>
    <x v="0"/>
    <s v="35-49"/>
    <x v="7"/>
    <n v="0"/>
    <x v="5"/>
    <s v="Near Miss"/>
    <x v="2"/>
    <x v="4"/>
    <n v="0"/>
    <x v="2"/>
    <n v="4"/>
  </r>
  <r>
    <n v="480"/>
    <d v="2022-04-08T00:00:00"/>
    <s v="Arms"/>
    <x v="0"/>
    <s v="18-24"/>
    <x v="4"/>
    <n v="0"/>
    <x v="7"/>
    <s v="Near Miss"/>
    <x v="0"/>
    <x v="5"/>
    <n v="0"/>
    <x v="2"/>
    <n v="4"/>
  </r>
  <r>
    <n v="481"/>
    <d v="2022-04-08T00:00:00"/>
    <s v="Arms"/>
    <x v="0"/>
    <s v="18-24"/>
    <x v="8"/>
    <n v="0"/>
    <x v="3"/>
    <s v="Medical Claim"/>
    <x v="0"/>
    <x v="6"/>
    <n v="1174"/>
    <x v="2"/>
    <n v="4"/>
  </r>
  <r>
    <n v="482"/>
    <d v="2022-04-12T00:00:00"/>
    <s v="Abdomen"/>
    <x v="0"/>
    <s v="25-34"/>
    <x v="0"/>
    <n v="1.5"/>
    <x v="4"/>
    <s v="Lost Time"/>
    <x v="0"/>
    <x v="2"/>
    <n v="1777"/>
    <x v="2"/>
    <n v="4"/>
  </r>
  <r>
    <n v="483"/>
    <d v="2022-04-17T00:00:00"/>
    <s v="Feet"/>
    <x v="0"/>
    <s v="25-34"/>
    <x v="3"/>
    <n v="0"/>
    <x v="7"/>
    <s v="First Aid"/>
    <x v="1"/>
    <x v="8"/>
    <n v="59"/>
    <x v="2"/>
    <n v="4"/>
  </r>
  <r>
    <n v="484"/>
    <d v="2022-04-20T00:00:00"/>
    <s v="Arms"/>
    <x v="0"/>
    <s v="35-49"/>
    <x v="1"/>
    <n v="0"/>
    <x v="2"/>
    <s v="Near Miss"/>
    <x v="2"/>
    <x v="5"/>
    <n v="0"/>
    <x v="2"/>
    <n v="4"/>
  </r>
  <r>
    <n v="485"/>
    <d v="2022-04-24T00:00:00"/>
    <s v="Abdomen"/>
    <x v="0"/>
    <s v="25-34"/>
    <x v="5"/>
    <n v="0"/>
    <x v="1"/>
    <s v="Medical Claim"/>
    <x v="0"/>
    <x v="1"/>
    <n v="1848"/>
    <x v="2"/>
    <n v="4"/>
  </r>
  <r>
    <n v="486"/>
    <d v="2022-04-24T00:00:00"/>
    <s v="Eye"/>
    <x v="0"/>
    <s v="18-24"/>
    <x v="8"/>
    <n v="0"/>
    <x v="0"/>
    <s v="Near Miss"/>
    <x v="1"/>
    <x v="6"/>
    <n v="0"/>
    <x v="2"/>
    <n v="4"/>
  </r>
  <r>
    <n v="487"/>
    <d v="2022-04-27T00:00:00"/>
    <s v="Feet"/>
    <x v="0"/>
    <s v="25-34"/>
    <x v="8"/>
    <n v="0"/>
    <x v="6"/>
    <s v="Medical Claim"/>
    <x v="1"/>
    <x v="2"/>
    <n v="1696"/>
    <x v="2"/>
    <n v="4"/>
  </r>
  <r>
    <n v="488"/>
    <d v="2022-04-27T00:00:00"/>
    <s v="N/A"/>
    <x v="0"/>
    <s v="50-100"/>
    <x v="6"/>
    <n v="0"/>
    <x v="6"/>
    <s v="First Aid"/>
    <x v="2"/>
    <x v="3"/>
    <n v="5"/>
    <x v="2"/>
    <n v="4"/>
  </r>
  <r>
    <n v="489"/>
    <d v="2022-04-29T00:00:00"/>
    <s v="Head"/>
    <x v="0"/>
    <s v="50-100"/>
    <x v="8"/>
    <n v="0"/>
    <x v="3"/>
    <s v="Near Miss"/>
    <x v="2"/>
    <x v="6"/>
    <n v="0"/>
    <x v="2"/>
    <n v="4"/>
  </r>
  <r>
    <n v="490"/>
    <d v="2022-05-03T00:00:00"/>
    <s v="Back"/>
    <x v="1"/>
    <s v="35-49"/>
    <x v="1"/>
    <n v="0"/>
    <x v="8"/>
    <s v="Medical Claim"/>
    <x v="0"/>
    <x v="2"/>
    <n v="2795"/>
    <x v="2"/>
    <n v="5"/>
  </r>
  <r>
    <n v="491"/>
    <d v="2022-05-06T00:00:00"/>
    <s v="Head"/>
    <x v="0"/>
    <s v="18-24"/>
    <x v="0"/>
    <n v="0"/>
    <x v="7"/>
    <s v="Near Miss"/>
    <x v="1"/>
    <x v="1"/>
    <n v="0"/>
    <x v="2"/>
    <n v="5"/>
  </r>
  <r>
    <n v="492"/>
    <d v="2022-05-07T00:00:00"/>
    <s v="Hands"/>
    <x v="0"/>
    <s v="50-100"/>
    <x v="1"/>
    <n v="0"/>
    <x v="1"/>
    <s v="Near Miss"/>
    <x v="0"/>
    <x v="8"/>
    <n v="0"/>
    <x v="2"/>
    <n v="5"/>
  </r>
  <r>
    <n v="493"/>
    <d v="2022-05-08T00:00:00"/>
    <s v="Eye"/>
    <x v="0"/>
    <s v="25-34"/>
    <x v="8"/>
    <n v="0"/>
    <x v="7"/>
    <s v="First Aid"/>
    <x v="1"/>
    <x v="6"/>
    <n v="277"/>
    <x v="2"/>
    <n v="5"/>
  </r>
  <r>
    <n v="494"/>
    <d v="2022-05-11T00:00:00"/>
    <s v="Eye"/>
    <x v="0"/>
    <s v="50-100"/>
    <x v="6"/>
    <n v="0"/>
    <x v="0"/>
    <s v="First Aid"/>
    <x v="0"/>
    <x v="3"/>
    <n v="189"/>
    <x v="2"/>
    <n v="5"/>
  </r>
  <r>
    <n v="495"/>
    <d v="2022-05-16T00:00:00"/>
    <s v="Head"/>
    <x v="0"/>
    <s v="25-34"/>
    <x v="3"/>
    <n v="2.5"/>
    <x v="5"/>
    <s v="Lost Time"/>
    <x v="2"/>
    <x v="5"/>
    <n v="4563"/>
    <x v="2"/>
    <n v="5"/>
  </r>
  <r>
    <n v="496"/>
    <d v="2022-05-17T00:00:00"/>
    <s v="Head"/>
    <x v="0"/>
    <s v="35-49"/>
    <x v="7"/>
    <n v="0"/>
    <x v="7"/>
    <s v="First Aid"/>
    <x v="0"/>
    <x v="2"/>
    <n v="341"/>
    <x v="2"/>
    <n v="5"/>
  </r>
  <r>
    <n v="497"/>
    <d v="2022-05-19T00:00:00"/>
    <s v="Feet"/>
    <x v="0"/>
    <s v="50-100"/>
    <x v="2"/>
    <n v="0"/>
    <x v="2"/>
    <s v="Near Miss"/>
    <x v="1"/>
    <x v="7"/>
    <n v="0"/>
    <x v="2"/>
    <n v="5"/>
  </r>
  <r>
    <n v="498"/>
    <d v="2022-05-23T00:00:00"/>
    <s v="N/A"/>
    <x v="0"/>
    <s v="18-24"/>
    <x v="0"/>
    <n v="0"/>
    <x v="5"/>
    <s v="Medical Claim"/>
    <x v="1"/>
    <x v="8"/>
    <n v="1824"/>
    <x v="2"/>
    <n v="5"/>
  </r>
  <r>
    <n v="499"/>
    <d v="2022-05-26T00:00:00"/>
    <s v="Multiple"/>
    <x v="0"/>
    <s v="35-49"/>
    <x v="2"/>
    <n v="0"/>
    <x v="5"/>
    <s v="Medical Claim"/>
    <x v="2"/>
    <x v="1"/>
    <n v="1643"/>
    <x v="2"/>
    <n v="5"/>
  </r>
  <r>
    <n v="500"/>
    <d v="2022-05-27T00:00:00"/>
    <s v="Eye"/>
    <x v="0"/>
    <s v="18-24"/>
    <x v="7"/>
    <n v="0"/>
    <x v="2"/>
    <s v="First Aid"/>
    <x v="0"/>
    <x v="2"/>
    <n v="115"/>
    <x v="2"/>
    <n v="5"/>
  </r>
  <r>
    <n v="501"/>
    <d v="2022-05-30T00:00:00"/>
    <s v="Feet"/>
    <x v="0"/>
    <s v="18-24"/>
    <x v="0"/>
    <n v="1"/>
    <x v="8"/>
    <s v="Lost Time"/>
    <x v="2"/>
    <x v="0"/>
    <n v="1449"/>
    <x v="2"/>
    <n v="5"/>
  </r>
  <r>
    <n v="502"/>
    <d v="2022-05-31T00:00:00"/>
    <s v="Feet"/>
    <x v="0"/>
    <s v="25-34"/>
    <x v="6"/>
    <n v="0"/>
    <x v="4"/>
    <s v="Medical Claim"/>
    <x v="0"/>
    <x v="0"/>
    <n v="2764"/>
    <x v="2"/>
    <n v="5"/>
  </r>
  <r>
    <n v="503"/>
    <d v="2022-06-03T00:00:00"/>
    <s v="Back"/>
    <x v="0"/>
    <s v="50-100"/>
    <x v="4"/>
    <n v="0"/>
    <x v="1"/>
    <s v="Near Miss"/>
    <x v="0"/>
    <x v="5"/>
    <n v="0"/>
    <x v="2"/>
    <n v="6"/>
  </r>
  <r>
    <n v="504"/>
    <d v="2022-06-03T00:00:00"/>
    <s v="Trunk"/>
    <x v="0"/>
    <s v="18-24"/>
    <x v="7"/>
    <n v="0"/>
    <x v="4"/>
    <s v="First Aid"/>
    <x v="1"/>
    <x v="5"/>
    <n v="67"/>
    <x v="2"/>
    <n v="6"/>
  </r>
  <r>
    <n v="505"/>
    <d v="2022-06-03T00:00:00"/>
    <s v="Legs"/>
    <x v="0"/>
    <s v="50-100"/>
    <x v="0"/>
    <n v="0"/>
    <x v="2"/>
    <s v="Medical Claim"/>
    <x v="0"/>
    <x v="7"/>
    <n v="4639"/>
    <x v="2"/>
    <n v="6"/>
  </r>
  <r>
    <n v="506"/>
    <d v="2022-06-05T00:00:00"/>
    <s v="Back"/>
    <x v="0"/>
    <s v="25-34"/>
    <x v="8"/>
    <n v="0"/>
    <x v="0"/>
    <s v="Near Miss"/>
    <x v="1"/>
    <x v="4"/>
    <n v="0"/>
    <x v="2"/>
    <n v="6"/>
  </r>
  <r>
    <n v="507"/>
    <d v="2022-06-07T00:00:00"/>
    <s v="Abdomen"/>
    <x v="0"/>
    <s v="25-34"/>
    <x v="5"/>
    <n v="0"/>
    <x v="4"/>
    <s v="Near Miss"/>
    <x v="1"/>
    <x v="6"/>
    <n v="0"/>
    <x v="2"/>
    <n v="6"/>
  </r>
  <r>
    <n v="508"/>
    <d v="2022-06-10T00:00:00"/>
    <s v="Multiple"/>
    <x v="1"/>
    <s v="50-100"/>
    <x v="8"/>
    <n v="0"/>
    <x v="5"/>
    <s v="Medical Claim"/>
    <x v="1"/>
    <x v="2"/>
    <n v="2356"/>
    <x v="2"/>
    <n v="6"/>
  </r>
  <r>
    <n v="509"/>
    <d v="2022-06-25T00:00:00"/>
    <s v="Feet"/>
    <x v="0"/>
    <s v="50-100"/>
    <x v="0"/>
    <n v="0"/>
    <x v="0"/>
    <s v="Medical Claim"/>
    <x v="1"/>
    <x v="4"/>
    <n v="2184"/>
    <x v="2"/>
    <n v="6"/>
  </r>
  <r>
    <n v="510"/>
    <d v="2022-06-26T00:00:00"/>
    <s v="Head"/>
    <x v="1"/>
    <s v="25-34"/>
    <x v="5"/>
    <n v="0"/>
    <x v="4"/>
    <s v="First Aid"/>
    <x v="2"/>
    <x v="2"/>
    <n v="77"/>
    <x v="2"/>
    <n v="6"/>
  </r>
  <r>
    <n v="511"/>
    <d v="2022-06-27T00:00:00"/>
    <s v="Hands"/>
    <x v="0"/>
    <s v="25-34"/>
    <x v="4"/>
    <n v="0"/>
    <x v="5"/>
    <s v="Near Miss"/>
    <x v="0"/>
    <x v="8"/>
    <n v="0"/>
    <x v="2"/>
    <n v="6"/>
  </r>
  <r>
    <n v="512"/>
    <d v="2022-06-28T00:00:00"/>
    <s v="Hands"/>
    <x v="0"/>
    <s v="25-34"/>
    <x v="2"/>
    <n v="0"/>
    <x v="5"/>
    <s v="Near Miss"/>
    <x v="0"/>
    <x v="4"/>
    <n v="0"/>
    <x v="2"/>
    <n v="6"/>
  </r>
  <r>
    <n v="513"/>
    <d v="2022-06-28T00:00:00"/>
    <s v="Trunk"/>
    <x v="0"/>
    <s v="50-100"/>
    <x v="3"/>
    <n v="0"/>
    <x v="5"/>
    <s v="Medical Claim"/>
    <x v="2"/>
    <x v="2"/>
    <n v="804"/>
    <x v="2"/>
    <n v="6"/>
  </r>
  <r>
    <n v="514"/>
    <d v="2022-06-28T00:00:00"/>
    <s v="Hands"/>
    <x v="0"/>
    <s v="18-24"/>
    <x v="1"/>
    <n v="0"/>
    <x v="6"/>
    <s v="Medical Claim"/>
    <x v="0"/>
    <x v="8"/>
    <n v="706"/>
    <x v="2"/>
    <n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4" minRefreshableVersion="3" useAutoFormatting="1" itemPrintTitles="1" createdVersion="8" indent="0" compact="0" compactData="0" multipleFieldFilters="0" chartFormat="3">
  <location ref="A2:B6" firstHeaderRow="1" firstDataRow="1" firstDataCol="1"/>
  <pivotFields count="14">
    <pivotField compact="0" numFmtId="1" outline="0" showAll="0"/>
    <pivotField compact="0" numFmtId="175"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0">
        <item h="1" x="2"/>
        <item h="1" x="1"/>
        <item h="1" x="7"/>
        <item h="1" x="5"/>
        <item x="8"/>
        <item h="1" x="0"/>
        <item h="1" x="4"/>
        <item h="1" x="3"/>
        <item h="1" x="6"/>
        <item t="default"/>
      </items>
    </pivotField>
    <pivotField dataField="1" compact="0" numFmtId="166" outline="0" showAll="0"/>
    <pivotField axis="axisRow" compact="0" numFmtId="1" outline="0" showAll="0">
      <items count="4">
        <item x="0"/>
        <item x="1"/>
        <item x="2"/>
        <item t="default"/>
      </items>
    </pivotField>
    <pivotField compact="0" numFmtId="1" outline="0" showAll="0"/>
  </pivotFields>
  <rowFields count="1">
    <field x="12"/>
  </rowFields>
  <rowItems count="4">
    <i>
      <x/>
    </i>
    <i>
      <x v="1"/>
    </i>
    <i>
      <x v="2"/>
    </i>
    <i t="grand">
      <x/>
    </i>
  </rowItems>
  <colItems count="1">
    <i/>
  </colItems>
  <dataFields count="1">
    <dataField name="Sum of Incident Cost" fld="11" baseField="0" baseItem="0" numFmtId="166"/>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4" minRefreshableVersion="3" useAutoFormatting="1" itemPrintTitles="1" createdVersion="8" indent="0" compact="0" compactData="0" multipleFieldFilters="0" chartFormat="4">
  <location ref="A2:E6" firstHeaderRow="1" firstDataRow="2" firstDataCol="1"/>
  <pivotFields count="14">
    <pivotField compact="0" numFmtId="1" outline="0" showAll="0"/>
    <pivotField compact="0" numFmtId="175" outline="0" showAll="0"/>
    <pivotField compact="0" outline="0" showAll="0"/>
    <pivotField axis="axisRow" compact="0" outline="0" showAll="0">
      <items count="3">
        <item x="1"/>
        <item x="0"/>
        <item t="default"/>
      </items>
    </pivotField>
    <pivotField compact="0" outline="0" showAll="0"/>
    <pivotField compact="0" outline="0" showAll="0"/>
    <pivotField dataField="1" compact="0" outline="0" showAll="0"/>
    <pivotField compact="0" outline="0" showAll="0"/>
    <pivotField compact="0" outline="0" showAll="0"/>
    <pivotField axis="axisCol" compact="0" outline="0" showAll="0">
      <items count="4">
        <item x="0"/>
        <item x="1"/>
        <item x="2"/>
        <item t="default"/>
      </items>
    </pivotField>
    <pivotField compact="0" outline="0" showAll="0">
      <items count="10">
        <item h="1" x="2"/>
        <item h="1" x="1"/>
        <item h="1" x="7"/>
        <item h="1" x="5"/>
        <item x="8"/>
        <item h="1" x="0"/>
        <item h="1" x="4"/>
        <item h="1" x="3"/>
        <item h="1" x="6"/>
        <item t="default"/>
      </items>
    </pivotField>
    <pivotField compact="0" numFmtId="166" outline="0" showAll="0"/>
    <pivotField compact="0" numFmtId="1" outline="0" showAll="0"/>
    <pivotField compact="0" numFmtId="1" outline="0" showAll="0"/>
  </pivotFields>
  <rowFields count="1">
    <field x="3"/>
  </rowFields>
  <rowItems count="3">
    <i>
      <x/>
    </i>
    <i>
      <x v="1"/>
    </i>
    <i t="grand">
      <x/>
    </i>
  </rowItems>
  <colFields count="1">
    <field x="9"/>
  </colFields>
  <colItems count="4">
    <i>
      <x/>
    </i>
    <i>
      <x v="1"/>
    </i>
    <i>
      <x v="2"/>
    </i>
    <i t="grand">
      <x/>
    </i>
  </colItems>
  <dataFields count="1">
    <dataField name="Sum of Days Lost" fld="6" baseField="0" baseItem="0"/>
  </dataFields>
  <chartFormats count="9">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1" format="3" series="1">
      <pivotArea type="data" outline="0" fieldPosition="0">
        <references count="2">
          <reference field="4294967294" count="1" selected="0">
            <x v="0"/>
          </reference>
          <reference field="9" count="1" selected="0">
            <x v="0"/>
          </reference>
        </references>
      </pivotArea>
    </chartFormat>
    <chartFormat chart="1" format="4" series="1">
      <pivotArea type="data" outline="0" fieldPosition="0">
        <references count="2">
          <reference field="4294967294" count="1" selected="0">
            <x v="0"/>
          </reference>
          <reference field="9" count="1" selected="0">
            <x v="1"/>
          </reference>
        </references>
      </pivotArea>
    </chartFormat>
    <chartFormat chart="1" format="5" series="1">
      <pivotArea type="data" outline="0" fieldPosition="0">
        <references count="2">
          <reference field="4294967294" count="1" selected="0">
            <x v="0"/>
          </reference>
          <reference field="9" count="1" selected="0">
            <x v="2"/>
          </reference>
        </references>
      </pivotArea>
    </chartFormat>
    <chartFormat chart="2" format="6" series="1">
      <pivotArea type="data" outline="0" fieldPosition="0">
        <references count="2">
          <reference field="4294967294" count="1" selected="0">
            <x v="0"/>
          </reference>
          <reference field="9" count="1" selected="0">
            <x v="0"/>
          </reference>
        </references>
      </pivotArea>
    </chartFormat>
    <chartFormat chart="2" format="7" series="1">
      <pivotArea type="data" outline="0" fieldPosition="0">
        <references count="2">
          <reference field="4294967294" count="1" selected="0">
            <x v="0"/>
          </reference>
          <reference field="9" count="1" selected="0">
            <x v="1"/>
          </reference>
        </references>
      </pivotArea>
    </chartFormat>
    <chartFormat chart="2" format="8" series="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id="2" name="SafetyData" displayName="SafetyData" ref="B1:N516" totalsRowCount="1" headerRowDxfId="58" dataDxfId="57">
  <sortState ref="B2:L611">
    <sortCondition ref="B424"/>
  </sortState>
  <tableColumns count="13">
    <tableColumn id="1" name="Date" dataDxfId="56" totalsRowDxfId="55"/>
    <tableColumn id="5" name="Injury Location" dataDxfId="54" totalsRowDxfId="53"/>
    <tableColumn id="6" name="Gender" dataDxfId="52" totalsRowDxfId="51"/>
    <tableColumn id="7" name="Age Group" dataDxfId="50" totalsRowDxfId="49"/>
    <tableColumn id="8" name="Incident Type" dataDxfId="48" totalsRowDxfId="47"/>
    <tableColumn id="9" name="Days Lost" dataDxfId="46" totalsRowDxfId="45"/>
    <tableColumn id="10" name="Plant" dataDxfId="44" totalsRowDxfId="43"/>
    <tableColumn id="11" name="Report Type" dataDxfId="42" totalsRowDxfId="41"/>
    <tableColumn id="12" name="Shift" dataDxfId="40" totalsRowDxfId="39"/>
    <tableColumn id="13" name="Department" dataDxfId="38" totalsRowDxfId="37"/>
    <tableColumn id="14" name="Incident Cost" totalsRowFunction="custom" dataDxfId="36" totalsRowDxfId="35">
      <totalsRowFormula>SUM(SafetyData[Incident Cost])</totalsRowFormula>
    </tableColumn>
    <tableColumn id="2" name="Year" dataDxfId="34" totalsRowDxfId="33">
      <calculatedColumnFormula>YEAR(SafetyData[[#This Row],[Date]])</calculatedColumnFormula>
    </tableColumn>
    <tableColumn id="3" name="Month" dataDxfId="32" totalsRowDxfId="31">
      <calculatedColumnFormula>MONTH(SafetyData[[#This Row],[Date]])</calculatedColumnFormula>
    </tableColumn>
  </tableColumns>
  <tableStyleInfo name="TableStyleLight1" showFirstColumn="0" showLastColumn="0" showRowStripes="0" showColumnStripes="0"/>
</table>
</file>

<file path=xl/tables/table2.xml><?xml version="1.0" encoding="utf-8"?>
<table xmlns="http://schemas.openxmlformats.org/spreadsheetml/2006/main" id="1" name="Table1" displayName="Table1" ref="A1:O17" totalsRowCount="1" tableBorderDxfId="30">
  <autoFilter ref="A1:O16"/>
  <tableColumns count="15">
    <tableColumn id="1" name="EEID" dataDxfId="29" totalsRowDxfId="28"/>
    <tableColumn id="2" name="Full Name" totalsRowDxfId="27"/>
    <tableColumn id="3" name="Job Title" dataDxfId="26" totalsRowDxfId="25"/>
    <tableColumn id="4" name="Dept" dataDxfId="24" totalsRowDxfId="23"/>
    <tableColumn id="5" name="Business Unit" dataDxfId="22" totalsRowDxfId="21"/>
    <tableColumn id="6" name="Gender" dataDxfId="20" totalsRowDxfId="19"/>
    <tableColumn id="7" name="Ethnicity" dataDxfId="18" totalsRowDxfId="17"/>
    <tableColumn id="8" name="Age" dataDxfId="16" totalsRowDxfId="15">
      <calculatedColumnFormula>RANDBETWEEN(25,60)</calculatedColumnFormula>
    </tableColumn>
    <tableColumn id="9" name="Hire Date" dataDxfId="14" totalsRowDxfId="13"/>
    <tableColumn id="10" name="Annual Salary" totalsRowFunction="custom" dataDxfId="12" totalsRowDxfId="11">
      <totalsRowFormula>SUM(Table1[Annual Salary])</totalsRowFormula>
    </tableColumn>
    <tableColumn id="11" name="Bonus %" dataDxfId="10" totalsRowDxfId="9"/>
    <tableColumn id="12" name="Country" dataDxfId="8" totalsRowDxfId="7"/>
    <tableColumn id="13" name="City" dataDxfId="6" totalsRowDxfId="5"/>
    <tableColumn id="14" name="Exit Date" dataDxfId="4" totalsRowDxfId="3"/>
    <tableColumn id="15" name="Percentage Bonus" dataDxfId="2" totalsRowDxfId="1"/>
  </tableColumns>
  <tableStyleInfo name="TableStyleDark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6.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7.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8.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9.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30.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ivotTable" Target="../pivotTables/pivotTable1.xml"/></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516"/>
  <sheetViews>
    <sheetView tabSelected="1" workbookViewId="0">
      <pane ySplit="1" topLeftCell="A2" activePane="bottomLeft" state="frozen"/>
      <selection pane="bottomLeft" activeCell="C7" sqref="C7"/>
    </sheetView>
  </sheetViews>
  <sheetFormatPr defaultColWidth="9.125" defaultRowHeight="15"/>
  <cols>
    <col min="1" max="1" width="7.375" style="119" bestFit="1" customWidth="1"/>
    <col min="2" max="2" width="11" style="120" bestFit="1" customWidth="1"/>
    <col min="3" max="3" width="10.5" style="121" bestFit="1" customWidth="1"/>
    <col min="4" max="4" width="8.5" style="121" bestFit="1" customWidth="1"/>
    <col min="5" max="5" width="9.5" style="121" bestFit="1" customWidth="1"/>
    <col min="6" max="6" width="14.125" style="121" bestFit="1" customWidth="1"/>
    <col min="7" max="7" width="9.5" style="121" bestFit="1" customWidth="1"/>
    <col min="8" max="8" width="11.5" style="121" bestFit="1" customWidth="1"/>
    <col min="9" max="9" width="14.5" style="121" bestFit="1" customWidth="1"/>
    <col min="10" max="10" width="10.125" style="121" bestFit="1" customWidth="1"/>
    <col min="11" max="11" width="15.125" style="121" bestFit="1" customWidth="1"/>
    <col min="12" max="12" width="13.5" style="122" bestFit="1" customWidth="1"/>
    <col min="13" max="16384" width="9.125" style="119"/>
  </cols>
  <sheetData>
    <row r="1" spans="1:14" ht="31.5">
      <c r="A1" s="124" t="s">
        <v>674</v>
      </c>
      <c r="B1" s="117" t="s">
        <v>622</v>
      </c>
      <c r="C1" s="117" t="s">
        <v>623</v>
      </c>
      <c r="D1" s="117" t="s">
        <v>5</v>
      </c>
      <c r="E1" s="117" t="s">
        <v>624</v>
      </c>
      <c r="F1" s="117" t="s">
        <v>625</v>
      </c>
      <c r="G1" s="117" t="s">
        <v>626</v>
      </c>
      <c r="H1" s="117" t="s">
        <v>627</v>
      </c>
      <c r="I1" s="117" t="s">
        <v>628</v>
      </c>
      <c r="J1" s="117" t="s">
        <v>629</v>
      </c>
      <c r="K1" s="117" t="s">
        <v>134</v>
      </c>
      <c r="L1" s="118" t="s">
        <v>630</v>
      </c>
      <c r="M1" s="117" t="s">
        <v>388</v>
      </c>
      <c r="N1" s="117" t="s">
        <v>390</v>
      </c>
    </row>
    <row r="2" spans="1:14">
      <c r="A2" s="123">
        <v>1</v>
      </c>
      <c r="B2" s="120">
        <v>43831</v>
      </c>
      <c r="C2" s="121" t="s">
        <v>631</v>
      </c>
      <c r="D2" s="121" t="s">
        <v>19</v>
      </c>
      <c r="E2" s="121" t="s">
        <v>632</v>
      </c>
      <c r="F2" s="121" t="s">
        <v>633</v>
      </c>
      <c r="G2" s="121">
        <v>0</v>
      </c>
      <c r="H2" s="121" t="s">
        <v>64</v>
      </c>
      <c r="I2" s="121" t="s">
        <v>634</v>
      </c>
      <c r="J2" s="121" t="s">
        <v>635</v>
      </c>
      <c r="K2" s="121" t="s">
        <v>636</v>
      </c>
      <c r="L2" s="122">
        <v>0</v>
      </c>
      <c r="M2" s="126">
        <f>YEAR(SafetyData[[#This Row],[Date]])</f>
        <v>2020</v>
      </c>
      <c r="N2" s="126">
        <f>MONTH(SafetyData[[#This Row],[Date]])</f>
        <v>1</v>
      </c>
    </row>
    <row r="3" spans="1:14">
      <c r="A3" s="123">
        <v>2</v>
      </c>
      <c r="B3" s="120">
        <v>43833</v>
      </c>
      <c r="C3" s="121" t="s">
        <v>637</v>
      </c>
      <c r="D3" s="121" t="s">
        <v>19</v>
      </c>
      <c r="E3" s="121" t="s">
        <v>638</v>
      </c>
      <c r="F3" s="121" t="s">
        <v>639</v>
      </c>
      <c r="G3" s="121">
        <v>0.5</v>
      </c>
      <c r="H3" s="121" t="s">
        <v>22</v>
      </c>
      <c r="I3" s="121" t="s">
        <v>640</v>
      </c>
      <c r="J3" s="121" t="s">
        <v>392</v>
      </c>
      <c r="K3" s="121" t="s">
        <v>641</v>
      </c>
      <c r="L3" s="122">
        <v>3367</v>
      </c>
      <c r="M3" s="126">
        <f>YEAR(SafetyData[[#This Row],[Date]])</f>
        <v>2020</v>
      </c>
      <c r="N3" s="126">
        <f>MONTH(SafetyData[[#This Row],[Date]])</f>
        <v>1</v>
      </c>
    </row>
    <row r="4" spans="1:14">
      <c r="A4" s="123">
        <v>3</v>
      </c>
      <c r="B4" s="120">
        <v>43833</v>
      </c>
      <c r="C4" s="121" t="s">
        <v>642</v>
      </c>
      <c r="D4" s="121" t="s">
        <v>19</v>
      </c>
      <c r="E4" s="121" t="s">
        <v>643</v>
      </c>
      <c r="F4" s="121" t="s">
        <v>644</v>
      </c>
      <c r="G4" s="121">
        <v>0</v>
      </c>
      <c r="H4" s="121" t="s">
        <v>56</v>
      </c>
      <c r="I4" s="121" t="s">
        <v>634</v>
      </c>
      <c r="J4" s="121" t="s">
        <v>392</v>
      </c>
      <c r="K4" s="121" t="s">
        <v>645</v>
      </c>
      <c r="L4" s="122">
        <v>0</v>
      </c>
      <c r="M4" s="126">
        <f>YEAR(SafetyData[[#This Row],[Date]])</f>
        <v>2020</v>
      </c>
      <c r="N4" s="126">
        <f>MONTH(SafetyData[[#This Row],[Date]])</f>
        <v>1</v>
      </c>
    </row>
    <row r="5" spans="1:14">
      <c r="A5" s="123">
        <v>4</v>
      </c>
      <c r="B5" s="120">
        <v>43834</v>
      </c>
      <c r="C5" s="121" t="s">
        <v>646</v>
      </c>
      <c r="D5" s="121" t="s">
        <v>34</v>
      </c>
      <c r="E5" s="121" t="s">
        <v>647</v>
      </c>
      <c r="F5" s="121" t="s">
        <v>648</v>
      </c>
      <c r="G5" s="121">
        <v>0</v>
      </c>
      <c r="H5" s="121" t="s">
        <v>64</v>
      </c>
      <c r="I5" s="121" t="s">
        <v>634</v>
      </c>
      <c r="J5" s="121" t="s">
        <v>392</v>
      </c>
      <c r="K5" s="121" t="s">
        <v>636</v>
      </c>
      <c r="L5" s="122">
        <v>0</v>
      </c>
      <c r="M5" s="126">
        <f>YEAR(SafetyData[[#This Row],[Date]])</f>
        <v>2020</v>
      </c>
      <c r="N5" s="126">
        <f>MONTH(SafetyData[[#This Row],[Date]])</f>
        <v>1</v>
      </c>
    </row>
    <row r="6" spans="1:14">
      <c r="A6" s="123">
        <v>5</v>
      </c>
      <c r="B6" s="120">
        <v>43837</v>
      </c>
      <c r="C6" s="121" t="s">
        <v>646</v>
      </c>
      <c r="D6" s="121" t="s">
        <v>19</v>
      </c>
      <c r="E6" s="121" t="s">
        <v>632</v>
      </c>
      <c r="F6" s="121" t="s">
        <v>649</v>
      </c>
      <c r="G6" s="121">
        <v>0</v>
      </c>
      <c r="H6" s="121" t="s">
        <v>650</v>
      </c>
      <c r="I6" s="121" t="s">
        <v>634</v>
      </c>
      <c r="J6" s="121" t="s">
        <v>392</v>
      </c>
      <c r="K6" s="121" t="s">
        <v>636</v>
      </c>
      <c r="L6" s="122">
        <v>0</v>
      </c>
      <c r="M6" s="126">
        <f>YEAR(SafetyData[[#This Row],[Date]])</f>
        <v>2020</v>
      </c>
      <c r="N6" s="126">
        <f>MONTH(SafetyData[[#This Row],[Date]])</f>
        <v>1</v>
      </c>
    </row>
    <row r="7" spans="1:14">
      <c r="A7" s="123">
        <v>6</v>
      </c>
      <c r="B7" s="120">
        <v>43841</v>
      </c>
      <c r="C7" s="121" t="s">
        <v>637</v>
      </c>
      <c r="D7" s="121" t="s">
        <v>34</v>
      </c>
      <c r="E7" s="121" t="s">
        <v>647</v>
      </c>
      <c r="F7" s="121" t="s">
        <v>651</v>
      </c>
      <c r="G7" s="121">
        <v>0</v>
      </c>
      <c r="H7" s="121" t="s">
        <v>56</v>
      </c>
      <c r="I7" s="121" t="s">
        <v>652</v>
      </c>
      <c r="J7" s="121" t="s">
        <v>635</v>
      </c>
      <c r="K7" s="121" t="s">
        <v>653</v>
      </c>
      <c r="L7" s="122">
        <v>132</v>
      </c>
      <c r="M7" s="126">
        <f>YEAR(SafetyData[[#This Row],[Date]])</f>
        <v>2020</v>
      </c>
      <c r="N7" s="126">
        <f>MONTH(SafetyData[[#This Row],[Date]])</f>
        <v>1</v>
      </c>
    </row>
    <row r="8" spans="1:14">
      <c r="A8" s="123">
        <v>7</v>
      </c>
      <c r="B8" s="120">
        <v>43841</v>
      </c>
      <c r="C8" s="121" t="s">
        <v>654</v>
      </c>
      <c r="D8" s="121" t="s">
        <v>19</v>
      </c>
      <c r="E8" s="121" t="s">
        <v>632</v>
      </c>
      <c r="F8" s="121" t="s">
        <v>651</v>
      </c>
      <c r="G8" s="121">
        <v>3.5</v>
      </c>
      <c r="H8" s="121" t="s">
        <v>64</v>
      </c>
      <c r="I8" s="121" t="s">
        <v>640</v>
      </c>
      <c r="J8" s="121" t="s">
        <v>392</v>
      </c>
      <c r="K8" s="121" t="s">
        <v>655</v>
      </c>
      <c r="L8" s="122">
        <v>4872</v>
      </c>
      <c r="M8" s="126">
        <f>YEAR(SafetyData[[#This Row],[Date]])</f>
        <v>2020</v>
      </c>
      <c r="N8" s="126">
        <f>MONTH(SafetyData[[#This Row],[Date]])</f>
        <v>1</v>
      </c>
    </row>
    <row r="9" spans="1:14">
      <c r="A9" s="123">
        <v>8</v>
      </c>
      <c r="B9" s="120">
        <v>43842</v>
      </c>
      <c r="C9" s="121" t="s">
        <v>656</v>
      </c>
      <c r="D9" s="121" t="s">
        <v>19</v>
      </c>
      <c r="E9" s="121" t="s">
        <v>638</v>
      </c>
      <c r="F9" s="121" t="s">
        <v>633</v>
      </c>
      <c r="G9" s="121">
        <v>1.5</v>
      </c>
      <c r="H9" s="121" t="s">
        <v>29</v>
      </c>
      <c r="I9" s="121" t="s">
        <v>640</v>
      </c>
      <c r="J9" s="121" t="s">
        <v>657</v>
      </c>
      <c r="K9" s="121" t="s">
        <v>645</v>
      </c>
      <c r="L9" s="122">
        <v>1248</v>
      </c>
      <c r="M9" s="126">
        <f>YEAR(SafetyData[[#This Row],[Date]])</f>
        <v>2020</v>
      </c>
      <c r="N9" s="126">
        <f>MONTH(SafetyData[[#This Row],[Date]])</f>
        <v>1</v>
      </c>
    </row>
    <row r="10" spans="1:14">
      <c r="A10" s="123">
        <v>9</v>
      </c>
      <c r="B10" s="120">
        <v>43845</v>
      </c>
      <c r="C10" s="121" t="s">
        <v>637</v>
      </c>
      <c r="D10" s="121" t="s">
        <v>19</v>
      </c>
      <c r="E10" s="121" t="s">
        <v>643</v>
      </c>
      <c r="F10" s="121" t="s">
        <v>658</v>
      </c>
      <c r="G10" s="121">
        <v>0</v>
      </c>
      <c r="H10" s="121" t="s">
        <v>659</v>
      </c>
      <c r="I10" s="121" t="s">
        <v>652</v>
      </c>
      <c r="J10" s="121" t="s">
        <v>635</v>
      </c>
      <c r="K10" s="121" t="s">
        <v>660</v>
      </c>
      <c r="L10" s="122">
        <v>29</v>
      </c>
      <c r="M10" s="126">
        <f>YEAR(SafetyData[[#This Row],[Date]])</f>
        <v>2020</v>
      </c>
      <c r="N10" s="126">
        <f>MONTH(SafetyData[[#This Row],[Date]])</f>
        <v>1</v>
      </c>
    </row>
    <row r="11" spans="1:14">
      <c r="A11" s="123">
        <v>10</v>
      </c>
      <c r="B11" s="120">
        <v>43846</v>
      </c>
      <c r="C11" s="121" t="s">
        <v>661</v>
      </c>
      <c r="D11" s="121" t="s">
        <v>19</v>
      </c>
      <c r="E11" s="121" t="s">
        <v>647</v>
      </c>
      <c r="F11" s="121" t="s">
        <v>651</v>
      </c>
      <c r="G11" s="121">
        <v>4.5</v>
      </c>
      <c r="H11" s="121" t="s">
        <v>659</v>
      </c>
      <c r="I11" s="121" t="s">
        <v>640</v>
      </c>
      <c r="J11" s="121" t="s">
        <v>635</v>
      </c>
      <c r="K11" s="121" t="s">
        <v>645</v>
      </c>
      <c r="L11" s="122">
        <v>2525</v>
      </c>
      <c r="M11" s="126">
        <f>YEAR(SafetyData[[#This Row],[Date]])</f>
        <v>2020</v>
      </c>
      <c r="N11" s="126">
        <f>MONTH(SafetyData[[#This Row],[Date]])</f>
        <v>1</v>
      </c>
    </row>
    <row r="12" spans="1:14">
      <c r="A12" s="123">
        <v>11</v>
      </c>
      <c r="B12" s="120">
        <v>43848</v>
      </c>
      <c r="C12" s="121" t="s">
        <v>637</v>
      </c>
      <c r="D12" s="121" t="s">
        <v>34</v>
      </c>
      <c r="E12" s="121" t="s">
        <v>638</v>
      </c>
      <c r="F12" s="121" t="s">
        <v>648</v>
      </c>
      <c r="G12" s="121">
        <v>0</v>
      </c>
      <c r="H12" s="121" t="s">
        <v>64</v>
      </c>
      <c r="I12" s="121" t="s">
        <v>652</v>
      </c>
      <c r="J12" s="121" t="s">
        <v>657</v>
      </c>
      <c r="K12" s="121" t="s">
        <v>662</v>
      </c>
      <c r="L12" s="122">
        <v>59</v>
      </c>
      <c r="M12" s="126">
        <f>YEAR(SafetyData[[#This Row],[Date]])</f>
        <v>2020</v>
      </c>
      <c r="N12" s="126">
        <f>MONTH(SafetyData[[#This Row],[Date]])</f>
        <v>1</v>
      </c>
    </row>
    <row r="13" spans="1:14">
      <c r="A13" s="123">
        <v>12</v>
      </c>
      <c r="B13" s="120">
        <v>43853</v>
      </c>
      <c r="C13" s="121" t="s">
        <v>654</v>
      </c>
      <c r="D13" s="121" t="s">
        <v>19</v>
      </c>
      <c r="E13" s="121" t="s">
        <v>638</v>
      </c>
      <c r="F13" s="121" t="s">
        <v>651</v>
      </c>
      <c r="G13" s="121">
        <v>0</v>
      </c>
      <c r="H13" s="121" t="s">
        <v>22</v>
      </c>
      <c r="I13" s="121" t="s">
        <v>663</v>
      </c>
      <c r="J13" s="121" t="s">
        <v>635</v>
      </c>
      <c r="K13" s="121" t="s">
        <v>662</v>
      </c>
      <c r="L13" s="122">
        <v>1947</v>
      </c>
      <c r="M13" s="126">
        <f>YEAR(SafetyData[[#This Row],[Date]])</f>
        <v>2020</v>
      </c>
      <c r="N13" s="126">
        <f>MONTH(SafetyData[[#This Row],[Date]])</f>
        <v>1</v>
      </c>
    </row>
    <row r="14" spans="1:14">
      <c r="A14" s="123">
        <v>13</v>
      </c>
      <c r="B14" s="120">
        <v>43856</v>
      </c>
      <c r="C14" s="121" t="s">
        <v>642</v>
      </c>
      <c r="D14" s="121" t="s">
        <v>19</v>
      </c>
      <c r="E14" s="121" t="s">
        <v>638</v>
      </c>
      <c r="F14" s="121" t="s">
        <v>639</v>
      </c>
      <c r="G14" s="121">
        <v>0</v>
      </c>
      <c r="H14" s="121" t="s">
        <v>659</v>
      </c>
      <c r="I14" s="121" t="s">
        <v>663</v>
      </c>
      <c r="J14" s="121" t="s">
        <v>392</v>
      </c>
      <c r="K14" s="121" t="s">
        <v>664</v>
      </c>
      <c r="L14" s="122">
        <v>2268</v>
      </c>
      <c r="M14" s="126">
        <f>YEAR(SafetyData[[#This Row],[Date]])</f>
        <v>2020</v>
      </c>
      <c r="N14" s="126">
        <f>MONTH(SafetyData[[#This Row],[Date]])</f>
        <v>1</v>
      </c>
    </row>
    <row r="15" spans="1:14">
      <c r="A15" s="123">
        <v>14</v>
      </c>
      <c r="B15" s="120">
        <v>43857</v>
      </c>
      <c r="C15" s="121" t="s">
        <v>642</v>
      </c>
      <c r="D15" s="121" t="s">
        <v>19</v>
      </c>
      <c r="E15" s="121" t="s">
        <v>647</v>
      </c>
      <c r="F15" s="121" t="s">
        <v>633</v>
      </c>
      <c r="G15" s="121">
        <v>0</v>
      </c>
      <c r="H15" s="121" t="s">
        <v>68</v>
      </c>
      <c r="I15" s="121" t="s">
        <v>663</v>
      </c>
      <c r="J15" s="121" t="s">
        <v>392</v>
      </c>
      <c r="K15" s="121" t="s">
        <v>660</v>
      </c>
      <c r="L15" s="122">
        <v>628</v>
      </c>
      <c r="M15" s="126">
        <f>YEAR(SafetyData[[#This Row],[Date]])</f>
        <v>2020</v>
      </c>
      <c r="N15" s="126">
        <f>MONTH(SafetyData[[#This Row],[Date]])</f>
        <v>1</v>
      </c>
    </row>
    <row r="16" spans="1:14">
      <c r="A16" s="123">
        <v>15</v>
      </c>
      <c r="B16" s="120">
        <v>43857</v>
      </c>
      <c r="C16" s="121" t="s">
        <v>642</v>
      </c>
      <c r="D16" s="121" t="s">
        <v>19</v>
      </c>
      <c r="E16" s="121" t="s">
        <v>638</v>
      </c>
      <c r="F16" s="121" t="s">
        <v>633</v>
      </c>
      <c r="G16" s="121">
        <v>0</v>
      </c>
      <c r="H16" s="121" t="s">
        <v>56</v>
      </c>
      <c r="I16" s="121" t="s">
        <v>652</v>
      </c>
      <c r="J16" s="121" t="s">
        <v>657</v>
      </c>
      <c r="K16" s="121" t="s">
        <v>664</v>
      </c>
      <c r="L16" s="122">
        <v>77</v>
      </c>
      <c r="M16" s="126">
        <f>YEAR(SafetyData[[#This Row],[Date]])</f>
        <v>2020</v>
      </c>
      <c r="N16" s="126">
        <f>MONTH(SafetyData[[#This Row],[Date]])</f>
        <v>1</v>
      </c>
    </row>
    <row r="17" spans="1:14">
      <c r="A17" s="123">
        <v>16</v>
      </c>
      <c r="B17" s="120">
        <v>43857</v>
      </c>
      <c r="C17" s="121" t="s">
        <v>665</v>
      </c>
      <c r="D17" s="121" t="s">
        <v>19</v>
      </c>
      <c r="E17" s="121" t="s">
        <v>647</v>
      </c>
      <c r="F17" s="121" t="s">
        <v>644</v>
      </c>
      <c r="G17" s="121">
        <v>0</v>
      </c>
      <c r="H17" s="121" t="s">
        <v>650</v>
      </c>
      <c r="I17" s="121" t="s">
        <v>652</v>
      </c>
      <c r="J17" s="121" t="s">
        <v>392</v>
      </c>
      <c r="K17" s="121" t="s">
        <v>662</v>
      </c>
      <c r="L17" s="122">
        <v>341</v>
      </c>
      <c r="M17" s="126">
        <f>YEAR(SafetyData[[#This Row],[Date]])</f>
        <v>2020</v>
      </c>
      <c r="N17" s="126">
        <f>MONTH(SafetyData[[#This Row],[Date]])</f>
        <v>1</v>
      </c>
    </row>
    <row r="18" spans="1:14">
      <c r="A18" s="123">
        <v>17</v>
      </c>
      <c r="B18" s="120">
        <v>43860</v>
      </c>
      <c r="C18" s="121" t="s">
        <v>661</v>
      </c>
      <c r="D18" s="121" t="s">
        <v>19</v>
      </c>
      <c r="E18" s="121" t="s">
        <v>643</v>
      </c>
      <c r="F18" s="121" t="s">
        <v>633</v>
      </c>
      <c r="G18" s="121">
        <v>0</v>
      </c>
      <c r="H18" s="121" t="s">
        <v>41</v>
      </c>
      <c r="I18" s="121" t="s">
        <v>634</v>
      </c>
      <c r="J18" s="121" t="s">
        <v>635</v>
      </c>
      <c r="K18" s="121" t="s">
        <v>660</v>
      </c>
      <c r="L18" s="122">
        <v>0</v>
      </c>
      <c r="M18" s="126">
        <f>YEAR(SafetyData[[#This Row],[Date]])</f>
        <v>2020</v>
      </c>
      <c r="N18" s="126">
        <f>MONTH(SafetyData[[#This Row],[Date]])</f>
        <v>1</v>
      </c>
    </row>
    <row r="19" spans="1:14">
      <c r="A19" s="123">
        <v>18</v>
      </c>
      <c r="B19" s="120">
        <v>43860</v>
      </c>
      <c r="C19" s="121" t="s">
        <v>666</v>
      </c>
      <c r="D19" s="121" t="s">
        <v>19</v>
      </c>
      <c r="E19" s="121" t="s">
        <v>638</v>
      </c>
      <c r="F19" s="121" t="s">
        <v>658</v>
      </c>
      <c r="G19" s="121">
        <v>0</v>
      </c>
      <c r="H19" s="121" t="s">
        <v>29</v>
      </c>
      <c r="I19" s="121" t="s">
        <v>663</v>
      </c>
      <c r="J19" s="121" t="s">
        <v>392</v>
      </c>
      <c r="K19" s="121" t="s">
        <v>667</v>
      </c>
      <c r="L19" s="122">
        <v>2007</v>
      </c>
      <c r="M19" s="126">
        <f>YEAR(SafetyData[[#This Row],[Date]])</f>
        <v>2020</v>
      </c>
      <c r="N19" s="126">
        <f>MONTH(SafetyData[[#This Row],[Date]])</f>
        <v>1</v>
      </c>
    </row>
    <row r="20" spans="1:14">
      <c r="A20" s="123">
        <v>19</v>
      </c>
      <c r="B20" s="120">
        <v>43862</v>
      </c>
      <c r="C20" s="121" t="s">
        <v>631</v>
      </c>
      <c r="D20" s="121" t="s">
        <v>19</v>
      </c>
      <c r="E20" s="121" t="s">
        <v>647</v>
      </c>
      <c r="F20" s="121" t="s">
        <v>651</v>
      </c>
      <c r="G20" s="121">
        <v>0</v>
      </c>
      <c r="H20" s="121" t="s">
        <v>668</v>
      </c>
      <c r="I20" s="121" t="s">
        <v>652</v>
      </c>
      <c r="J20" s="121" t="s">
        <v>657</v>
      </c>
      <c r="K20" s="121" t="s">
        <v>636</v>
      </c>
      <c r="L20" s="122">
        <v>338</v>
      </c>
      <c r="M20" s="126">
        <f>YEAR(SafetyData[[#This Row],[Date]])</f>
        <v>2020</v>
      </c>
      <c r="N20" s="126">
        <f>MONTH(SafetyData[[#This Row],[Date]])</f>
        <v>2</v>
      </c>
    </row>
    <row r="21" spans="1:14">
      <c r="A21" s="123">
        <v>20</v>
      </c>
      <c r="B21" s="120">
        <v>43864</v>
      </c>
      <c r="C21" s="121" t="s">
        <v>661</v>
      </c>
      <c r="D21" s="121" t="s">
        <v>19</v>
      </c>
      <c r="E21" s="121" t="s">
        <v>638</v>
      </c>
      <c r="F21" s="121" t="s">
        <v>658</v>
      </c>
      <c r="G21" s="121">
        <v>4</v>
      </c>
      <c r="H21" s="121" t="s">
        <v>650</v>
      </c>
      <c r="I21" s="121" t="s">
        <v>640</v>
      </c>
      <c r="J21" s="121" t="s">
        <v>657</v>
      </c>
      <c r="K21" s="121" t="s">
        <v>660</v>
      </c>
      <c r="L21" s="122">
        <v>1196</v>
      </c>
      <c r="M21" s="126">
        <f>YEAR(SafetyData[[#This Row],[Date]])</f>
        <v>2020</v>
      </c>
      <c r="N21" s="126">
        <f>MONTH(SafetyData[[#This Row],[Date]])</f>
        <v>2</v>
      </c>
    </row>
    <row r="22" spans="1:14">
      <c r="A22" s="123">
        <v>21</v>
      </c>
      <c r="B22" s="120">
        <v>43865</v>
      </c>
      <c r="C22" s="121" t="s">
        <v>669</v>
      </c>
      <c r="D22" s="121" t="s">
        <v>19</v>
      </c>
      <c r="E22" s="121" t="s">
        <v>643</v>
      </c>
      <c r="F22" s="121" t="s">
        <v>649</v>
      </c>
      <c r="G22" s="121">
        <v>0</v>
      </c>
      <c r="H22" s="121" t="s">
        <v>41</v>
      </c>
      <c r="I22" s="121" t="s">
        <v>634</v>
      </c>
      <c r="J22" s="121" t="s">
        <v>657</v>
      </c>
      <c r="K22" s="121" t="s">
        <v>662</v>
      </c>
      <c r="L22" s="122">
        <v>0</v>
      </c>
      <c r="M22" s="126">
        <f>YEAR(SafetyData[[#This Row],[Date]])</f>
        <v>2020</v>
      </c>
      <c r="N22" s="126">
        <f>MONTH(SafetyData[[#This Row],[Date]])</f>
        <v>2</v>
      </c>
    </row>
    <row r="23" spans="1:14">
      <c r="A23" s="123">
        <v>22</v>
      </c>
      <c r="B23" s="120">
        <v>43870</v>
      </c>
      <c r="C23" s="121" t="s">
        <v>656</v>
      </c>
      <c r="D23" s="121" t="s">
        <v>19</v>
      </c>
      <c r="E23" s="121" t="s">
        <v>638</v>
      </c>
      <c r="F23" s="121" t="s">
        <v>651</v>
      </c>
      <c r="G23" s="121">
        <v>0</v>
      </c>
      <c r="H23" s="121" t="s">
        <v>41</v>
      </c>
      <c r="I23" s="121" t="s">
        <v>652</v>
      </c>
      <c r="J23" s="121" t="s">
        <v>635</v>
      </c>
      <c r="K23" s="121" t="s">
        <v>667</v>
      </c>
      <c r="L23" s="122">
        <v>180</v>
      </c>
      <c r="M23" s="126">
        <f>YEAR(SafetyData[[#This Row],[Date]])</f>
        <v>2020</v>
      </c>
      <c r="N23" s="126">
        <f>MONTH(SafetyData[[#This Row],[Date]])</f>
        <v>2</v>
      </c>
    </row>
    <row r="24" spans="1:14">
      <c r="A24" s="123">
        <v>23</v>
      </c>
      <c r="B24" s="120">
        <v>43870</v>
      </c>
      <c r="C24" s="121" t="s">
        <v>669</v>
      </c>
      <c r="D24" s="121" t="s">
        <v>19</v>
      </c>
      <c r="E24" s="121" t="s">
        <v>632</v>
      </c>
      <c r="F24" s="121" t="s">
        <v>670</v>
      </c>
      <c r="G24" s="121">
        <v>4.5</v>
      </c>
      <c r="H24" s="121" t="s">
        <v>659</v>
      </c>
      <c r="I24" s="121" t="s">
        <v>640</v>
      </c>
      <c r="J24" s="121" t="s">
        <v>635</v>
      </c>
      <c r="K24" s="121" t="s">
        <v>662</v>
      </c>
      <c r="L24" s="122">
        <v>3784</v>
      </c>
      <c r="M24" s="126">
        <f>YEAR(SafetyData[[#This Row],[Date]])</f>
        <v>2020</v>
      </c>
      <c r="N24" s="126">
        <f>MONTH(SafetyData[[#This Row],[Date]])</f>
        <v>2</v>
      </c>
    </row>
    <row r="25" spans="1:14">
      <c r="A25" s="123">
        <v>24</v>
      </c>
      <c r="B25" s="120">
        <v>43871</v>
      </c>
      <c r="C25" s="121" t="s">
        <v>656</v>
      </c>
      <c r="D25" s="121" t="s">
        <v>19</v>
      </c>
      <c r="E25" s="121" t="s">
        <v>638</v>
      </c>
      <c r="F25" s="121" t="s">
        <v>633</v>
      </c>
      <c r="G25" s="121">
        <v>1.5</v>
      </c>
      <c r="H25" s="121" t="s">
        <v>68</v>
      </c>
      <c r="I25" s="121" t="s">
        <v>640</v>
      </c>
      <c r="J25" s="121" t="s">
        <v>392</v>
      </c>
      <c r="K25" s="121" t="s">
        <v>667</v>
      </c>
      <c r="L25" s="122">
        <v>4414</v>
      </c>
      <c r="M25" s="126">
        <f>YEAR(SafetyData[[#This Row],[Date]])</f>
        <v>2020</v>
      </c>
      <c r="N25" s="126">
        <f>MONTH(SafetyData[[#This Row],[Date]])</f>
        <v>2</v>
      </c>
    </row>
    <row r="26" spans="1:14">
      <c r="A26" s="123">
        <v>25</v>
      </c>
      <c r="B26" s="120">
        <v>43871</v>
      </c>
      <c r="C26" s="121" t="s">
        <v>669</v>
      </c>
      <c r="D26" s="121" t="s">
        <v>19</v>
      </c>
      <c r="E26" s="121" t="s">
        <v>638</v>
      </c>
      <c r="F26" s="121" t="s">
        <v>671</v>
      </c>
      <c r="G26" s="121">
        <v>2.5</v>
      </c>
      <c r="H26" s="121" t="s">
        <v>650</v>
      </c>
      <c r="I26" s="121" t="s">
        <v>640</v>
      </c>
      <c r="J26" s="121" t="s">
        <v>635</v>
      </c>
      <c r="K26" s="121" t="s">
        <v>653</v>
      </c>
      <c r="L26" s="122">
        <v>2790</v>
      </c>
      <c r="M26" s="126">
        <f>YEAR(SafetyData[[#This Row],[Date]])</f>
        <v>2020</v>
      </c>
      <c r="N26" s="126">
        <f>MONTH(SafetyData[[#This Row],[Date]])</f>
        <v>2</v>
      </c>
    </row>
    <row r="27" spans="1:14">
      <c r="A27" s="123">
        <v>26</v>
      </c>
      <c r="B27" s="120">
        <v>43872</v>
      </c>
      <c r="C27" s="121" t="s">
        <v>637</v>
      </c>
      <c r="D27" s="121" t="s">
        <v>19</v>
      </c>
      <c r="E27" s="121" t="s">
        <v>632</v>
      </c>
      <c r="F27" s="121" t="s">
        <v>671</v>
      </c>
      <c r="G27" s="121">
        <v>0</v>
      </c>
      <c r="H27" s="121" t="s">
        <v>668</v>
      </c>
      <c r="I27" s="121" t="s">
        <v>652</v>
      </c>
      <c r="J27" s="121" t="s">
        <v>635</v>
      </c>
      <c r="K27" s="121" t="s">
        <v>645</v>
      </c>
      <c r="L27" s="122">
        <v>394</v>
      </c>
      <c r="M27" s="126">
        <f>YEAR(SafetyData[[#This Row],[Date]])</f>
        <v>2020</v>
      </c>
      <c r="N27" s="126">
        <f>MONTH(SafetyData[[#This Row],[Date]])</f>
        <v>2</v>
      </c>
    </row>
    <row r="28" spans="1:14">
      <c r="A28" s="123">
        <v>27</v>
      </c>
      <c r="B28" s="120">
        <v>43873</v>
      </c>
      <c r="C28" s="121" t="s">
        <v>666</v>
      </c>
      <c r="D28" s="121" t="s">
        <v>19</v>
      </c>
      <c r="E28" s="121" t="s">
        <v>647</v>
      </c>
      <c r="F28" s="121" t="s">
        <v>658</v>
      </c>
      <c r="G28" s="121">
        <v>4</v>
      </c>
      <c r="H28" s="121" t="s">
        <v>41</v>
      </c>
      <c r="I28" s="121" t="s">
        <v>640</v>
      </c>
      <c r="J28" s="121" t="s">
        <v>635</v>
      </c>
      <c r="K28" s="121" t="s">
        <v>664</v>
      </c>
      <c r="L28" s="122">
        <v>4743</v>
      </c>
      <c r="M28" s="126">
        <f>YEAR(SafetyData[[#This Row],[Date]])</f>
        <v>2020</v>
      </c>
      <c r="N28" s="126">
        <f>MONTH(SafetyData[[#This Row],[Date]])</f>
        <v>2</v>
      </c>
    </row>
    <row r="29" spans="1:14">
      <c r="A29" s="123">
        <v>28</v>
      </c>
      <c r="B29" s="120">
        <v>43874</v>
      </c>
      <c r="C29" s="121" t="s">
        <v>637</v>
      </c>
      <c r="D29" s="121" t="s">
        <v>19</v>
      </c>
      <c r="E29" s="121" t="s">
        <v>647</v>
      </c>
      <c r="F29" s="121" t="s">
        <v>633</v>
      </c>
      <c r="G29" s="121">
        <v>4.5</v>
      </c>
      <c r="H29" s="121" t="s">
        <v>668</v>
      </c>
      <c r="I29" s="121" t="s">
        <v>640</v>
      </c>
      <c r="J29" s="121" t="s">
        <v>657</v>
      </c>
      <c r="K29" s="121" t="s">
        <v>664</v>
      </c>
      <c r="L29" s="122">
        <v>3417</v>
      </c>
      <c r="M29" s="126">
        <f>YEAR(SafetyData[[#This Row],[Date]])</f>
        <v>2020</v>
      </c>
      <c r="N29" s="126">
        <f>MONTH(SafetyData[[#This Row],[Date]])</f>
        <v>2</v>
      </c>
    </row>
    <row r="30" spans="1:14">
      <c r="A30" s="123">
        <v>29</v>
      </c>
      <c r="B30" s="120">
        <v>43874</v>
      </c>
      <c r="C30" s="121" t="s">
        <v>646</v>
      </c>
      <c r="D30" s="121" t="s">
        <v>19</v>
      </c>
      <c r="E30" s="121" t="s">
        <v>632</v>
      </c>
      <c r="F30" s="121" t="s">
        <v>651</v>
      </c>
      <c r="G30" s="121">
        <v>0</v>
      </c>
      <c r="H30" s="121" t="s">
        <v>22</v>
      </c>
      <c r="I30" s="121" t="s">
        <v>663</v>
      </c>
      <c r="J30" s="121" t="s">
        <v>657</v>
      </c>
      <c r="K30" s="121" t="s">
        <v>636</v>
      </c>
      <c r="L30" s="122">
        <v>2337</v>
      </c>
      <c r="M30" s="126">
        <f>YEAR(SafetyData[[#This Row],[Date]])</f>
        <v>2020</v>
      </c>
      <c r="N30" s="126">
        <f>MONTH(SafetyData[[#This Row],[Date]])</f>
        <v>2</v>
      </c>
    </row>
    <row r="31" spans="1:14">
      <c r="A31" s="123">
        <v>30</v>
      </c>
      <c r="B31" s="120">
        <v>43875</v>
      </c>
      <c r="C31" s="121" t="s">
        <v>672</v>
      </c>
      <c r="D31" s="121" t="s">
        <v>19</v>
      </c>
      <c r="E31" s="121" t="s">
        <v>632</v>
      </c>
      <c r="F31" s="121" t="s">
        <v>670</v>
      </c>
      <c r="G31" s="121">
        <v>0</v>
      </c>
      <c r="H31" s="121" t="s">
        <v>56</v>
      </c>
      <c r="I31" s="121" t="s">
        <v>634</v>
      </c>
      <c r="J31" s="121" t="s">
        <v>657</v>
      </c>
      <c r="K31" s="121" t="s">
        <v>662</v>
      </c>
      <c r="L31" s="122">
        <v>0</v>
      </c>
      <c r="M31" s="126">
        <f>YEAR(SafetyData[[#This Row],[Date]])</f>
        <v>2020</v>
      </c>
      <c r="N31" s="126">
        <f>MONTH(SafetyData[[#This Row],[Date]])</f>
        <v>2</v>
      </c>
    </row>
    <row r="32" spans="1:14">
      <c r="A32" s="123">
        <v>31</v>
      </c>
      <c r="B32" s="120">
        <v>43877</v>
      </c>
      <c r="C32" s="121" t="s">
        <v>672</v>
      </c>
      <c r="D32" s="121" t="s">
        <v>19</v>
      </c>
      <c r="E32" s="121" t="s">
        <v>647</v>
      </c>
      <c r="F32" s="121" t="s">
        <v>671</v>
      </c>
      <c r="G32" s="121">
        <v>0</v>
      </c>
      <c r="H32" s="121" t="s">
        <v>29</v>
      </c>
      <c r="I32" s="121" t="s">
        <v>652</v>
      </c>
      <c r="J32" s="121" t="s">
        <v>392</v>
      </c>
      <c r="K32" s="121" t="s">
        <v>641</v>
      </c>
      <c r="L32" s="122">
        <v>207</v>
      </c>
      <c r="M32" s="126">
        <f>YEAR(SafetyData[[#This Row],[Date]])</f>
        <v>2020</v>
      </c>
      <c r="N32" s="126">
        <f>MONTH(SafetyData[[#This Row],[Date]])</f>
        <v>2</v>
      </c>
    </row>
    <row r="33" spans="1:14">
      <c r="A33" s="123">
        <v>32</v>
      </c>
      <c r="B33" s="120">
        <v>43878</v>
      </c>
      <c r="C33" s="121" t="s">
        <v>631</v>
      </c>
      <c r="D33" s="121" t="s">
        <v>34</v>
      </c>
      <c r="E33" s="121" t="s">
        <v>638</v>
      </c>
      <c r="F33" s="121" t="s">
        <v>658</v>
      </c>
      <c r="G33" s="121">
        <v>2</v>
      </c>
      <c r="H33" s="121" t="s">
        <v>650</v>
      </c>
      <c r="I33" s="121" t="s">
        <v>640</v>
      </c>
      <c r="J33" s="121" t="s">
        <v>657</v>
      </c>
      <c r="K33" s="121" t="s">
        <v>660</v>
      </c>
      <c r="L33" s="122">
        <v>2544</v>
      </c>
      <c r="M33" s="126">
        <f>YEAR(SafetyData[[#This Row],[Date]])</f>
        <v>2020</v>
      </c>
      <c r="N33" s="126">
        <f>MONTH(SafetyData[[#This Row],[Date]])</f>
        <v>2</v>
      </c>
    </row>
    <row r="34" spans="1:14">
      <c r="A34" s="123">
        <v>33</v>
      </c>
      <c r="B34" s="120">
        <v>43880</v>
      </c>
      <c r="C34" s="121" t="s">
        <v>631</v>
      </c>
      <c r="D34" s="121" t="s">
        <v>34</v>
      </c>
      <c r="E34" s="121" t="s">
        <v>638</v>
      </c>
      <c r="F34" s="121" t="s">
        <v>670</v>
      </c>
      <c r="G34" s="121">
        <v>0</v>
      </c>
      <c r="H34" s="121" t="s">
        <v>41</v>
      </c>
      <c r="I34" s="121" t="s">
        <v>663</v>
      </c>
      <c r="J34" s="121" t="s">
        <v>392</v>
      </c>
      <c r="K34" s="121" t="s">
        <v>645</v>
      </c>
      <c r="L34" s="122">
        <v>3411</v>
      </c>
      <c r="M34" s="126">
        <f>YEAR(SafetyData[[#This Row],[Date]])</f>
        <v>2020</v>
      </c>
      <c r="N34" s="126">
        <f>MONTH(SafetyData[[#This Row],[Date]])</f>
        <v>2</v>
      </c>
    </row>
    <row r="35" spans="1:14">
      <c r="A35" s="123">
        <v>34</v>
      </c>
      <c r="B35" s="120">
        <v>43881</v>
      </c>
      <c r="C35" s="121" t="s">
        <v>665</v>
      </c>
      <c r="D35" s="121" t="s">
        <v>19</v>
      </c>
      <c r="E35" s="121" t="s">
        <v>632</v>
      </c>
      <c r="F35" s="121" t="s">
        <v>671</v>
      </c>
      <c r="G35" s="121">
        <v>0</v>
      </c>
      <c r="H35" s="121" t="s">
        <v>29</v>
      </c>
      <c r="I35" s="121" t="s">
        <v>634</v>
      </c>
      <c r="J35" s="121" t="s">
        <v>635</v>
      </c>
      <c r="K35" s="121" t="s">
        <v>641</v>
      </c>
      <c r="L35" s="122">
        <v>0</v>
      </c>
      <c r="M35" s="126">
        <f>YEAR(SafetyData[[#This Row],[Date]])</f>
        <v>2020</v>
      </c>
      <c r="N35" s="126">
        <f>MONTH(SafetyData[[#This Row],[Date]])</f>
        <v>2</v>
      </c>
    </row>
    <row r="36" spans="1:14">
      <c r="A36" s="123">
        <v>35</v>
      </c>
      <c r="B36" s="120">
        <v>43883</v>
      </c>
      <c r="C36" s="121" t="s">
        <v>637</v>
      </c>
      <c r="D36" s="121" t="s">
        <v>19</v>
      </c>
      <c r="E36" s="121" t="s">
        <v>632</v>
      </c>
      <c r="F36" s="121" t="s">
        <v>670</v>
      </c>
      <c r="G36" s="121">
        <v>0</v>
      </c>
      <c r="H36" s="121" t="s">
        <v>56</v>
      </c>
      <c r="I36" s="121" t="s">
        <v>663</v>
      </c>
      <c r="J36" s="121" t="s">
        <v>635</v>
      </c>
      <c r="K36" s="121" t="s">
        <v>641</v>
      </c>
      <c r="L36" s="122">
        <v>4800</v>
      </c>
      <c r="M36" s="126">
        <f>YEAR(SafetyData[[#This Row],[Date]])</f>
        <v>2020</v>
      </c>
      <c r="N36" s="126">
        <f>MONTH(SafetyData[[#This Row],[Date]])</f>
        <v>2</v>
      </c>
    </row>
    <row r="37" spans="1:14">
      <c r="A37" s="123">
        <v>36</v>
      </c>
      <c r="B37" s="120">
        <v>43888</v>
      </c>
      <c r="C37" s="121" t="s">
        <v>654</v>
      </c>
      <c r="D37" s="121" t="s">
        <v>19</v>
      </c>
      <c r="E37" s="121" t="s">
        <v>647</v>
      </c>
      <c r="F37" s="121" t="s">
        <v>670</v>
      </c>
      <c r="G37" s="121">
        <v>0</v>
      </c>
      <c r="H37" s="121" t="s">
        <v>68</v>
      </c>
      <c r="I37" s="121" t="s">
        <v>663</v>
      </c>
      <c r="J37" s="121" t="s">
        <v>657</v>
      </c>
      <c r="K37" s="121" t="s">
        <v>660</v>
      </c>
      <c r="L37" s="122">
        <v>3339</v>
      </c>
      <c r="M37" s="126">
        <f>YEAR(SafetyData[[#This Row],[Date]])</f>
        <v>2020</v>
      </c>
      <c r="N37" s="126">
        <f>MONTH(SafetyData[[#This Row],[Date]])</f>
        <v>2</v>
      </c>
    </row>
    <row r="38" spans="1:14">
      <c r="A38" s="123">
        <v>37</v>
      </c>
      <c r="B38" s="120">
        <v>43889</v>
      </c>
      <c r="C38" s="121" t="s">
        <v>665</v>
      </c>
      <c r="D38" s="121" t="s">
        <v>19</v>
      </c>
      <c r="E38" s="121" t="s">
        <v>647</v>
      </c>
      <c r="F38" s="121" t="s">
        <v>649</v>
      </c>
      <c r="G38" s="121">
        <v>5</v>
      </c>
      <c r="H38" s="121" t="s">
        <v>41</v>
      </c>
      <c r="I38" s="121" t="s">
        <v>640</v>
      </c>
      <c r="J38" s="121" t="s">
        <v>657</v>
      </c>
      <c r="K38" s="121" t="s">
        <v>641</v>
      </c>
      <c r="L38" s="122">
        <v>4969</v>
      </c>
      <c r="M38" s="126">
        <f>YEAR(SafetyData[[#This Row],[Date]])</f>
        <v>2020</v>
      </c>
      <c r="N38" s="126">
        <f>MONTH(SafetyData[[#This Row],[Date]])</f>
        <v>2</v>
      </c>
    </row>
    <row r="39" spans="1:14">
      <c r="A39" s="123">
        <v>38</v>
      </c>
      <c r="B39" s="120">
        <v>43891</v>
      </c>
      <c r="C39" s="121" t="s">
        <v>673</v>
      </c>
      <c r="D39" s="121" t="s">
        <v>19</v>
      </c>
      <c r="E39" s="121" t="s">
        <v>643</v>
      </c>
      <c r="F39" s="121" t="s">
        <v>658</v>
      </c>
      <c r="G39" s="121">
        <v>0</v>
      </c>
      <c r="H39" s="121" t="s">
        <v>41</v>
      </c>
      <c r="I39" s="121" t="s">
        <v>652</v>
      </c>
      <c r="J39" s="121" t="s">
        <v>635</v>
      </c>
      <c r="K39" s="121" t="s">
        <v>662</v>
      </c>
      <c r="L39" s="122">
        <v>360</v>
      </c>
      <c r="M39" s="126">
        <f>YEAR(SafetyData[[#This Row],[Date]])</f>
        <v>2020</v>
      </c>
      <c r="N39" s="126">
        <f>MONTH(SafetyData[[#This Row],[Date]])</f>
        <v>3</v>
      </c>
    </row>
    <row r="40" spans="1:14">
      <c r="A40" s="123">
        <v>39</v>
      </c>
      <c r="B40" s="120">
        <v>43893</v>
      </c>
      <c r="C40" s="121" t="s">
        <v>642</v>
      </c>
      <c r="D40" s="121" t="s">
        <v>19</v>
      </c>
      <c r="E40" s="121" t="s">
        <v>638</v>
      </c>
      <c r="F40" s="121" t="s">
        <v>633</v>
      </c>
      <c r="G40" s="121">
        <v>0</v>
      </c>
      <c r="H40" s="121" t="s">
        <v>64</v>
      </c>
      <c r="I40" s="121" t="s">
        <v>634</v>
      </c>
      <c r="J40" s="121" t="s">
        <v>635</v>
      </c>
      <c r="K40" s="121" t="s">
        <v>662</v>
      </c>
      <c r="L40" s="122">
        <v>0</v>
      </c>
      <c r="M40" s="126">
        <f>YEAR(SafetyData[[#This Row],[Date]])</f>
        <v>2020</v>
      </c>
      <c r="N40" s="126">
        <f>MONTH(SafetyData[[#This Row],[Date]])</f>
        <v>3</v>
      </c>
    </row>
    <row r="41" spans="1:14">
      <c r="A41" s="123">
        <v>40</v>
      </c>
      <c r="B41" s="120">
        <v>43893</v>
      </c>
      <c r="C41" s="121" t="s">
        <v>637</v>
      </c>
      <c r="D41" s="121" t="s">
        <v>19</v>
      </c>
      <c r="E41" s="121" t="s">
        <v>647</v>
      </c>
      <c r="F41" s="121" t="s">
        <v>651</v>
      </c>
      <c r="G41" s="121">
        <v>2.5</v>
      </c>
      <c r="H41" s="121" t="s">
        <v>659</v>
      </c>
      <c r="I41" s="121" t="s">
        <v>640</v>
      </c>
      <c r="J41" s="121" t="s">
        <v>392</v>
      </c>
      <c r="K41" s="121" t="s">
        <v>660</v>
      </c>
      <c r="L41" s="122">
        <v>4718</v>
      </c>
      <c r="M41" s="126">
        <f>YEAR(SafetyData[[#This Row],[Date]])</f>
        <v>2020</v>
      </c>
      <c r="N41" s="126">
        <f>MONTH(SafetyData[[#This Row],[Date]])</f>
        <v>3</v>
      </c>
    </row>
    <row r="42" spans="1:14">
      <c r="A42" s="123">
        <v>41</v>
      </c>
      <c r="B42" s="120">
        <v>43896</v>
      </c>
      <c r="C42" s="121" t="s">
        <v>642</v>
      </c>
      <c r="D42" s="121" t="s">
        <v>19</v>
      </c>
      <c r="E42" s="121" t="s">
        <v>632</v>
      </c>
      <c r="F42" s="121" t="s">
        <v>633</v>
      </c>
      <c r="G42" s="121">
        <v>0</v>
      </c>
      <c r="H42" s="121" t="s">
        <v>650</v>
      </c>
      <c r="I42" s="121" t="s">
        <v>634</v>
      </c>
      <c r="J42" s="121" t="s">
        <v>657</v>
      </c>
      <c r="K42" s="121" t="s">
        <v>662</v>
      </c>
      <c r="L42" s="122">
        <v>0</v>
      </c>
      <c r="M42" s="126">
        <f>YEAR(SafetyData[[#This Row],[Date]])</f>
        <v>2020</v>
      </c>
      <c r="N42" s="126">
        <f>MONTH(SafetyData[[#This Row],[Date]])</f>
        <v>3</v>
      </c>
    </row>
    <row r="43" spans="1:14">
      <c r="A43" s="123">
        <v>42</v>
      </c>
      <c r="B43" s="120">
        <v>43896</v>
      </c>
      <c r="C43" s="121" t="s">
        <v>669</v>
      </c>
      <c r="D43" s="121" t="s">
        <v>19</v>
      </c>
      <c r="E43" s="121" t="s">
        <v>643</v>
      </c>
      <c r="F43" s="121" t="s">
        <v>644</v>
      </c>
      <c r="G43" s="121">
        <v>0</v>
      </c>
      <c r="H43" s="121" t="s">
        <v>41</v>
      </c>
      <c r="I43" s="121" t="s">
        <v>652</v>
      </c>
      <c r="J43" s="121" t="s">
        <v>392</v>
      </c>
      <c r="K43" s="121" t="s">
        <v>662</v>
      </c>
      <c r="L43" s="122">
        <v>456</v>
      </c>
      <c r="M43" s="126">
        <f>YEAR(SafetyData[[#This Row],[Date]])</f>
        <v>2020</v>
      </c>
      <c r="N43" s="126">
        <f>MONTH(SafetyData[[#This Row],[Date]])</f>
        <v>3</v>
      </c>
    </row>
    <row r="44" spans="1:14">
      <c r="A44" s="123">
        <v>43</v>
      </c>
      <c r="B44" s="120">
        <v>43897</v>
      </c>
      <c r="C44" s="121" t="s">
        <v>656</v>
      </c>
      <c r="D44" s="121" t="s">
        <v>19</v>
      </c>
      <c r="E44" s="121" t="s">
        <v>643</v>
      </c>
      <c r="F44" s="121" t="s">
        <v>658</v>
      </c>
      <c r="G44" s="121">
        <v>0</v>
      </c>
      <c r="H44" s="121" t="s">
        <v>22</v>
      </c>
      <c r="I44" s="121" t="s">
        <v>652</v>
      </c>
      <c r="J44" s="121" t="s">
        <v>657</v>
      </c>
      <c r="K44" s="121" t="s">
        <v>645</v>
      </c>
      <c r="L44" s="122">
        <v>307</v>
      </c>
      <c r="M44" s="126">
        <f>YEAR(SafetyData[[#This Row],[Date]])</f>
        <v>2020</v>
      </c>
      <c r="N44" s="126">
        <f>MONTH(SafetyData[[#This Row],[Date]])</f>
        <v>3</v>
      </c>
    </row>
    <row r="45" spans="1:14">
      <c r="A45" s="123">
        <v>44</v>
      </c>
      <c r="B45" s="120">
        <v>43901</v>
      </c>
      <c r="C45" s="121" t="s">
        <v>661</v>
      </c>
      <c r="D45" s="121" t="s">
        <v>19</v>
      </c>
      <c r="E45" s="121" t="s">
        <v>638</v>
      </c>
      <c r="F45" s="121" t="s">
        <v>644</v>
      </c>
      <c r="G45" s="121">
        <v>0</v>
      </c>
      <c r="H45" s="121" t="s">
        <v>650</v>
      </c>
      <c r="I45" s="121" t="s">
        <v>634</v>
      </c>
      <c r="J45" s="121" t="s">
        <v>392</v>
      </c>
      <c r="K45" s="121" t="s">
        <v>660</v>
      </c>
      <c r="L45" s="122">
        <v>0</v>
      </c>
      <c r="M45" s="126">
        <f>YEAR(SafetyData[[#This Row],[Date]])</f>
        <v>2020</v>
      </c>
      <c r="N45" s="126">
        <f>MONTH(SafetyData[[#This Row],[Date]])</f>
        <v>3</v>
      </c>
    </row>
    <row r="46" spans="1:14">
      <c r="A46" s="123">
        <v>45</v>
      </c>
      <c r="B46" s="120">
        <v>43902</v>
      </c>
      <c r="C46" s="121" t="s">
        <v>654</v>
      </c>
      <c r="D46" s="121" t="s">
        <v>34</v>
      </c>
      <c r="E46" s="121" t="s">
        <v>643</v>
      </c>
      <c r="F46" s="121" t="s">
        <v>658</v>
      </c>
      <c r="G46" s="121">
        <v>0</v>
      </c>
      <c r="H46" s="121" t="s">
        <v>659</v>
      </c>
      <c r="I46" s="121" t="s">
        <v>663</v>
      </c>
      <c r="J46" s="121" t="s">
        <v>392</v>
      </c>
      <c r="K46" s="121" t="s">
        <v>645</v>
      </c>
      <c r="L46" s="122">
        <v>4933</v>
      </c>
      <c r="M46" s="126">
        <f>YEAR(SafetyData[[#This Row],[Date]])</f>
        <v>2020</v>
      </c>
      <c r="N46" s="126">
        <f>MONTH(SafetyData[[#This Row],[Date]])</f>
        <v>3</v>
      </c>
    </row>
    <row r="47" spans="1:14">
      <c r="A47" s="123">
        <v>46</v>
      </c>
      <c r="B47" s="120">
        <v>43907</v>
      </c>
      <c r="C47" s="121" t="s">
        <v>672</v>
      </c>
      <c r="D47" s="121" t="s">
        <v>19</v>
      </c>
      <c r="E47" s="121" t="s">
        <v>632</v>
      </c>
      <c r="F47" s="121" t="s">
        <v>671</v>
      </c>
      <c r="G47" s="121">
        <v>4.5</v>
      </c>
      <c r="H47" s="121" t="s">
        <v>64</v>
      </c>
      <c r="I47" s="121" t="s">
        <v>640</v>
      </c>
      <c r="J47" s="121" t="s">
        <v>392</v>
      </c>
      <c r="K47" s="121" t="s">
        <v>641</v>
      </c>
      <c r="L47" s="122">
        <v>3146</v>
      </c>
      <c r="M47" s="126">
        <f>YEAR(SafetyData[[#This Row],[Date]])</f>
        <v>2020</v>
      </c>
      <c r="N47" s="126">
        <f>MONTH(SafetyData[[#This Row],[Date]])</f>
        <v>3</v>
      </c>
    </row>
    <row r="48" spans="1:14">
      <c r="A48" s="123">
        <v>47</v>
      </c>
      <c r="B48" s="120">
        <v>43910</v>
      </c>
      <c r="C48" s="121" t="s">
        <v>642</v>
      </c>
      <c r="D48" s="121" t="s">
        <v>19</v>
      </c>
      <c r="E48" s="121" t="s">
        <v>638</v>
      </c>
      <c r="F48" s="121" t="s">
        <v>649</v>
      </c>
      <c r="G48" s="121">
        <v>0</v>
      </c>
      <c r="H48" s="121" t="s">
        <v>41</v>
      </c>
      <c r="I48" s="121" t="s">
        <v>634</v>
      </c>
      <c r="J48" s="121" t="s">
        <v>392</v>
      </c>
      <c r="K48" s="121" t="s">
        <v>653</v>
      </c>
      <c r="L48" s="122">
        <v>0</v>
      </c>
      <c r="M48" s="126">
        <f>YEAR(SafetyData[[#This Row],[Date]])</f>
        <v>2020</v>
      </c>
      <c r="N48" s="126">
        <f>MONTH(SafetyData[[#This Row],[Date]])</f>
        <v>3</v>
      </c>
    </row>
    <row r="49" spans="1:14">
      <c r="A49" s="123">
        <v>48</v>
      </c>
      <c r="B49" s="120">
        <v>43911</v>
      </c>
      <c r="C49" s="121" t="s">
        <v>665</v>
      </c>
      <c r="D49" s="121" t="s">
        <v>19</v>
      </c>
      <c r="E49" s="121" t="s">
        <v>638</v>
      </c>
      <c r="F49" s="121" t="s">
        <v>648</v>
      </c>
      <c r="G49" s="121">
        <v>0</v>
      </c>
      <c r="H49" s="121" t="s">
        <v>650</v>
      </c>
      <c r="I49" s="121" t="s">
        <v>663</v>
      </c>
      <c r="J49" s="121" t="s">
        <v>657</v>
      </c>
      <c r="K49" s="121" t="s">
        <v>667</v>
      </c>
      <c r="L49" s="122">
        <v>3084</v>
      </c>
      <c r="M49" s="126">
        <f>YEAR(SafetyData[[#This Row],[Date]])</f>
        <v>2020</v>
      </c>
      <c r="N49" s="126">
        <f>MONTH(SafetyData[[#This Row],[Date]])</f>
        <v>3</v>
      </c>
    </row>
    <row r="50" spans="1:14">
      <c r="A50" s="123">
        <v>49</v>
      </c>
      <c r="B50" s="120">
        <v>43913</v>
      </c>
      <c r="C50" s="121" t="s">
        <v>631</v>
      </c>
      <c r="D50" s="121" t="s">
        <v>19</v>
      </c>
      <c r="E50" s="121" t="s">
        <v>638</v>
      </c>
      <c r="F50" s="121" t="s">
        <v>648</v>
      </c>
      <c r="G50" s="121">
        <v>0</v>
      </c>
      <c r="H50" s="121" t="s">
        <v>659</v>
      </c>
      <c r="I50" s="121" t="s">
        <v>634</v>
      </c>
      <c r="J50" s="121" t="s">
        <v>635</v>
      </c>
      <c r="K50" s="121" t="s">
        <v>664</v>
      </c>
      <c r="L50" s="122">
        <v>0</v>
      </c>
      <c r="M50" s="126">
        <f>YEAR(SafetyData[[#This Row],[Date]])</f>
        <v>2020</v>
      </c>
      <c r="N50" s="126">
        <f>MONTH(SafetyData[[#This Row],[Date]])</f>
        <v>3</v>
      </c>
    </row>
    <row r="51" spans="1:14">
      <c r="A51" s="123">
        <v>50</v>
      </c>
      <c r="B51" s="120">
        <v>43924</v>
      </c>
      <c r="C51" s="121" t="s">
        <v>646</v>
      </c>
      <c r="D51" s="121" t="s">
        <v>19</v>
      </c>
      <c r="E51" s="121" t="s">
        <v>643</v>
      </c>
      <c r="F51" s="121" t="s">
        <v>633</v>
      </c>
      <c r="G51" s="121">
        <v>0</v>
      </c>
      <c r="H51" s="121" t="s">
        <v>29</v>
      </c>
      <c r="I51" s="121" t="s">
        <v>652</v>
      </c>
      <c r="J51" s="121" t="s">
        <v>657</v>
      </c>
      <c r="K51" s="121" t="s">
        <v>636</v>
      </c>
      <c r="L51" s="122">
        <v>260</v>
      </c>
      <c r="M51" s="126">
        <f>YEAR(SafetyData[[#This Row],[Date]])</f>
        <v>2020</v>
      </c>
      <c r="N51" s="126">
        <f>MONTH(SafetyData[[#This Row],[Date]])</f>
        <v>4</v>
      </c>
    </row>
    <row r="52" spans="1:14">
      <c r="A52" s="123">
        <v>51</v>
      </c>
      <c r="B52" s="120">
        <v>43925</v>
      </c>
      <c r="C52" s="121" t="s">
        <v>673</v>
      </c>
      <c r="D52" s="121" t="s">
        <v>19</v>
      </c>
      <c r="E52" s="121" t="s">
        <v>632</v>
      </c>
      <c r="F52" s="121" t="s">
        <v>670</v>
      </c>
      <c r="G52" s="121">
        <v>0</v>
      </c>
      <c r="H52" s="121" t="s">
        <v>668</v>
      </c>
      <c r="I52" s="121" t="s">
        <v>652</v>
      </c>
      <c r="J52" s="121" t="s">
        <v>635</v>
      </c>
      <c r="K52" s="121" t="s">
        <v>667</v>
      </c>
      <c r="L52" s="122">
        <v>40</v>
      </c>
      <c r="M52" s="126">
        <f>YEAR(SafetyData[[#This Row],[Date]])</f>
        <v>2020</v>
      </c>
      <c r="N52" s="126">
        <f>MONTH(SafetyData[[#This Row],[Date]])</f>
        <v>4</v>
      </c>
    </row>
    <row r="53" spans="1:14">
      <c r="A53" s="123">
        <v>52</v>
      </c>
      <c r="B53" s="120">
        <v>43925</v>
      </c>
      <c r="C53" s="121" t="s">
        <v>665</v>
      </c>
      <c r="D53" s="121" t="s">
        <v>19</v>
      </c>
      <c r="E53" s="121" t="s">
        <v>632</v>
      </c>
      <c r="F53" s="121" t="s">
        <v>639</v>
      </c>
      <c r="G53" s="121">
        <v>0</v>
      </c>
      <c r="H53" s="121" t="s">
        <v>41</v>
      </c>
      <c r="I53" s="121" t="s">
        <v>663</v>
      </c>
      <c r="J53" s="121" t="s">
        <v>392</v>
      </c>
      <c r="K53" s="121" t="s">
        <v>664</v>
      </c>
      <c r="L53" s="122">
        <v>2615</v>
      </c>
      <c r="M53" s="126">
        <f>YEAR(SafetyData[[#This Row],[Date]])</f>
        <v>2020</v>
      </c>
      <c r="N53" s="126">
        <f>MONTH(SafetyData[[#This Row],[Date]])</f>
        <v>4</v>
      </c>
    </row>
    <row r="54" spans="1:14">
      <c r="A54" s="123">
        <v>53</v>
      </c>
      <c r="B54" s="120">
        <v>43925</v>
      </c>
      <c r="C54" s="121" t="s">
        <v>661</v>
      </c>
      <c r="D54" s="121" t="s">
        <v>19</v>
      </c>
      <c r="E54" s="121" t="s">
        <v>638</v>
      </c>
      <c r="F54" s="121" t="s">
        <v>648</v>
      </c>
      <c r="G54" s="121">
        <v>4.5</v>
      </c>
      <c r="H54" s="121" t="s">
        <v>41</v>
      </c>
      <c r="I54" s="121" t="s">
        <v>640</v>
      </c>
      <c r="J54" s="121" t="s">
        <v>392</v>
      </c>
      <c r="K54" s="121" t="s">
        <v>645</v>
      </c>
      <c r="L54" s="122">
        <v>450</v>
      </c>
      <c r="M54" s="126">
        <f>YEAR(SafetyData[[#This Row],[Date]])</f>
        <v>2020</v>
      </c>
      <c r="N54" s="126">
        <f>MONTH(SafetyData[[#This Row],[Date]])</f>
        <v>4</v>
      </c>
    </row>
    <row r="55" spans="1:14">
      <c r="A55" s="123">
        <v>54</v>
      </c>
      <c r="B55" s="120">
        <v>43927</v>
      </c>
      <c r="C55" s="121" t="s">
        <v>637</v>
      </c>
      <c r="D55" s="121" t="s">
        <v>19</v>
      </c>
      <c r="E55" s="121" t="s">
        <v>643</v>
      </c>
      <c r="F55" s="121" t="s">
        <v>671</v>
      </c>
      <c r="G55" s="121">
        <v>0</v>
      </c>
      <c r="H55" s="121" t="s">
        <v>668</v>
      </c>
      <c r="I55" s="121" t="s">
        <v>663</v>
      </c>
      <c r="J55" s="121" t="s">
        <v>657</v>
      </c>
      <c r="K55" s="121" t="s">
        <v>664</v>
      </c>
      <c r="L55" s="122">
        <v>4462</v>
      </c>
      <c r="M55" s="126">
        <f>YEAR(SafetyData[[#This Row],[Date]])</f>
        <v>2020</v>
      </c>
      <c r="N55" s="126">
        <f>MONTH(SafetyData[[#This Row],[Date]])</f>
        <v>4</v>
      </c>
    </row>
    <row r="56" spans="1:14">
      <c r="A56" s="123">
        <v>55</v>
      </c>
      <c r="B56" s="120">
        <v>43928</v>
      </c>
      <c r="C56" s="121" t="s">
        <v>646</v>
      </c>
      <c r="D56" s="121" t="s">
        <v>19</v>
      </c>
      <c r="E56" s="121" t="s">
        <v>632</v>
      </c>
      <c r="F56" s="121" t="s">
        <v>649</v>
      </c>
      <c r="G56" s="121">
        <v>0</v>
      </c>
      <c r="H56" s="121" t="s">
        <v>650</v>
      </c>
      <c r="I56" s="121" t="s">
        <v>652</v>
      </c>
      <c r="J56" s="121" t="s">
        <v>657</v>
      </c>
      <c r="K56" s="121" t="s">
        <v>655</v>
      </c>
      <c r="L56" s="122">
        <v>76</v>
      </c>
      <c r="M56" s="126">
        <f>YEAR(SafetyData[[#This Row],[Date]])</f>
        <v>2020</v>
      </c>
      <c r="N56" s="126">
        <f>MONTH(SafetyData[[#This Row],[Date]])</f>
        <v>4</v>
      </c>
    </row>
    <row r="57" spans="1:14">
      <c r="A57" s="123">
        <v>56</v>
      </c>
      <c r="B57" s="120">
        <v>43933</v>
      </c>
      <c r="C57" s="121" t="s">
        <v>637</v>
      </c>
      <c r="D57" s="121" t="s">
        <v>19</v>
      </c>
      <c r="E57" s="121" t="s">
        <v>632</v>
      </c>
      <c r="F57" s="121" t="s">
        <v>658</v>
      </c>
      <c r="G57" s="121">
        <v>0</v>
      </c>
      <c r="H57" s="121" t="s">
        <v>650</v>
      </c>
      <c r="I57" s="121" t="s">
        <v>652</v>
      </c>
      <c r="J57" s="121" t="s">
        <v>657</v>
      </c>
      <c r="K57" s="121" t="s">
        <v>660</v>
      </c>
      <c r="L57" s="122">
        <v>297</v>
      </c>
      <c r="M57" s="126">
        <f>YEAR(SafetyData[[#This Row],[Date]])</f>
        <v>2020</v>
      </c>
      <c r="N57" s="126">
        <f>MONTH(SafetyData[[#This Row],[Date]])</f>
        <v>4</v>
      </c>
    </row>
    <row r="58" spans="1:14">
      <c r="A58" s="123">
        <v>57</v>
      </c>
      <c r="B58" s="120">
        <v>43934</v>
      </c>
      <c r="C58" s="121" t="s">
        <v>642</v>
      </c>
      <c r="D58" s="121" t="s">
        <v>34</v>
      </c>
      <c r="E58" s="121" t="s">
        <v>647</v>
      </c>
      <c r="F58" s="121" t="s">
        <v>639</v>
      </c>
      <c r="G58" s="121">
        <v>4.5</v>
      </c>
      <c r="H58" s="121" t="s">
        <v>22</v>
      </c>
      <c r="I58" s="121" t="s">
        <v>640</v>
      </c>
      <c r="J58" s="121" t="s">
        <v>657</v>
      </c>
      <c r="K58" s="121" t="s">
        <v>641</v>
      </c>
      <c r="L58" s="122">
        <v>1152</v>
      </c>
      <c r="M58" s="126">
        <f>YEAR(SafetyData[[#This Row],[Date]])</f>
        <v>2020</v>
      </c>
      <c r="N58" s="126">
        <f>MONTH(SafetyData[[#This Row],[Date]])</f>
        <v>4</v>
      </c>
    </row>
    <row r="59" spans="1:14">
      <c r="A59" s="123">
        <v>58</v>
      </c>
      <c r="B59" s="120">
        <v>43934</v>
      </c>
      <c r="C59" s="121" t="s">
        <v>646</v>
      </c>
      <c r="D59" s="121" t="s">
        <v>19</v>
      </c>
      <c r="E59" s="121" t="s">
        <v>643</v>
      </c>
      <c r="F59" s="121" t="s">
        <v>671</v>
      </c>
      <c r="G59" s="121">
        <v>0</v>
      </c>
      <c r="H59" s="121" t="s">
        <v>668</v>
      </c>
      <c r="I59" s="121" t="s">
        <v>634</v>
      </c>
      <c r="J59" s="121" t="s">
        <v>392</v>
      </c>
      <c r="K59" s="121" t="s">
        <v>664</v>
      </c>
      <c r="L59" s="122">
        <v>0</v>
      </c>
      <c r="M59" s="126">
        <f>YEAR(SafetyData[[#This Row],[Date]])</f>
        <v>2020</v>
      </c>
      <c r="N59" s="126">
        <f>MONTH(SafetyData[[#This Row],[Date]])</f>
        <v>4</v>
      </c>
    </row>
    <row r="60" spans="1:14">
      <c r="A60" s="123">
        <v>59</v>
      </c>
      <c r="B60" s="120">
        <v>43935</v>
      </c>
      <c r="C60" s="121" t="s">
        <v>665</v>
      </c>
      <c r="D60" s="121" t="s">
        <v>19</v>
      </c>
      <c r="E60" s="121" t="s">
        <v>647</v>
      </c>
      <c r="F60" s="121" t="s">
        <v>633</v>
      </c>
      <c r="G60" s="121">
        <v>0</v>
      </c>
      <c r="H60" s="121" t="s">
        <v>68</v>
      </c>
      <c r="I60" s="121" t="s">
        <v>652</v>
      </c>
      <c r="J60" s="121" t="s">
        <v>657</v>
      </c>
      <c r="K60" s="121" t="s">
        <v>655</v>
      </c>
      <c r="L60" s="122">
        <v>173</v>
      </c>
      <c r="M60" s="126">
        <f>YEAR(SafetyData[[#This Row],[Date]])</f>
        <v>2020</v>
      </c>
      <c r="N60" s="126">
        <f>MONTH(SafetyData[[#This Row],[Date]])</f>
        <v>4</v>
      </c>
    </row>
    <row r="61" spans="1:14">
      <c r="A61" s="123">
        <v>60</v>
      </c>
      <c r="B61" s="120">
        <v>43935</v>
      </c>
      <c r="C61" s="121" t="s">
        <v>661</v>
      </c>
      <c r="D61" s="121" t="s">
        <v>19</v>
      </c>
      <c r="E61" s="121" t="s">
        <v>647</v>
      </c>
      <c r="F61" s="121" t="s">
        <v>658</v>
      </c>
      <c r="G61" s="121">
        <v>0</v>
      </c>
      <c r="H61" s="121" t="s">
        <v>41</v>
      </c>
      <c r="I61" s="121" t="s">
        <v>634</v>
      </c>
      <c r="J61" s="121" t="s">
        <v>657</v>
      </c>
      <c r="K61" s="121" t="s">
        <v>664</v>
      </c>
      <c r="L61" s="122">
        <v>0</v>
      </c>
      <c r="M61" s="126">
        <f>YEAR(SafetyData[[#This Row],[Date]])</f>
        <v>2020</v>
      </c>
      <c r="N61" s="126">
        <f>MONTH(SafetyData[[#This Row],[Date]])</f>
        <v>4</v>
      </c>
    </row>
    <row r="62" spans="1:14">
      <c r="A62" s="123">
        <v>61</v>
      </c>
      <c r="B62" s="120">
        <v>43936</v>
      </c>
      <c r="C62" s="121" t="s">
        <v>665</v>
      </c>
      <c r="D62" s="121" t="s">
        <v>19</v>
      </c>
      <c r="E62" s="121" t="s">
        <v>638</v>
      </c>
      <c r="F62" s="121" t="s">
        <v>648</v>
      </c>
      <c r="G62" s="121">
        <v>1.5</v>
      </c>
      <c r="H62" s="121" t="s">
        <v>668</v>
      </c>
      <c r="I62" s="121" t="s">
        <v>640</v>
      </c>
      <c r="J62" s="121" t="s">
        <v>635</v>
      </c>
      <c r="K62" s="121" t="s">
        <v>662</v>
      </c>
      <c r="L62" s="122">
        <v>4731</v>
      </c>
      <c r="M62" s="126">
        <f>YEAR(SafetyData[[#This Row],[Date]])</f>
        <v>2020</v>
      </c>
      <c r="N62" s="126">
        <f>MONTH(SafetyData[[#This Row],[Date]])</f>
        <v>4</v>
      </c>
    </row>
    <row r="63" spans="1:14">
      <c r="A63" s="123">
        <v>62</v>
      </c>
      <c r="B63" s="120">
        <v>43937</v>
      </c>
      <c r="C63" s="121" t="s">
        <v>642</v>
      </c>
      <c r="D63" s="121" t="s">
        <v>19</v>
      </c>
      <c r="E63" s="121" t="s">
        <v>647</v>
      </c>
      <c r="F63" s="121" t="s">
        <v>633</v>
      </c>
      <c r="G63" s="121">
        <v>0</v>
      </c>
      <c r="H63" s="121" t="s">
        <v>64</v>
      </c>
      <c r="I63" s="121" t="s">
        <v>652</v>
      </c>
      <c r="J63" s="121" t="s">
        <v>635</v>
      </c>
      <c r="K63" s="121" t="s">
        <v>636</v>
      </c>
      <c r="L63" s="122">
        <v>155</v>
      </c>
      <c r="M63" s="126">
        <f>YEAR(SafetyData[[#This Row],[Date]])</f>
        <v>2020</v>
      </c>
      <c r="N63" s="126">
        <f>MONTH(SafetyData[[#This Row],[Date]])</f>
        <v>4</v>
      </c>
    </row>
    <row r="64" spans="1:14">
      <c r="A64" s="123">
        <v>63</v>
      </c>
      <c r="B64" s="120">
        <v>43938</v>
      </c>
      <c r="C64" s="121" t="s">
        <v>672</v>
      </c>
      <c r="D64" s="121" t="s">
        <v>19</v>
      </c>
      <c r="E64" s="121" t="s">
        <v>632</v>
      </c>
      <c r="F64" s="121" t="s">
        <v>651</v>
      </c>
      <c r="G64" s="121">
        <v>3</v>
      </c>
      <c r="H64" s="121" t="s">
        <v>56</v>
      </c>
      <c r="I64" s="121" t="s">
        <v>640</v>
      </c>
      <c r="J64" s="121" t="s">
        <v>657</v>
      </c>
      <c r="K64" s="121" t="s">
        <v>645</v>
      </c>
      <c r="L64" s="122">
        <v>3425</v>
      </c>
      <c r="M64" s="126">
        <f>YEAR(SafetyData[[#This Row],[Date]])</f>
        <v>2020</v>
      </c>
      <c r="N64" s="126">
        <f>MONTH(SafetyData[[#This Row],[Date]])</f>
        <v>4</v>
      </c>
    </row>
    <row r="65" spans="1:14">
      <c r="A65" s="123">
        <v>64</v>
      </c>
      <c r="B65" s="120">
        <v>43939</v>
      </c>
      <c r="C65" s="121" t="s">
        <v>654</v>
      </c>
      <c r="D65" s="121" t="s">
        <v>19</v>
      </c>
      <c r="E65" s="121" t="s">
        <v>632</v>
      </c>
      <c r="F65" s="121" t="s">
        <v>633</v>
      </c>
      <c r="G65" s="121">
        <v>0</v>
      </c>
      <c r="H65" s="121" t="s">
        <v>22</v>
      </c>
      <c r="I65" s="121" t="s">
        <v>634</v>
      </c>
      <c r="J65" s="121" t="s">
        <v>657</v>
      </c>
      <c r="K65" s="121" t="s">
        <v>645</v>
      </c>
      <c r="L65" s="122">
        <v>0</v>
      </c>
      <c r="M65" s="126">
        <f>YEAR(SafetyData[[#This Row],[Date]])</f>
        <v>2020</v>
      </c>
      <c r="N65" s="126">
        <f>MONTH(SafetyData[[#This Row],[Date]])</f>
        <v>4</v>
      </c>
    </row>
    <row r="66" spans="1:14">
      <c r="A66" s="123">
        <v>65</v>
      </c>
      <c r="B66" s="120">
        <v>43942</v>
      </c>
      <c r="C66" s="121" t="s">
        <v>661</v>
      </c>
      <c r="D66" s="121" t="s">
        <v>19</v>
      </c>
      <c r="E66" s="121" t="s">
        <v>643</v>
      </c>
      <c r="F66" s="121" t="s">
        <v>644</v>
      </c>
      <c r="G66" s="121">
        <v>3</v>
      </c>
      <c r="H66" s="121" t="s">
        <v>29</v>
      </c>
      <c r="I66" s="121" t="s">
        <v>640</v>
      </c>
      <c r="J66" s="121" t="s">
        <v>657</v>
      </c>
      <c r="K66" s="121" t="s">
        <v>641</v>
      </c>
      <c r="L66" s="122">
        <v>2627</v>
      </c>
      <c r="M66" s="126">
        <f>YEAR(SafetyData[[#This Row],[Date]])</f>
        <v>2020</v>
      </c>
      <c r="N66" s="126">
        <f>MONTH(SafetyData[[#This Row],[Date]])</f>
        <v>4</v>
      </c>
    </row>
    <row r="67" spans="1:14">
      <c r="A67" s="123">
        <v>66</v>
      </c>
      <c r="B67" s="120">
        <v>43942</v>
      </c>
      <c r="C67" s="121" t="s">
        <v>669</v>
      </c>
      <c r="D67" s="121" t="s">
        <v>34</v>
      </c>
      <c r="E67" s="121" t="s">
        <v>643</v>
      </c>
      <c r="F67" s="121" t="s">
        <v>639</v>
      </c>
      <c r="G67" s="121">
        <v>4</v>
      </c>
      <c r="H67" s="121" t="s">
        <v>68</v>
      </c>
      <c r="I67" s="121" t="s">
        <v>640</v>
      </c>
      <c r="J67" s="121" t="s">
        <v>635</v>
      </c>
      <c r="K67" s="121" t="s">
        <v>662</v>
      </c>
      <c r="L67" s="122">
        <v>3680</v>
      </c>
      <c r="M67" s="126">
        <f>YEAR(SafetyData[[#This Row],[Date]])</f>
        <v>2020</v>
      </c>
      <c r="N67" s="126">
        <f>MONTH(SafetyData[[#This Row],[Date]])</f>
        <v>4</v>
      </c>
    </row>
    <row r="68" spans="1:14">
      <c r="A68" s="123">
        <v>67</v>
      </c>
      <c r="B68" s="120">
        <v>43943</v>
      </c>
      <c r="C68" s="121" t="s">
        <v>646</v>
      </c>
      <c r="D68" s="121" t="s">
        <v>19</v>
      </c>
      <c r="E68" s="121" t="s">
        <v>638</v>
      </c>
      <c r="F68" s="121" t="s">
        <v>639</v>
      </c>
      <c r="G68" s="121">
        <v>0</v>
      </c>
      <c r="H68" s="121" t="s">
        <v>64</v>
      </c>
      <c r="I68" s="121" t="s">
        <v>652</v>
      </c>
      <c r="J68" s="121" t="s">
        <v>392</v>
      </c>
      <c r="K68" s="121" t="s">
        <v>645</v>
      </c>
      <c r="L68" s="122">
        <v>281</v>
      </c>
      <c r="M68" s="126">
        <f>YEAR(SafetyData[[#This Row],[Date]])</f>
        <v>2020</v>
      </c>
      <c r="N68" s="126">
        <f>MONTH(SafetyData[[#This Row],[Date]])</f>
        <v>4</v>
      </c>
    </row>
    <row r="69" spans="1:14">
      <c r="A69" s="123">
        <v>68</v>
      </c>
      <c r="B69" s="120">
        <v>43943</v>
      </c>
      <c r="C69" s="121" t="s">
        <v>646</v>
      </c>
      <c r="D69" s="121" t="s">
        <v>19</v>
      </c>
      <c r="E69" s="121" t="s">
        <v>643</v>
      </c>
      <c r="F69" s="121" t="s">
        <v>670</v>
      </c>
      <c r="G69" s="121">
        <v>0</v>
      </c>
      <c r="H69" s="121" t="s">
        <v>64</v>
      </c>
      <c r="I69" s="121" t="s">
        <v>634</v>
      </c>
      <c r="J69" s="121" t="s">
        <v>635</v>
      </c>
      <c r="K69" s="121" t="s">
        <v>653</v>
      </c>
      <c r="L69" s="122">
        <v>0</v>
      </c>
      <c r="M69" s="126">
        <f>YEAR(SafetyData[[#This Row],[Date]])</f>
        <v>2020</v>
      </c>
      <c r="N69" s="126">
        <f>MONTH(SafetyData[[#This Row],[Date]])</f>
        <v>4</v>
      </c>
    </row>
    <row r="70" spans="1:14">
      <c r="A70" s="123">
        <v>69</v>
      </c>
      <c r="B70" s="120">
        <v>43945</v>
      </c>
      <c r="C70" s="121" t="s">
        <v>665</v>
      </c>
      <c r="D70" s="121" t="s">
        <v>19</v>
      </c>
      <c r="E70" s="121" t="s">
        <v>643</v>
      </c>
      <c r="F70" s="121" t="s">
        <v>649</v>
      </c>
      <c r="G70" s="121">
        <v>1</v>
      </c>
      <c r="H70" s="121" t="s">
        <v>41</v>
      </c>
      <c r="I70" s="121" t="s">
        <v>640</v>
      </c>
      <c r="J70" s="121" t="s">
        <v>392</v>
      </c>
      <c r="K70" s="121" t="s">
        <v>660</v>
      </c>
      <c r="L70" s="122">
        <v>3954</v>
      </c>
      <c r="M70" s="126">
        <f>YEAR(SafetyData[[#This Row],[Date]])</f>
        <v>2020</v>
      </c>
      <c r="N70" s="126">
        <f>MONTH(SafetyData[[#This Row],[Date]])</f>
        <v>4</v>
      </c>
    </row>
    <row r="71" spans="1:14">
      <c r="A71" s="123">
        <v>70</v>
      </c>
      <c r="B71" s="120">
        <v>43946</v>
      </c>
      <c r="C71" s="121" t="s">
        <v>642</v>
      </c>
      <c r="D71" s="121" t="s">
        <v>34</v>
      </c>
      <c r="E71" s="121" t="s">
        <v>647</v>
      </c>
      <c r="F71" s="121" t="s">
        <v>670</v>
      </c>
      <c r="G71" s="121">
        <v>0</v>
      </c>
      <c r="H71" s="121" t="s">
        <v>41</v>
      </c>
      <c r="I71" s="121" t="s">
        <v>634</v>
      </c>
      <c r="J71" s="121" t="s">
        <v>392</v>
      </c>
      <c r="K71" s="121" t="s">
        <v>655</v>
      </c>
      <c r="L71" s="122">
        <v>0</v>
      </c>
      <c r="M71" s="126">
        <f>YEAR(SafetyData[[#This Row],[Date]])</f>
        <v>2020</v>
      </c>
      <c r="N71" s="126">
        <f>MONTH(SafetyData[[#This Row],[Date]])</f>
        <v>4</v>
      </c>
    </row>
    <row r="72" spans="1:14">
      <c r="A72" s="123">
        <v>71</v>
      </c>
      <c r="B72" s="120">
        <v>43948</v>
      </c>
      <c r="C72" s="121" t="s">
        <v>673</v>
      </c>
      <c r="D72" s="121" t="s">
        <v>34</v>
      </c>
      <c r="E72" s="121" t="s">
        <v>643</v>
      </c>
      <c r="F72" s="121" t="s">
        <v>671</v>
      </c>
      <c r="G72" s="121">
        <v>0</v>
      </c>
      <c r="H72" s="121" t="s">
        <v>29</v>
      </c>
      <c r="I72" s="121" t="s">
        <v>634</v>
      </c>
      <c r="J72" s="121" t="s">
        <v>392</v>
      </c>
      <c r="K72" s="121" t="s">
        <v>655</v>
      </c>
      <c r="L72" s="122">
        <v>0</v>
      </c>
      <c r="M72" s="126">
        <f>YEAR(SafetyData[[#This Row],[Date]])</f>
        <v>2020</v>
      </c>
      <c r="N72" s="126">
        <f>MONTH(SafetyData[[#This Row],[Date]])</f>
        <v>4</v>
      </c>
    </row>
    <row r="73" spans="1:14">
      <c r="A73" s="123">
        <v>72</v>
      </c>
      <c r="B73" s="120">
        <v>43953</v>
      </c>
      <c r="C73" s="121" t="s">
        <v>646</v>
      </c>
      <c r="D73" s="121" t="s">
        <v>19</v>
      </c>
      <c r="E73" s="121" t="s">
        <v>632</v>
      </c>
      <c r="F73" s="121" t="s">
        <v>649</v>
      </c>
      <c r="G73" s="121">
        <v>0</v>
      </c>
      <c r="H73" s="121" t="s">
        <v>668</v>
      </c>
      <c r="I73" s="121" t="s">
        <v>663</v>
      </c>
      <c r="J73" s="121" t="s">
        <v>392</v>
      </c>
      <c r="K73" s="121" t="s">
        <v>660</v>
      </c>
      <c r="L73" s="122">
        <v>2461</v>
      </c>
      <c r="M73" s="126">
        <f>YEAR(SafetyData[[#This Row],[Date]])</f>
        <v>2020</v>
      </c>
      <c r="N73" s="126">
        <f>MONTH(SafetyData[[#This Row],[Date]])</f>
        <v>5</v>
      </c>
    </row>
    <row r="74" spans="1:14">
      <c r="A74" s="123">
        <v>73</v>
      </c>
      <c r="B74" s="120">
        <v>43955</v>
      </c>
      <c r="C74" s="121" t="s">
        <v>669</v>
      </c>
      <c r="D74" s="121" t="s">
        <v>19</v>
      </c>
      <c r="E74" s="121" t="s">
        <v>632</v>
      </c>
      <c r="F74" s="121" t="s">
        <v>644</v>
      </c>
      <c r="G74" s="121">
        <v>0</v>
      </c>
      <c r="H74" s="121" t="s">
        <v>668</v>
      </c>
      <c r="I74" s="121" t="s">
        <v>663</v>
      </c>
      <c r="J74" s="121" t="s">
        <v>392</v>
      </c>
      <c r="K74" s="121" t="s">
        <v>645</v>
      </c>
      <c r="L74" s="122">
        <v>3851</v>
      </c>
      <c r="M74" s="126">
        <f>YEAR(SafetyData[[#This Row],[Date]])</f>
        <v>2020</v>
      </c>
      <c r="N74" s="126">
        <f>MONTH(SafetyData[[#This Row],[Date]])</f>
        <v>5</v>
      </c>
    </row>
    <row r="75" spans="1:14">
      <c r="A75" s="123">
        <v>74</v>
      </c>
      <c r="B75" s="120">
        <v>43956</v>
      </c>
      <c r="C75" s="121" t="s">
        <v>656</v>
      </c>
      <c r="D75" s="121" t="s">
        <v>19</v>
      </c>
      <c r="E75" s="121" t="s">
        <v>647</v>
      </c>
      <c r="F75" s="121" t="s">
        <v>633</v>
      </c>
      <c r="G75" s="121">
        <v>0</v>
      </c>
      <c r="H75" s="121" t="s">
        <v>659</v>
      </c>
      <c r="I75" s="121" t="s">
        <v>652</v>
      </c>
      <c r="J75" s="121" t="s">
        <v>657</v>
      </c>
      <c r="K75" s="121" t="s">
        <v>664</v>
      </c>
      <c r="L75" s="122">
        <v>224</v>
      </c>
      <c r="M75" s="126">
        <f>YEAR(SafetyData[[#This Row],[Date]])</f>
        <v>2020</v>
      </c>
      <c r="N75" s="126">
        <f>MONTH(SafetyData[[#This Row],[Date]])</f>
        <v>5</v>
      </c>
    </row>
    <row r="76" spans="1:14">
      <c r="A76" s="123">
        <v>75</v>
      </c>
      <c r="B76" s="120">
        <v>43958</v>
      </c>
      <c r="C76" s="121" t="s">
        <v>654</v>
      </c>
      <c r="D76" s="121" t="s">
        <v>19</v>
      </c>
      <c r="E76" s="121" t="s">
        <v>643</v>
      </c>
      <c r="F76" s="121" t="s">
        <v>649</v>
      </c>
      <c r="G76" s="121">
        <v>4</v>
      </c>
      <c r="H76" s="121" t="s">
        <v>659</v>
      </c>
      <c r="I76" s="121" t="s">
        <v>640</v>
      </c>
      <c r="J76" s="121" t="s">
        <v>657</v>
      </c>
      <c r="K76" s="121" t="s">
        <v>664</v>
      </c>
      <c r="L76" s="122">
        <v>3969</v>
      </c>
      <c r="M76" s="126">
        <f>YEAR(SafetyData[[#This Row],[Date]])</f>
        <v>2020</v>
      </c>
      <c r="N76" s="126">
        <f>MONTH(SafetyData[[#This Row],[Date]])</f>
        <v>5</v>
      </c>
    </row>
    <row r="77" spans="1:14">
      <c r="A77" s="123">
        <v>76</v>
      </c>
      <c r="B77" s="120">
        <v>43959</v>
      </c>
      <c r="C77" s="121" t="s">
        <v>661</v>
      </c>
      <c r="D77" s="121" t="s">
        <v>19</v>
      </c>
      <c r="E77" s="121" t="s">
        <v>643</v>
      </c>
      <c r="F77" s="121" t="s">
        <v>633</v>
      </c>
      <c r="G77" s="121">
        <v>0</v>
      </c>
      <c r="H77" s="121" t="s">
        <v>22</v>
      </c>
      <c r="I77" s="121" t="s">
        <v>652</v>
      </c>
      <c r="J77" s="121" t="s">
        <v>657</v>
      </c>
      <c r="K77" s="121" t="s">
        <v>645</v>
      </c>
      <c r="L77" s="122">
        <v>434</v>
      </c>
      <c r="M77" s="126">
        <f>YEAR(SafetyData[[#This Row],[Date]])</f>
        <v>2020</v>
      </c>
      <c r="N77" s="126">
        <f>MONTH(SafetyData[[#This Row],[Date]])</f>
        <v>5</v>
      </c>
    </row>
    <row r="78" spans="1:14">
      <c r="A78" s="123">
        <v>77</v>
      </c>
      <c r="B78" s="120">
        <v>43959</v>
      </c>
      <c r="C78" s="121" t="s">
        <v>654</v>
      </c>
      <c r="D78" s="121" t="s">
        <v>19</v>
      </c>
      <c r="E78" s="121" t="s">
        <v>647</v>
      </c>
      <c r="F78" s="121" t="s">
        <v>651</v>
      </c>
      <c r="G78" s="121">
        <v>1</v>
      </c>
      <c r="H78" s="121" t="s">
        <v>650</v>
      </c>
      <c r="I78" s="121" t="s">
        <v>640</v>
      </c>
      <c r="J78" s="121" t="s">
        <v>657</v>
      </c>
      <c r="K78" s="121" t="s">
        <v>667</v>
      </c>
      <c r="L78" s="122">
        <v>1173</v>
      </c>
      <c r="M78" s="126">
        <f>YEAR(SafetyData[[#This Row],[Date]])</f>
        <v>2020</v>
      </c>
      <c r="N78" s="126">
        <f>MONTH(SafetyData[[#This Row],[Date]])</f>
        <v>5</v>
      </c>
    </row>
    <row r="79" spans="1:14">
      <c r="A79" s="123">
        <v>78</v>
      </c>
      <c r="B79" s="120">
        <v>43960</v>
      </c>
      <c r="C79" s="121" t="s">
        <v>642</v>
      </c>
      <c r="D79" s="121" t="s">
        <v>19</v>
      </c>
      <c r="E79" s="121" t="s">
        <v>638</v>
      </c>
      <c r="F79" s="121" t="s">
        <v>658</v>
      </c>
      <c r="G79" s="121">
        <v>0</v>
      </c>
      <c r="H79" s="121" t="s">
        <v>22</v>
      </c>
      <c r="I79" s="121" t="s">
        <v>652</v>
      </c>
      <c r="J79" s="121" t="s">
        <v>635</v>
      </c>
      <c r="K79" s="121" t="s">
        <v>660</v>
      </c>
      <c r="L79" s="122">
        <v>236</v>
      </c>
      <c r="M79" s="126">
        <f>YEAR(SafetyData[[#This Row],[Date]])</f>
        <v>2020</v>
      </c>
      <c r="N79" s="126">
        <f>MONTH(SafetyData[[#This Row],[Date]])</f>
        <v>5</v>
      </c>
    </row>
    <row r="80" spans="1:14">
      <c r="A80" s="123">
        <v>79</v>
      </c>
      <c r="B80" s="120">
        <v>43961</v>
      </c>
      <c r="C80" s="121" t="s">
        <v>673</v>
      </c>
      <c r="D80" s="121" t="s">
        <v>19</v>
      </c>
      <c r="E80" s="121" t="s">
        <v>638</v>
      </c>
      <c r="F80" s="121" t="s">
        <v>649</v>
      </c>
      <c r="G80" s="121">
        <v>0</v>
      </c>
      <c r="H80" s="121" t="s">
        <v>64</v>
      </c>
      <c r="I80" s="121" t="s">
        <v>634</v>
      </c>
      <c r="J80" s="121" t="s">
        <v>392</v>
      </c>
      <c r="K80" s="121" t="s">
        <v>645</v>
      </c>
      <c r="L80" s="122">
        <v>0</v>
      </c>
      <c r="M80" s="126">
        <f>YEAR(SafetyData[[#This Row],[Date]])</f>
        <v>2020</v>
      </c>
      <c r="N80" s="126">
        <f>MONTH(SafetyData[[#This Row],[Date]])</f>
        <v>5</v>
      </c>
    </row>
    <row r="81" spans="1:14">
      <c r="A81" s="123">
        <v>80</v>
      </c>
      <c r="B81" s="120">
        <v>43961</v>
      </c>
      <c r="C81" s="121" t="s">
        <v>656</v>
      </c>
      <c r="D81" s="121" t="s">
        <v>19</v>
      </c>
      <c r="E81" s="121" t="s">
        <v>638</v>
      </c>
      <c r="F81" s="121" t="s">
        <v>651</v>
      </c>
      <c r="G81" s="121">
        <v>1.5</v>
      </c>
      <c r="H81" s="121" t="s">
        <v>41</v>
      </c>
      <c r="I81" s="121" t="s">
        <v>640</v>
      </c>
      <c r="J81" s="121" t="s">
        <v>657</v>
      </c>
      <c r="K81" s="121" t="s">
        <v>660</v>
      </c>
      <c r="L81" s="122">
        <v>1592</v>
      </c>
      <c r="M81" s="126">
        <f>YEAR(SafetyData[[#This Row],[Date]])</f>
        <v>2020</v>
      </c>
      <c r="N81" s="126">
        <f>MONTH(SafetyData[[#This Row],[Date]])</f>
        <v>5</v>
      </c>
    </row>
    <row r="82" spans="1:14">
      <c r="A82" s="123">
        <v>81</v>
      </c>
      <c r="B82" s="120">
        <v>43962</v>
      </c>
      <c r="C82" s="121" t="s">
        <v>672</v>
      </c>
      <c r="D82" s="121" t="s">
        <v>19</v>
      </c>
      <c r="E82" s="121" t="s">
        <v>647</v>
      </c>
      <c r="F82" s="121" t="s">
        <v>671</v>
      </c>
      <c r="G82" s="121">
        <v>0</v>
      </c>
      <c r="H82" s="121" t="s">
        <v>56</v>
      </c>
      <c r="I82" s="121" t="s">
        <v>634</v>
      </c>
      <c r="J82" s="121" t="s">
        <v>657</v>
      </c>
      <c r="K82" s="121" t="s">
        <v>662</v>
      </c>
      <c r="L82" s="122">
        <v>0</v>
      </c>
      <c r="M82" s="126">
        <f>YEAR(SafetyData[[#This Row],[Date]])</f>
        <v>2020</v>
      </c>
      <c r="N82" s="126">
        <f>MONTH(SafetyData[[#This Row],[Date]])</f>
        <v>5</v>
      </c>
    </row>
    <row r="83" spans="1:14">
      <c r="A83" s="123">
        <v>82</v>
      </c>
      <c r="B83" s="120">
        <v>43964</v>
      </c>
      <c r="C83" s="121" t="s">
        <v>656</v>
      </c>
      <c r="D83" s="121" t="s">
        <v>19</v>
      </c>
      <c r="E83" s="121" t="s">
        <v>647</v>
      </c>
      <c r="F83" s="121" t="s">
        <v>658</v>
      </c>
      <c r="G83" s="121">
        <v>0</v>
      </c>
      <c r="H83" s="121" t="s">
        <v>41</v>
      </c>
      <c r="I83" s="121" t="s">
        <v>634</v>
      </c>
      <c r="J83" s="121" t="s">
        <v>635</v>
      </c>
      <c r="K83" s="121" t="s">
        <v>667</v>
      </c>
      <c r="L83" s="122">
        <v>0</v>
      </c>
      <c r="M83" s="126">
        <f>YEAR(SafetyData[[#This Row],[Date]])</f>
        <v>2020</v>
      </c>
      <c r="N83" s="126">
        <f>MONTH(SafetyData[[#This Row],[Date]])</f>
        <v>5</v>
      </c>
    </row>
    <row r="84" spans="1:14">
      <c r="A84" s="123">
        <v>83</v>
      </c>
      <c r="B84" s="120">
        <v>43964</v>
      </c>
      <c r="C84" s="121" t="s">
        <v>654</v>
      </c>
      <c r="D84" s="121" t="s">
        <v>19</v>
      </c>
      <c r="E84" s="121" t="s">
        <v>638</v>
      </c>
      <c r="F84" s="121" t="s">
        <v>644</v>
      </c>
      <c r="G84" s="121">
        <v>0</v>
      </c>
      <c r="H84" s="121" t="s">
        <v>668</v>
      </c>
      <c r="I84" s="121" t="s">
        <v>652</v>
      </c>
      <c r="J84" s="121" t="s">
        <v>657</v>
      </c>
      <c r="K84" s="121" t="s">
        <v>660</v>
      </c>
      <c r="L84" s="122">
        <v>457</v>
      </c>
      <c r="M84" s="126">
        <f>YEAR(SafetyData[[#This Row],[Date]])</f>
        <v>2020</v>
      </c>
      <c r="N84" s="126">
        <f>MONTH(SafetyData[[#This Row],[Date]])</f>
        <v>5</v>
      </c>
    </row>
    <row r="85" spans="1:14">
      <c r="A85" s="123">
        <v>84</v>
      </c>
      <c r="B85" s="120">
        <v>43968</v>
      </c>
      <c r="C85" s="121" t="s">
        <v>637</v>
      </c>
      <c r="D85" s="121" t="s">
        <v>19</v>
      </c>
      <c r="E85" s="121" t="s">
        <v>638</v>
      </c>
      <c r="F85" s="121" t="s">
        <v>644</v>
      </c>
      <c r="G85" s="121">
        <v>0</v>
      </c>
      <c r="H85" s="121" t="s">
        <v>650</v>
      </c>
      <c r="I85" s="121" t="s">
        <v>634</v>
      </c>
      <c r="J85" s="121" t="s">
        <v>392</v>
      </c>
      <c r="K85" s="121" t="s">
        <v>653</v>
      </c>
      <c r="L85" s="122">
        <v>0</v>
      </c>
      <c r="M85" s="126">
        <f>YEAR(SafetyData[[#This Row],[Date]])</f>
        <v>2020</v>
      </c>
      <c r="N85" s="126">
        <f>MONTH(SafetyData[[#This Row],[Date]])</f>
        <v>5</v>
      </c>
    </row>
    <row r="86" spans="1:14">
      <c r="A86" s="123">
        <v>85</v>
      </c>
      <c r="B86" s="120">
        <v>43968</v>
      </c>
      <c r="C86" s="121" t="s">
        <v>669</v>
      </c>
      <c r="D86" s="121" t="s">
        <v>19</v>
      </c>
      <c r="E86" s="121" t="s">
        <v>643</v>
      </c>
      <c r="F86" s="121" t="s">
        <v>658</v>
      </c>
      <c r="G86" s="121">
        <v>0</v>
      </c>
      <c r="H86" s="121" t="s">
        <v>650</v>
      </c>
      <c r="I86" s="121" t="s">
        <v>652</v>
      </c>
      <c r="J86" s="121" t="s">
        <v>635</v>
      </c>
      <c r="K86" s="121" t="s">
        <v>653</v>
      </c>
      <c r="L86" s="122">
        <v>247</v>
      </c>
      <c r="M86" s="126">
        <f>YEAR(SafetyData[[#This Row],[Date]])</f>
        <v>2020</v>
      </c>
      <c r="N86" s="126">
        <f>MONTH(SafetyData[[#This Row],[Date]])</f>
        <v>5</v>
      </c>
    </row>
    <row r="87" spans="1:14">
      <c r="A87" s="123">
        <v>86</v>
      </c>
      <c r="B87" s="120">
        <v>43970</v>
      </c>
      <c r="C87" s="121" t="s">
        <v>666</v>
      </c>
      <c r="D87" s="121" t="s">
        <v>19</v>
      </c>
      <c r="E87" s="121" t="s">
        <v>632</v>
      </c>
      <c r="F87" s="121" t="s">
        <v>651</v>
      </c>
      <c r="G87" s="121">
        <v>0</v>
      </c>
      <c r="H87" s="121" t="s">
        <v>56</v>
      </c>
      <c r="I87" s="121" t="s">
        <v>652</v>
      </c>
      <c r="J87" s="121" t="s">
        <v>657</v>
      </c>
      <c r="K87" s="121" t="s">
        <v>645</v>
      </c>
      <c r="L87" s="122">
        <v>457</v>
      </c>
      <c r="M87" s="126">
        <f>YEAR(SafetyData[[#This Row],[Date]])</f>
        <v>2020</v>
      </c>
      <c r="N87" s="126">
        <f>MONTH(SafetyData[[#This Row],[Date]])</f>
        <v>5</v>
      </c>
    </row>
    <row r="88" spans="1:14">
      <c r="A88" s="123">
        <v>87</v>
      </c>
      <c r="B88" s="120">
        <v>43972</v>
      </c>
      <c r="C88" s="121" t="s">
        <v>665</v>
      </c>
      <c r="D88" s="121" t="s">
        <v>19</v>
      </c>
      <c r="E88" s="121" t="s">
        <v>638</v>
      </c>
      <c r="F88" s="121" t="s">
        <v>648</v>
      </c>
      <c r="G88" s="121">
        <v>0</v>
      </c>
      <c r="H88" s="121" t="s">
        <v>668</v>
      </c>
      <c r="I88" s="121" t="s">
        <v>634</v>
      </c>
      <c r="J88" s="121" t="s">
        <v>635</v>
      </c>
      <c r="K88" s="121" t="s">
        <v>653</v>
      </c>
      <c r="L88" s="122">
        <v>0</v>
      </c>
      <c r="M88" s="126">
        <f>YEAR(SafetyData[[#This Row],[Date]])</f>
        <v>2020</v>
      </c>
      <c r="N88" s="126">
        <f>MONTH(SafetyData[[#This Row],[Date]])</f>
        <v>5</v>
      </c>
    </row>
    <row r="89" spans="1:14">
      <c r="A89" s="123">
        <v>88</v>
      </c>
      <c r="B89" s="120">
        <v>43973</v>
      </c>
      <c r="C89" s="121" t="s">
        <v>673</v>
      </c>
      <c r="D89" s="121" t="s">
        <v>19</v>
      </c>
      <c r="E89" s="121" t="s">
        <v>638</v>
      </c>
      <c r="F89" s="121" t="s">
        <v>648</v>
      </c>
      <c r="G89" s="121">
        <v>0</v>
      </c>
      <c r="H89" s="121" t="s">
        <v>650</v>
      </c>
      <c r="I89" s="121" t="s">
        <v>652</v>
      </c>
      <c r="J89" s="121" t="s">
        <v>392</v>
      </c>
      <c r="K89" s="121" t="s">
        <v>667</v>
      </c>
      <c r="L89" s="122">
        <v>305</v>
      </c>
      <c r="M89" s="126">
        <f>YEAR(SafetyData[[#This Row],[Date]])</f>
        <v>2020</v>
      </c>
      <c r="N89" s="126">
        <f>MONTH(SafetyData[[#This Row],[Date]])</f>
        <v>5</v>
      </c>
    </row>
    <row r="90" spans="1:14">
      <c r="A90" s="123">
        <v>89</v>
      </c>
      <c r="B90" s="120">
        <v>43974</v>
      </c>
      <c r="C90" s="121" t="s">
        <v>654</v>
      </c>
      <c r="D90" s="121" t="s">
        <v>19</v>
      </c>
      <c r="E90" s="121" t="s">
        <v>647</v>
      </c>
      <c r="F90" s="121" t="s">
        <v>649</v>
      </c>
      <c r="G90" s="121">
        <v>0</v>
      </c>
      <c r="H90" s="121" t="s">
        <v>41</v>
      </c>
      <c r="I90" s="121" t="s">
        <v>634</v>
      </c>
      <c r="J90" s="121" t="s">
        <v>635</v>
      </c>
      <c r="K90" s="121" t="s">
        <v>645</v>
      </c>
      <c r="L90" s="122">
        <v>0</v>
      </c>
      <c r="M90" s="126">
        <f>YEAR(SafetyData[[#This Row],[Date]])</f>
        <v>2020</v>
      </c>
      <c r="N90" s="126">
        <f>MONTH(SafetyData[[#This Row],[Date]])</f>
        <v>5</v>
      </c>
    </row>
    <row r="91" spans="1:14">
      <c r="A91" s="123">
        <v>90</v>
      </c>
      <c r="B91" s="120">
        <v>43976</v>
      </c>
      <c r="C91" s="121" t="s">
        <v>669</v>
      </c>
      <c r="D91" s="121" t="s">
        <v>19</v>
      </c>
      <c r="E91" s="121" t="s">
        <v>632</v>
      </c>
      <c r="F91" s="121" t="s">
        <v>651</v>
      </c>
      <c r="G91" s="121">
        <v>0.5</v>
      </c>
      <c r="H91" s="121" t="s">
        <v>659</v>
      </c>
      <c r="I91" s="121" t="s">
        <v>640</v>
      </c>
      <c r="J91" s="121" t="s">
        <v>635</v>
      </c>
      <c r="K91" s="121" t="s">
        <v>655</v>
      </c>
      <c r="L91" s="122">
        <v>2468</v>
      </c>
      <c r="M91" s="126">
        <f>YEAR(SafetyData[[#This Row],[Date]])</f>
        <v>2020</v>
      </c>
      <c r="N91" s="126">
        <f>MONTH(SafetyData[[#This Row],[Date]])</f>
        <v>5</v>
      </c>
    </row>
    <row r="92" spans="1:14">
      <c r="A92" s="123">
        <v>91</v>
      </c>
      <c r="B92" s="120">
        <v>43977</v>
      </c>
      <c r="C92" s="121" t="s">
        <v>661</v>
      </c>
      <c r="D92" s="121" t="s">
        <v>19</v>
      </c>
      <c r="E92" s="121" t="s">
        <v>638</v>
      </c>
      <c r="F92" s="121" t="s">
        <v>633</v>
      </c>
      <c r="G92" s="121">
        <v>0.5</v>
      </c>
      <c r="H92" s="121" t="s">
        <v>29</v>
      </c>
      <c r="I92" s="121" t="s">
        <v>640</v>
      </c>
      <c r="J92" s="121" t="s">
        <v>635</v>
      </c>
      <c r="K92" s="121" t="s">
        <v>664</v>
      </c>
      <c r="L92" s="122">
        <v>786</v>
      </c>
      <c r="M92" s="126">
        <f>YEAR(SafetyData[[#This Row],[Date]])</f>
        <v>2020</v>
      </c>
      <c r="N92" s="126">
        <f>MONTH(SafetyData[[#This Row],[Date]])</f>
        <v>5</v>
      </c>
    </row>
    <row r="93" spans="1:14">
      <c r="A93" s="123">
        <v>92</v>
      </c>
      <c r="B93" s="120">
        <v>43977</v>
      </c>
      <c r="C93" s="121" t="s">
        <v>642</v>
      </c>
      <c r="D93" s="121" t="s">
        <v>19</v>
      </c>
      <c r="E93" s="121" t="s">
        <v>643</v>
      </c>
      <c r="F93" s="121" t="s">
        <v>649</v>
      </c>
      <c r="G93" s="121">
        <v>0</v>
      </c>
      <c r="H93" s="121" t="s">
        <v>22</v>
      </c>
      <c r="I93" s="121" t="s">
        <v>663</v>
      </c>
      <c r="J93" s="121" t="s">
        <v>392</v>
      </c>
      <c r="K93" s="121" t="s">
        <v>645</v>
      </c>
      <c r="L93" s="122">
        <v>2481</v>
      </c>
      <c r="M93" s="126">
        <f>YEAR(SafetyData[[#This Row],[Date]])</f>
        <v>2020</v>
      </c>
      <c r="N93" s="126">
        <f>MONTH(SafetyData[[#This Row],[Date]])</f>
        <v>5</v>
      </c>
    </row>
    <row r="94" spans="1:14">
      <c r="A94" s="123">
        <v>93</v>
      </c>
      <c r="B94" s="120">
        <v>43980</v>
      </c>
      <c r="C94" s="121" t="s">
        <v>661</v>
      </c>
      <c r="D94" s="121" t="s">
        <v>19</v>
      </c>
      <c r="E94" s="121" t="s">
        <v>632</v>
      </c>
      <c r="F94" s="121" t="s">
        <v>633</v>
      </c>
      <c r="G94" s="121">
        <v>0.5</v>
      </c>
      <c r="H94" s="121" t="s">
        <v>29</v>
      </c>
      <c r="I94" s="121" t="s">
        <v>640</v>
      </c>
      <c r="J94" s="121" t="s">
        <v>392</v>
      </c>
      <c r="K94" s="121" t="s">
        <v>662</v>
      </c>
      <c r="L94" s="122">
        <v>674</v>
      </c>
      <c r="M94" s="126">
        <f>YEAR(SafetyData[[#This Row],[Date]])</f>
        <v>2020</v>
      </c>
      <c r="N94" s="126">
        <f>MONTH(SafetyData[[#This Row],[Date]])</f>
        <v>5</v>
      </c>
    </row>
    <row r="95" spans="1:14">
      <c r="A95" s="123">
        <v>94</v>
      </c>
      <c r="B95" s="120">
        <v>43982</v>
      </c>
      <c r="C95" s="121" t="s">
        <v>669</v>
      </c>
      <c r="D95" s="121" t="s">
        <v>19</v>
      </c>
      <c r="E95" s="121" t="s">
        <v>647</v>
      </c>
      <c r="F95" s="121" t="s">
        <v>651</v>
      </c>
      <c r="G95" s="121">
        <v>0</v>
      </c>
      <c r="H95" s="121" t="s">
        <v>22</v>
      </c>
      <c r="I95" s="121" t="s">
        <v>634</v>
      </c>
      <c r="J95" s="121" t="s">
        <v>657</v>
      </c>
      <c r="K95" s="121" t="s">
        <v>655</v>
      </c>
      <c r="L95" s="122">
        <v>0</v>
      </c>
      <c r="M95" s="126">
        <f>YEAR(SafetyData[[#This Row],[Date]])</f>
        <v>2020</v>
      </c>
      <c r="N95" s="126">
        <f>MONTH(SafetyData[[#This Row],[Date]])</f>
        <v>5</v>
      </c>
    </row>
    <row r="96" spans="1:14">
      <c r="A96" s="123">
        <v>95</v>
      </c>
      <c r="B96" s="120">
        <v>43982</v>
      </c>
      <c r="C96" s="121" t="s">
        <v>646</v>
      </c>
      <c r="D96" s="121" t="s">
        <v>19</v>
      </c>
      <c r="E96" s="121" t="s">
        <v>638</v>
      </c>
      <c r="F96" s="121" t="s">
        <v>649</v>
      </c>
      <c r="G96" s="121">
        <v>0</v>
      </c>
      <c r="H96" s="121" t="s">
        <v>22</v>
      </c>
      <c r="I96" s="121" t="s">
        <v>634</v>
      </c>
      <c r="J96" s="121" t="s">
        <v>635</v>
      </c>
      <c r="K96" s="121" t="s">
        <v>662</v>
      </c>
      <c r="L96" s="122">
        <v>0</v>
      </c>
      <c r="M96" s="126">
        <f>YEAR(SafetyData[[#This Row],[Date]])</f>
        <v>2020</v>
      </c>
      <c r="N96" s="126">
        <f>MONTH(SafetyData[[#This Row],[Date]])</f>
        <v>5</v>
      </c>
    </row>
    <row r="97" spans="1:14">
      <c r="A97" s="123">
        <v>96</v>
      </c>
      <c r="B97" s="120">
        <v>43984</v>
      </c>
      <c r="C97" s="121" t="s">
        <v>656</v>
      </c>
      <c r="D97" s="121" t="s">
        <v>19</v>
      </c>
      <c r="E97" s="121" t="s">
        <v>647</v>
      </c>
      <c r="F97" s="121" t="s">
        <v>671</v>
      </c>
      <c r="G97" s="121">
        <v>0</v>
      </c>
      <c r="H97" s="121" t="s">
        <v>56</v>
      </c>
      <c r="I97" s="121" t="s">
        <v>634</v>
      </c>
      <c r="J97" s="121" t="s">
        <v>635</v>
      </c>
      <c r="K97" s="121" t="s">
        <v>662</v>
      </c>
      <c r="L97" s="122">
        <v>0</v>
      </c>
      <c r="M97" s="126">
        <f>YEAR(SafetyData[[#This Row],[Date]])</f>
        <v>2020</v>
      </c>
      <c r="N97" s="126">
        <f>MONTH(SafetyData[[#This Row],[Date]])</f>
        <v>6</v>
      </c>
    </row>
    <row r="98" spans="1:14">
      <c r="A98" s="123">
        <v>97</v>
      </c>
      <c r="B98" s="120">
        <v>43989</v>
      </c>
      <c r="C98" s="121" t="s">
        <v>646</v>
      </c>
      <c r="D98" s="121" t="s">
        <v>19</v>
      </c>
      <c r="E98" s="121" t="s">
        <v>632</v>
      </c>
      <c r="F98" s="121" t="s">
        <v>670</v>
      </c>
      <c r="G98" s="121">
        <v>0</v>
      </c>
      <c r="H98" s="121" t="s">
        <v>56</v>
      </c>
      <c r="I98" s="121" t="s">
        <v>634</v>
      </c>
      <c r="J98" s="121" t="s">
        <v>657</v>
      </c>
      <c r="K98" s="121" t="s">
        <v>662</v>
      </c>
      <c r="L98" s="122">
        <v>0</v>
      </c>
      <c r="M98" s="126">
        <f>YEAR(SafetyData[[#This Row],[Date]])</f>
        <v>2020</v>
      </c>
      <c r="N98" s="126">
        <f>MONTH(SafetyData[[#This Row],[Date]])</f>
        <v>6</v>
      </c>
    </row>
    <row r="99" spans="1:14">
      <c r="A99" s="123">
        <v>98</v>
      </c>
      <c r="B99" s="120">
        <v>43992</v>
      </c>
      <c r="C99" s="121" t="s">
        <v>665</v>
      </c>
      <c r="D99" s="121" t="s">
        <v>19</v>
      </c>
      <c r="E99" s="121" t="s">
        <v>643</v>
      </c>
      <c r="F99" s="121" t="s">
        <v>670</v>
      </c>
      <c r="G99" s="121">
        <v>2.5</v>
      </c>
      <c r="H99" s="121" t="s">
        <v>650</v>
      </c>
      <c r="I99" s="121" t="s">
        <v>640</v>
      </c>
      <c r="J99" s="121" t="s">
        <v>657</v>
      </c>
      <c r="K99" s="121" t="s">
        <v>662</v>
      </c>
      <c r="L99" s="122">
        <v>2370</v>
      </c>
      <c r="M99" s="126">
        <f>YEAR(SafetyData[[#This Row],[Date]])</f>
        <v>2020</v>
      </c>
      <c r="N99" s="126">
        <f>MONTH(SafetyData[[#This Row],[Date]])</f>
        <v>6</v>
      </c>
    </row>
    <row r="100" spans="1:14">
      <c r="A100" s="123">
        <v>99</v>
      </c>
      <c r="B100" s="120">
        <v>43993</v>
      </c>
      <c r="C100" s="121" t="s">
        <v>666</v>
      </c>
      <c r="D100" s="121" t="s">
        <v>19</v>
      </c>
      <c r="E100" s="121" t="s">
        <v>638</v>
      </c>
      <c r="F100" s="121" t="s">
        <v>648</v>
      </c>
      <c r="G100" s="121">
        <v>0</v>
      </c>
      <c r="H100" s="121" t="s">
        <v>29</v>
      </c>
      <c r="I100" s="121" t="s">
        <v>663</v>
      </c>
      <c r="J100" s="121" t="s">
        <v>657</v>
      </c>
      <c r="K100" s="121" t="s">
        <v>655</v>
      </c>
      <c r="L100" s="122">
        <v>1121</v>
      </c>
      <c r="M100" s="126">
        <f>YEAR(SafetyData[[#This Row],[Date]])</f>
        <v>2020</v>
      </c>
      <c r="N100" s="126">
        <f>MONTH(SafetyData[[#This Row],[Date]])</f>
        <v>6</v>
      </c>
    </row>
    <row r="101" spans="1:14">
      <c r="A101" s="123">
        <v>100</v>
      </c>
      <c r="B101" s="120">
        <v>43994</v>
      </c>
      <c r="C101" s="121" t="s">
        <v>642</v>
      </c>
      <c r="D101" s="121" t="s">
        <v>19</v>
      </c>
      <c r="E101" s="121" t="s">
        <v>643</v>
      </c>
      <c r="F101" s="121" t="s">
        <v>671</v>
      </c>
      <c r="G101" s="121">
        <v>0</v>
      </c>
      <c r="H101" s="121" t="s">
        <v>29</v>
      </c>
      <c r="I101" s="121" t="s">
        <v>663</v>
      </c>
      <c r="J101" s="121" t="s">
        <v>392</v>
      </c>
      <c r="K101" s="121" t="s">
        <v>660</v>
      </c>
      <c r="L101" s="122">
        <v>3269</v>
      </c>
      <c r="M101" s="126">
        <f>YEAR(SafetyData[[#This Row],[Date]])</f>
        <v>2020</v>
      </c>
      <c r="N101" s="126">
        <f>MONTH(SafetyData[[#This Row],[Date]])</f>
        <v>6</v>
      </c>
    </row>
    <row r="102" spans="1:14">
      <c r="A102" s="123">
        <v>101</v>
      </c>
      <c r="B102" s="120">
        <v>43997</v>
      </c>
      <c r="C102" s="121" t="s">
        <v>646</v>
      </c>
      <c r="D102" s="121" t="s">
        <v>19</v>
      </c>
      <c r="E102" s="121" t="s">
        <v>643</v>
      </c>
      <c r="F102" s="121" t="s">
        <v>649</v>
      </c>
      <c r="G102" s="121">
        <v>0</v>
      </c>
      <c r="H102" s="121" t="s">
        <v>668</v>
      </c>
      <c r="I102" s="121" t="s">
        <v>652</v>
      </c>
      <c r="J102" s="121" t="s">
        <v>392</v>
      </c>
      <c r="K102" s="121" t="s">
        <v>636</v>
      </c>
      <c r="L102" s="122">
        <v>249</v>
      </c>
      <c r="M102" s="126">
        <f>YEAR(SafetyData[[#This Row],[Date]])</f>
        <v>2020</v>
      </c>
      <c r="N102" s="126">
        <f>MONTH(SafetyData[[#This Row],[Date]])</f>
        <v>6</v>
      </c>
    </row>
    <row r="103" spans="1:14">
      <c r="A103" s="123">
        <v>102</v>
      </c>
      <c r="B103" s="120">
        <v>43997</v>
      </c>
      <c r="C103" s="121" t="s">
        <v>631</v>
      </c>
      <c r="D103" s="121" t="s">
        <v>19</v>
      </c>
      <c r="E103" s="121" t="s">
        <v>643</v>
      </c>
      <c r="F103" s="121" t="s">
        <v>633</v>
      </c>
      <c r="G103" s="121">
        <v>0</v>
      </c>
      <c r="H103" s="121" t="s">
        <v>668</v>
      </c>
      <c r="I103" s="121" t="s">
        <v>652</v>
      </c>
      <c r="J103" s="121" t="s">
        <v>657</v>
      </c>
      <c r="K103" s="121" t="s">
        <v>662</v>
      </c>
      <c r="L103" s="122">
        <v>423</v>
      </c>
      <c r="M103" s="126">
        <f>YEAR(SafetyData[[#This Row],[Date]])</f>
        <v>2020</v>
      </c>
      <c r="N103" s="126">
        <f>MONTH(SafetyData[[#This Row],[Date]])</f>
        <v>6</v>
      </c>
    </row>
    <row r="104" spans="1:14">
      <c r="A104" s="123">
        <v>103</v>
      </c>
      <c r="B104" s="120">
        <v>43998</v>
      </c>
      <c r="C104" s="121" t="s">
        <v>656</v>
      </c>
      <c r="D104" s="121" t="s">
        <v>19</v>
      </c>
      <c r="E104" s="121" t="s">
        <v>643</v>
      </c>
      <c r="F104" s="121" t="s">
        <v>648</v>
      </c>
      <c r="G104" s="121">
        <v>0</v>
      </c>
      <c r="H104" s="121" t="s">
        <v>56</v>
      </c>
      <c r="I104" s="121" t="s">
        <v>663</v>
      </c>
      <c r="J104" s="121" t="s">
        <v>392</v>
      </c>
      <c r="K104" s="121" t="s">
        <v>660</v>
      </c>
      <c r="L104" s="122">
        <v>3397</v>
      </c>
      <c r="M104" s="126">
        <f>YEAR(SafetyData[[#This Row],[Date]])</f>
        <v>2020</v>
      </c>
      <c r="N104" s="126">
        <f>MONTH(SafetyData[[#This Row],[Date]])</f>
        <v>6</v>
      </c>
    </row>
    <row r="105" spans="1:14">
      <c r="A105" s="123">
        <v>104</v>
      </c>
      <c r="B105" s="120">
        <v>44001</v>
      </c>
      <c r="C105" s="121" t="s">
        <v>669</v>
      </c>
      <c r="D105" s="121" t="s">
        <v>34</v>
      </c>
      <c r="E105" s="121" t="s">
        <v>632</v>
      </c>
      <c r="F105" s="121" t="s">
        <v>648</v>
      </c>
      <c r="G105" s="121">
        <v>0</v>
      </c>
      <c r="H105" s="121" t="s">
        <v>29</v>
      </c>
      <c r="I105" s="121" t="s">
        <v>663</v>
      </c>
      <c r="J105" s="121" t="s">
        <v>392</v>
      </c>
      <c r="K105" s="121" t="s">
        <v>641</v>
      </c>
      <c r="L105" s="122">
        <v>4016</v>
      </c>
      <c r="M105" s="126">
        <f>YEAR(SafetyData[[#This Row],[Date]])</f>
        <v>2020</v>
      </c>
      <c r="N105" s="126">
        <f>MONTH(SafetyData[[#This Row],[Date]])</f>
        <v>6</v>
      </c>
    </row>
    <row r="106" spans="1:14">
      <c r="A106" s="123">
        <v>105</v>
      </c>
      <c r="B106" s="120">
        <v>44005</v>
      </c>
      <c r="C106" s="121" t="s">
        <v>666</v>
      </c>
      <c r="D106" s="121" t="s">
        <v>19</v>
      </c>
      <c r="E106" s="121" t="s">
        <v>632</v>
      </c>
      <c r="F106" s="121" t="s">
        <v>671</v>
      </c>
      <c r="G106" s="121">
        <v>0</v>
      </c>
      <c r="H106" s="121" t="s">
        <v>41</v>
      </c>
      <c r="I106" s="121" t="s">
        <v>663</v>
      </c>
      <c r="J106" s="121" t="s">
        <v>635</v>
      </c>
      <c r="K106" s="121" t="s">
        <v>660</v>
      </c>
      <c r="L106" s="122">
        <v>2387</v>
      </c>
      <c r="M106" s="126">
        <f>YEAR(SafetyData[[#This Row],[Date]])</f>
        <v>2020</v>
      </c>
      <c r="N106" s="126">
        <f>MONTH(SafetyData[[#This Row],[Date]])</f>
        <v>6</v>
      </c>
    </row>
    <row r="107" spans="1:14">
      <c r="A107" s="123">
        <v>106</v>
      </c>
      <c r="B107" s="120">
        <v>44008</v>
      </c>
      <c r="C107" s="121" t="s">
        <v>646</v>
      </c>
      <c r="D107" s="121" t="s">
        <v>19</v>
      </c>
      <c r="E107" s="121" t="s">
        <v>647</v>
      </c>
      <c r="F107" s="121" t="s">
        <v>651</v>
      </c>
      <c r="G107" s="121">
        <v>0</v>
      </c>
      <c r="H107" s="121" t="s">
        <v>64</v>
      </c>
      <c r="I107" s="121" t="s">
        <v>634</v>
      </c>
      <c r="J107" s="121" t="s">
        <v>635</v>
      </c>
      <c r="K107" s="121" t="s">
        <v>645</v>
      </c>
      <c r="L107" s="122">
        <v>0</v>
      </c>
      <c r="M107" s="126">
        <f>YEAR(SafetyData[[#This Row],[Date]])</f>
        <v>2020</v>
      </c>
      <c r="N107" s="126">
        <f>MONTH(SafetyData[[#This Row],[Date]])</f>
        <v>6</v>
      </c>
    </row>
    <row r="108" spans="1:14">
      <c r="A108" s="123">
        <v>107</v>
      </c>
      <c r="B108" s="120">
        <v>44009</v>
      </c>
      <c r="C108" s="121" t="s">
        <v>665</v>
      </c>
      <c r="D108" s="121" t="s">
        <v>19</v>
      </c>
      <c r="E108" s="121" t="s">
        <v>638</v>
      </c>
      <c r="F108" s="121" t="s">
        <v>671</v>
      </c>
      <c r="G108" s="121">
        <v>0</v>
      </c>
      <c r="H108" s="121" t="s">
        <v>41</v>
      </c>
      <c r="I108" s="121" t="s">
        <v>663</v>
      </c>
      <c r="J108" s="121" t="s">
        <v>635</v>
      </c>
      <c r="K108" s="121" t="s">
        <v>662</v>
      </c>
      <c r="L108" s="122">
        <v>4292</v>
      </c>
      <c r="M108" s="126">
        <f>YEAR(SafetyData[[#This Row],[Date]])</f>
        <v>2020</v>
      </c>
      <c r="N108" s="126">
        <f>MONTH(SafetyData[[#This Row],[Date]])</f>
        <v>6</v>
      </c>
    </row>
    <row r="109" spans="1:14">
      <c r="A109" s="123">
        <v>108</v>
      </c>
      <c r="B109" s="120">
        <v>44010</v>
      </c>
      <c r="C109" s="121" t="s">
        <v>656</v>
      </c>
      <c r="D109" s="121" t="s">
        <v>34</v>
      </c>
      <c r="E109" s="121" t="s">
        <v>632</v>
      </c>
      <c r="F109" s="121" t="s">
        <v>670</v>
      </c>
      <c r="G109" s="121">
        <v>2</v>
      </c>
      <c r="H109" s="121" t="s">
        <v>22</v>
      </c>
      <c r="I109" s="121" t="s">
        <v>640</v>
      </c>
      <c r="J109" s="121" t="s">
        <v>392</v>
      </c>
      <c r="K109" s="121" t="s">
        <v>667</v>
      </c>
      <c r="L109" s="122">
        <v>1635</v>
      </c>
      <c r="M109" s="126">
        <f>YEAR(SafetyData[[#This Row],[Date]])</f>
        <v>2020</v>
      </c>
      <c r="N109" s="126">
        <f>MONTH(SafetyData[[#This Row],[Date]])</f>
        <v>6</v>
      </c>
    </row>
    <row r="110" spans="1:14">
      <c r="A110" s="123">
        <v>109</v>
      </c>
      <c r="B110" s="120">
        <v>44012</v>
      </c>
      <c r="C110" s="121" t="s">
        <v>673</v>
      </c>
      <c r="D110" s="121" t="s">
        <v>19</v>
      </c>
      <c r="E110" s="121" t="s">
        <v>643</v>
      </c>
      <c r="F110" s="121" t="s">
        <v>651</v>
      </c>
      <c r="G110" s="121">
        <v>0</v>
      </c>
      <c r="H110" s="121" t="s">
        <v>659</v>
      </c>
      <c r="I110" s="121" t="s">
        <v>634</v>
      </c>
      <c r="J110" s="121" t="s">
        <v>657</v>
      </c>
      <c r="K110" s="121" t="s">
        <v>653</v>
      </c>
      <c r="L110" s="122">
        <v>0</v>
      </c>
      <c r="M110" s="126">
        <f>YEAR(SafetyData[[#This Row],[Date]])</f>
        <v>2020</v>
      </c>
      <c r="N110" s="126">
        <f>MONTH(SafetyData[[#This Row],[Date]])</f>
        <v>6</v>
      </c>
    </row>
    <row r="111" spans="1:14">
      <c r="A111" s="123">
        <v>110</v>
      </c>
      <c r="B111" s="120">
        <v>44012</v>
      </c>
      <c r="C111" s="121" t="s">
        <v>654</v>
      </c>
      <c r="D111" s="121" t="s">
        <v>19</v>
      </c>
      <c r="E111" s="121" t="s">
        <v>643</v>
      </c>
      <c r="F111" s="121" t="s">
        <v>671</v>
      </c>
      <c r="G111" s="121">
        <v>5</v>
      </c>
      <c r="H111" s="121" t="s">
        <v>22</v>
      </c>
      <c r="I111" s="121" t="s">
        <v>640</v>
      </c>
      <c r="J111" s="121" t="s">
        <v>392</v>
      </c>
      <c r="K111" s="121" t="s">
        <v>653</v>
      </c>
      <c r="L111" s="122">
        <v>603</v>
      </c>
      <c r="M111" s="126">
        <f>YEAR(SafetyData[[#This Row],[Date]])</f>
        <v>2020</v>
      </c>
      <c r="N111" s="126">
        <f>MONTH(SafetyData[[#This Row],[Date]])</f>
        <v>6</v>
      </c>
    </row>
    <row r="112" spans="1:14">
      <c r="A112" s="123">
        <v>111</v>
      </c>
      <c r="B112" s="120">
        <v>44013</v>
      </c>
      <c r="C112" s="121" t="s">
        <v>654</v>
      </c>
      <c r="D112" s="121" t="s">
        <v>19</v>
      </c>
      <c r="E112" s="121" t="s">
        <v>647</v>
      </c>
      <c r="F112" s="121" t="s">
        <v>649</v>
      </c>
      <c r="G112" s="121">
        <v>0</v>
      </c>
      <c r="H112" s="121" t="s">
        <v>22</v>
      </c>
      <c r="I112" s="121" t="s">
        <v>663</v>
      </c>
      <c r="J112" s="121" t="s">
        <v>635</v>
      </c>
      <c r="K112" s="121" t="s">
        <v>664</v>
      </c>
      <c r="L112" s="122">
        <v>1335</v>
      </c>
      <c r="M112" s="126">
        <f>YEAR(SafetyData[[#This Row],[Date]])</f>
        <v>2020</v>
      </c>
      <c r="N112" s="126">
        <f>MONTH(SafetyData[[#This Row],[Date]])</f>
        <v>7</v>
      </c>
    </row>
    <row r="113" spans="1:14">
      <c r="A113" s="123">
        <v>112</v>
      </c>
      <c r="B113" s="120">
        <v>44018</v>
      </c>
      <c r="C113" s="121" t="s">
        <v>637</v>
      </c>
      <c r="D113" s="121" t="s">
        <v>34</v>
      </c>
      <c r="E113" s="121" t="s">
        <v>647</v>
      </c>
      <c r="F113" s="121" t="s">
        <v>670</v>
      </c>
      <c r="G113" s="121">
        <v>0</v>
      </c>
      <c r="H113" s="121" t="s">
        <v>650</v>
      </c>
      <c r="I113" s="121" t="s">
        <v>652</v>
      </c>
      <c r="J113" s="121" t="s">
        <v>392</v>
      </c>
      <c r="K113" s="121" t="s">
        <v>667</v>
      </c>
      <c r="L113" s="122">
        <v>250</v>
      </c>
      <c r="M113" s="126">
        <f>YEAR(SafetyData[[#This Row],[Date]])</f>
        <v>2020</v>
      </c>
      <c r="N113" s="126">
        <f>MONTH(SafetyData[[#This Row],[Date]])</f>
        <v>7</v>
      </c>
    </row>
    <row r="114" spans="1:14">
      <c r="A114" s="123">
        <v>113</v>
      </c>
      <c r="B114" s="120">
        <v>44018</v>
      </c>
      <c r="C114" s="121" t="s">
        <v>654</v>
      </c>
      <c r="D114" s="121" t="s">
        <v>19</v>
      </c>
      <c r="E114" s="121" t="s">
        <v>643</v>
      </c>
      <c r="F114" s="121" t="s">
        <v>633</v>
      </c>
      <c r="G114" s="121">
        <v>2</v>
      </c>
      <c r="H114" s="121" t="s">
        <v>668</v>
      </c>
      <c r="I114" s="121" t="s">
        <v>640</v>
      </c>
      <c r="J114" s="121" t="s">
        <v>392</v>
      </c>
      <c r="K114" s="121" t="s">
        <v>653</v>
      </c>
      <c r="L114" s="122">
        <v>3203</v>
      </c>
      <c r="M114" s="126">
        <f>YEAR(SafetyData[[#This Row],[Date]])</f>
        <v>2020</v>
      </c>
      <c r="N114" s="126">
        <f>MONTH(SafetyData[[#This Row],[Date]])</f>
        <v>7</v>
      </c>
    </row>
    <row r="115" spans="1:14">
      <c r="A115" s="123">
        <v>114</v>
      </c>
      <c r="B115" s="120">
        <v>44019</v>
      </c>
      <c r="C115" s="121" t="s">
        <v>665</v>
      </c>
      <c r="D115" s="121" t="s">
        <v>19</v>
      </c>
      <c r="E115" s="121" t="s">
        <v>632</v>
      </c>
      <c r="F115" s="121" t="s">
        <v>671</v>
      </c>
      <c r="G115" s="121">
        <v>0</v>
      </c>
      <c r="H115" s="121" t="s">
        <v>668</v>
      </c>
      <c r="I115" s="121" t="s">
        <v>663</v>
      </c>
      <c r="J115" s="121" t="s">
        <v>392</v>
      </c>
      <c r="K115" s="121" t="s">
        <v>660</v>
      </c>
      <c r="L115" s="122">
        <v>4246</v>
      </c>
      <c r="M115" s="126">
        <f>YEAR(SafetyData[[#This Row],[Date]])</f>
        <v>2020</v>
      </c>
      <c r="N115" s="126">
        <f>MONTH(SafetyData[[#This Row],[Date]])</f>
        <v>7</v>
      </c>
    </row>
    <row r="116" spans="1:14">
      <c r="A116" s="123">
        <v>115</v>
      </c>
      <c r="B116" s="120">
        <v>44022</v>
      </c>
      <c r="C116" s="121" t="s">
        <v>672</v>
      </c>
      <c r="D116" s="121" t="s">
        <v>19</v>
      </c>
      <c r="E116" s="121" t="s">
        <v>632</v>
      </c>
      <c r="F116" s="121" t="s">
        <v>651</v>
      </c>
      <c r="G116" s="121">
        <v>0</v>
      </c>
      <c r="H116" s="121" t="s">
        <v>659</v>
      </c>
      <c r="I116" s="121" t="s">
        <v>663</v>
      </c>
      <c r="J116" s="121" t="s">
        <v>635</v>
      </c>
      <c r="K116" s="121" t="s">
        <v>667</v>
      </c>
      <c r="L116" s="122">
        <v>4229</v>
      </c>
      <c r="M116" s="126">
        <f>YEAR(SafetyData[[#This Row],[Date]])</f>
        <v>2020</v>
      </c>
      <c r="N116" s="126">
        <f>MONTH(SafetyData[[#This Row],[Date]])</f>
        <v>7</v>
      </c>
    </row>
    <row r="117" spans="1:14">
      <c r="A117" s="123">
        <v>116</v>
      </c>
      <c r="B117" s="120">
        <v>44023</v>
      </c>
      <c r="C117" s="121" t="s">
        <v>661</v>
      </c>
      <c r="D117" s="121" t="s">
        <v>19</v>
      </c>
      <c r="E117" s="121" t="s">
        <v>643</v>
      </c>
      <c r="F117" s="121" t="s">
        <v>648</v>
      </c>
      <c r="G117" s="121">
        <v>1</v>
      </c>
      <c r="H117" s="121" t="s">
        <v>22</v>
      </c>
      <c r="I117" s="121" t="s">
        <v>640</v>
      </c>
      <c r="J117" s="121" t="s">
        <v>657</v>
      </c>
      <c r="K117" s="121" t="s">
        <v>645</v>
      </c>
      <c r="L117" s="122">
        <v>3256</v>
      </c>
      <c r="M117" s="126">
        <f>YEAR(SafetyData[[#This Row],[Date]])</f>
        <v>2020</v>
      </c>
      <c r="N117" s="126">
        <f>MONTH(SafetyData[[#This Row],[Date]])</f>
        <v>7</v>
      </c>
    </row>
    <row r="118" spans="1:14">
      <c r="A118" s="123">
        <v>117</v>
      </c>
      <c r="B118" s="120">
        <v>44024</v>
      </c>
      <c r="C118" s="121" t="s">
        <v>673</v>
      </c>
      <c r="D118" s="121" t="s">
        <v>19</v>
      </c>
      <c r="E118" s="121" t="s">
        <v>632</v>
      </c>
      <c r="F118" s="121" t="s">
        <v>644</v>
      </c>
      <c r="G118" s="121">
        <v>4</v>
      </c>
      <c r="H118" s="121" t="s">
        <v>64</v>
      </c>
      <c r="I118" s="121" t="s">
        <v>640</v>
      </c>
      <c r="J118" s="121" t="s">
        <v>657</v>
      </c>
      <c r="K118" s="121" t="s">
        <v>664</v>
      </c>
      <c r="L118" s="122">
        <v>2861</v>
      </c>
      <c r="M118" s="126">
        <f>YEAR(SafetyData[[#This Row],[Date]])</f>
        <v>2020</v>
      </c>
      <c r="N118" s="126">
        <f>MONTH(SafetyData[[#This Row],[Date]])</f>
        <v>7</v>
      </c>
    </row>
    <row r="119" spans="1:14">
      <c r="A119" s="123">
        <v>118</v>
      </c>
      <c r="B119" s="120">
        <v>44024</v>
      </c>
      <c r="C119" s="121" t="s">
        <v>642</v>
      </c>
      <c r="D119" s="121" t="s">
        <v>19</v>
      </c>
      <c r="E119" s="121" t="s">
        <v>643</v>
      </c>
      <c r="F119" s="121" t="s">
        <v>671</v>
      </c>
      <c r="G119" s="121">
        <v>0</v>
      </c>
      <c r="H119" s="121" t="s">
        <v>41</v>
      </c>
      <c r="I119" s="121" t="s">
        <v>652</v>
      </c>
      <c r="J119" s="121" t="s">
        <v>657</v>
      </c>
      <c r="K119" s="121" t="s">
        <v>667</v>
      </c>
      <c r="L119" s="122">
        <v>118</v>
      </c>
      <c r="M119" s="126">
        <f>YEAR(SafetyData[[#This Row],[Date]])</f>
        <v>2020</v>
      </c>
      <c r="N119" s="126">
        <f>MONTH(SafetyData[[#This Row],[Date]])</f>
        <v>7</v>
      </c>
    </row>
    <row r="120" spans="1:14">
      <c r="A120" s="123">
        <v>119</v>
      </c>
      <c r="B120" s="120">
        <v>44025</v>
      </c>
      <c r="C120" s="121" t="s">
        <v>637</v>
      </c>
      <c r="D120" s="121" t="s">
        <v>19</v>
      </c>
      <c r="E120" s="121" t="s">
        <v>647</v>
      </c>
      <c r="F120" s="121" t="s">
        <v>670</v>
      </c>
      <c r="G120" s="121">
        <v>3.5</v>
      </c>
      <c r="H120" s="121" t="s">
        <v>650</v>
      </c>
      <c r="I120" s="121" t="s">
        <v>640</v>
      </c>
      <c r="J120" s="121" t="s">
        <v>392</v>
      </c>
      <c r="K120" s="121" t="s">
        <v>660</v>
      </c>
      <c r="L120" s="122">
        <v>3716</v>
      </c>
      <c r="M120" s="126">
        <f>YEAR(SafetyData[[#This Row],[Date]])</f>
        <v>2020</v>
      </c>
      <c r="N120" s="126">
        <f>MONTH(SafetyData[[#This Row],[Date]])</f>
        <v>7</v>
      </c>
    </row>
    <row r="121" spans="1:14">
      <c r="A121" s="123">
        <v>120</v>
      </c>
      <c r="B121" s="120">
        <v>44026</v>
      </c>
      <c r="C121" s="121" t="s">
        <v>672</v>
      </c>
      <c r="D121" s="121" t="s">
        <v>19</v>
      </c>
      <c r="E121" s="121" t="s">
        <v>643</v>
      </c>
      <c r="F121" s="121" t="s">
        <v>651</v>
      </c>
      <c r="G121" s="121">
        <v>0</v>
      </c>
      <c r="H121" s="121" t="s">
        <v>41</v>
      </c>
      <c r="I121" s="121" t="s">
        <v>634</v>
      </c>
      <c r="J121" s="121" t="s">
        <v>392</v>
      </c>
      <c r="K121" s="121" t="s">
        <v>664</v>
      </c>
      <c r="L121" s="122">
        <v>0</v>
      </c>
      <c r="M121" s="126">
        <f>YEAR(SafetyData[[#This Row],[Date]])</f>
        <v>2020</v>
      </c>
      <c r="N121" s="126">
        <f>MONTH(SafetyData[[#This Row],[Date]])</f>
        <v>7</v>
      </c>
    </row>
    <row r="122" spans="1:14">
      <c r="A122" s="123">
        <v>121</v>
      </c>
      <c r="B122" s="120">
        <v>44028</v>
      </c>
      <c r="C122" s="121" t="s">
        <v>669</v>
      </c>
      <c r="D122" s="121" t="s">
        <v>19</v>
      </c>
      <c r="E122" s="121" t="s">
        <v>638</v>
      </c>
      <c r="F122" s="121" t="s">
        <v>649</v>
      </c>
      <c r="G122" s="121">
        <v>0</v>
      </c>
      <c r="H122" s="121" t="s">
        <v>22</v>
      </c>
      <c r="I122" s="121" t="s">
        <v>634</v>
      </c>
      <c r="J122" s="121" t="s">
        <v>657</v>
      </c>
      <c r="K122" s="121" t="s">
        <v>660</v>
      </c>
      <c r="L122" s="122">
        <v>0</v>
      </c>
      <c r="M122" s="126">
        <f>YEAR(SafetyData[[#This Row],[Date]])</f>
        <v>2020</v>
      </c>
      <c r="N122" s="126">
        <f>MONTH(SafetyData[[#This Row],[Date]])</f>
        <v>7</v>
      </c>
    </row>
    <row r="123" spans="1:14">
      <c r="A123" s="123">
        <v>122</v>
      </c>
      <c r="B123" s="120">
        <v>44030</v>
      </c>
      <c r="C123" s="121" t="s">
        <v>656</v>
      </c>
      <c r="D123" s="121" t="s">
        <v>19</v>
      </c>
      <c r="E123" s="121" t="s">
        <v>638</v>
      </c>
      <c r="F123" s="121" t="s">
        <v>644</v>
      </c>
      <c r="G123" s="121">
        <v>0</v>
      </c>
      <c r="H123" s="121" t="s">
        <v>64</v>
      </c>
      <c r="I123" s="121" t="s">
        <v>663</v>
      </c>
      <c r="J123" s="121" t="s">
        <v>657</v>
      </c>
      <c r="K123" s="121" t="s">
        <v>660</v>
      </c>
      <c r="L123" s="122">
        <v>532</v>
      </c>
      <c r="M123" s="126">
        <f>YEAR(SafetyData[[#This Row],[Date]])</f>
        <v>2020</v>
      </c>
      <c r="N123" s="126">
        <f>MONTH(SafetyData[[#This Row],[Date]])</f>
        <v>7</v>
      </c>
    </row>
    <row r="124" spans="1:14">
      <c r="A124" s="123">
        <v>123</v>
      </c>
      <c r="B124" s="120">
        <v>44031</v>
      </c>
      <c r="C124" s="121" t="s">
        <v>665</v>
      </c>
      <c r="D124" s="121" t="s">
        <v>19</v>
      </c>
      <c r="E124" s="121" t="s">
        <v>643</v>
      </c>
      <c r="F124" s="121" t="s">
        <v>670</v>
      </c>
      <c r="G124" s="121">
        <v>0</v>
      </c>
      <c r="H124" s="121" t="s">
        <v>22</v>
      </c>
      <c r="I124" s="121" t="s">
        <v>634</v>
      </c>
      <c r="J124" s="121" t="s">
        <v>657</v>
      </c>
      <c r="K124" s="121" t="s">
        <v>636</v>
      </c>
      <c r="L124" s="122">
        <v>0</v>
      </c>
      <c r="M124" s="126">
        <f>YEAR(SafetyData[[#This Row],[Date]])</f>
        <v>2020</v>
      </c>
      <c r="N124" s="126">
        <f>MONTH(SafetyData[[#This Row],[Date]])</f>
        <v>7</v>
      </c>
    </row>
    <row r="125" spans="1:14">
      <c r="A125" s="123">
        <v>124</v>
      </c>
      <c r="B125" s="120">
        <v>44034</v>
      </c>
      <c r="C125" s="121" t="s">
        <v>673</v>
      </c>
      <c r="D125" s="121" t="s">
        <v>19</v>
      </c>
      <c r="E125" s="121" t="s">
        <v>643</v>
      </c>
      <c r="F125" s="121" t="s">
        <v>649</v>
      </c>
      <c r="G125" s="121">
        <v>0</v>
      </c>
      <c r="H125" s="121" t="s">
        <v>22</v>
      </c>
      <c r="I125" s="121" t="s">
        <v>634</v>
      </c>
      <c r="J125" s="121" t="s">
        <v>392</v>
      </c>
      <c r="K125" s="121" t="s">
        <v>641</v>
      </c>
      <c r="L125" s="122">
        <v>0</v>
      </c>
      <c r="M125" s="126">
        <f>YEAR(SafetyData[[#This Row],[Date]])</f>
        <v>2020</v>
      </c>
      <c r="N125" s="126">
        <f>MONTH(SafetyData[[#This Row],[Date]])</f>
        <v>7</v>
      </c>
    </row>
    <row r="126" spans="1:14">
      <c r="A126" s="123">
        <v>125</v>
      </c>
      <c r="B126" s="120">
        <v>44038</v>
      </c>
      <c r="C126" s="121" t="s">
        <v>637</v>
      </c>
      <c r="D126" s="121" t="s">
        <v>19</v>
      </c>
      <c r="E126" s="121" t="s">
        <v>632</v>
      </c>
      <c r="F126" s="121" t="s">
        <v>670</v>
      </c>
      <c r="G126" s="121">
        <v>5</v>
      </c>
      <c r="H126" s="121" t="s">
        <v>68</v>
      </c>
      <c r="I126" s="121" t="s">
        <v>640</v>
      </c>
      <c r="J126" s="121" t="s">
        <v>657</v>
      </c>
      <c r="K126" s="121" t="s">
        <v>667</v>
      </c>
      <c r="L126" s="122">
        <v>4281</v>
      </c>
      <c r="M126" s="126">
        <f>YEAR(SafetyData[[#This Row],[Date]])</f>
        <v>2020</v>
      </c>
      <c r="N126" s="126">
        <f>MONTH(SafetyData[[#This Row],[Date]])</f>
        <v>7</v>
      </c>
    </row>
    <row r="127" spans="1:14">
      <c r="A127" s="123">
        <v>126</v>
      </c>
      <c r="B127" s="120">
        <v>44039</v>
      </c>
      <c r="C127" s="121" t="s">
        <v>669</v>
      </c>
      <c r="D127" s="121" t="s">
        <v>19</v>
      </c>
      <c r="E127" s="121" t="s">
        <v>632</v>
      </c>
      <c r="F127" s="121" t="s">
        <v>633</v>
      </c>
      <c r="G127" s="121">
        <v>0</v>
      </c>
      <c r="H127" s="121" t="s">
        <v>41</v>
      </c>
      <c r="I127" s="121" t="s">
        <v>663</v>
      </c>
      <c r="J127" s="121" t="s">
        <v>392</v>
      </c>
      <c r="K127" s="121" t="s">
        <v>667</v>
      </c>
      <c r="L127" s="122">
        <v>4455</v>
      </c>
      <c r="M127" s="126">
        <f>YEAR(SafetyData[[#This Row],[Date]])</f>
        <v>2020</v>
      </c>
      <c r="N127" s="126">
        <f>MONTH(SafetyData[[#This Row],[Date]])</f>
        <v>7</v>
      </c>
    </row>
    <row r="128" spans="1:14">
      <c r="A128" s="123">
        <v>127</v>
      </c>
      <c r="B128" s="120">
        <v>44040</v>
      </c>
      <c r="C128" s="121" t="s">
        <v>669</v>
      </c>
      <c r="D128" s="121" t="s">
        <v>19</v>
      </c>
      <c r="E128" s="121" t="s">
        <v>643</v>
      </c>
      <c r="F128" s="121" t="s">
        <v>670</v>
      </c>
      <c r="G128" s="121">
        <v>0</v>
      </c>
      <c r="H128" s="121" t="s">
        <v>29</v>
      </c>
      <c r="I128" s="121" t="s">
        <v>663</v>
      </c>
      <c r="J128" s="121" t="s">
        <v>657</v>
      </c>
      <c r="K128" s="121" t="s">
        <v>655</v>
      </c>
      <c r="L128" s="122">
        <v>4444</v>
      </c>
      <c r="M128" s="126">
        <f>YEAR(SafetyData[[#This Row],[Date]])</f>
        <v>2020</v>
      </c>
      <c r="N128" s="126">
        <f>MONTH(SafetyData[[#This Row],[Date]])</f>
        <v>7</v>
      </c>
    </row>
    <row r="129" spans="1:14">
      <c r="A129" s="123">
        <v>128</v>
      </c>
      <c r="B129" s="120">
        <v>44040</v>
      </c>
      <c r="C129" s="121" t="s">
        <v>637</v>
      </c>
      <c r="D129" s="121" t="s">
        <v>19</v>
      </c>
      <c r="E129" s="121" t="s">
        <v>647</v>
      </c>
      <c r="F129" s="121" t="s">
        <v>670</v>
      </c>
      <c r="G129" s="121">
        <v>2</v>
      </c>
      <c r="H129" s="121" t="s">
        <v>29</v>
      </c>
      <c r="I129" s="121" t="s">
        <v>640</v>
      </c>
      <c r="J129" s="121" t="s">
        <v>657</v>
      </c>
      <c r="K129" s="121" t="s">
        <v>653</v>
      </c>
      <c r="L129" s="122">
        <v>2777</v>
      </c>
      <c r="M129" s="126">
        <f>YEAR(SafetyData[[#This Row],[Date]])</f>
        <v>2020</v>
      </c>
      <c r="N129" s="126">
        <f>MONTH(SafetyData[[#This Row],[Date]])</f>
        <v>7</v>
      </c>
    </row>
    <row r="130" spans="1:14">
      <c r="A130" s="123">
        <v>129</v>
      </c>
      <c r="B130" s="120">
        <v>44042</v>
      </c>
      <c r="C130" s="121" t="s">
        <v>672</v>
      </c>
      <c r="D130" s="121" t="s">
        <v>19</v>
      </c>
      <c r="E130" s="121" t="s">
        <v>638</v>
      </c>
      <c r="F130" s="121" t="s">
        <v>649</v>
      </c>
      <c r="G130" s="121">
        <v>3</v>
      </c>
      <c r="H130" s="121" t="s">
        <v>668</v>
      </c>
      <c r="I130" s="121" t="s">
        <v>640</v>
      </c>
      <c r="J130" s="121" t="s">
        <v>657</v>
      </c>
      <c r="K130" s="121" t="s">
        <v>662</v>
      </c>
      <c r="L130" s="122">
        <v>4940</v>
      </c>
      <c r="M130" s="126">
        <f>YEAR(SafetyData[[#This Row],[Date]])</f>
        <v>2020</v>
      </c>
      <c r="N130" s="126">
        <f>MONTH(SafetyData[[#This Row],[Date]])</f>
        <v>7</v>
      </c>
    </row>
    <row r="131" spans="1:14">
      <c r="A131" s="123">
        <v>130</v>
      </c>
      <c r="B131" s="120">
        <v>44042</v>
      </c>
      <c r="C131" s="121" t="s">
        <v>637</v>
      </c>
      <c r="D131" s="121" t="s">
        <v>34</v>
      </c>
      <c r="E131" s="121" t="s">
        <v>638</v>
      </c>
      <c r="F131" s="121" t="s">
        <v>648</v>
      </c>
      <c r="G131" s="121">
        <v>0</v>
      </c>
      <c r="H131" s="121" t="s">
        <v>650</v>
      </c>
      <c r="I131" s="121" t="s">
        <v>634</v>
      </c>
      <c r="J131" s="121" t="s">
        <v>657</v>
      </c>
      <c r="K131" s="121" t="s">
        <v>662</v>
      </c>
      <c r="L131" s="122">
        <v>0</v>
      </c>
      <c r="M131" s="126">
        <f>YEAR(SafetyData[[#This Row],[Date]])</f>
        <v>2020</v>
      </c>
      <c r="N131" s="126">
        <f>MONTH(SafetyData[[#This Row],[Date]])</f>
        <v>7</v>
      </c>
    </row>
    <row r="132" spans="1:14">
      <c r="A132" s="123">
        <v>131</v>
      </c>
      <c r="B132" s="120">
        <v>44044</v>
      </c>
      <c r="C132" s="121" t="s">
        <v>654</v>
      </c>
      <c r="D132" s="121" t="s">
        <v>19</v>
      </c>
      <c r="E132" s="121" t="s">
        <v>632</v>
      </c>
      <c r="F132" s="121" t="s">
        <v>651</v>
      </c>
      <c r="G132" s="121">
        <v>0</v>
      </c>
      <c r="H132" s="121" t="s">
        <v>659</v>
      </c>
      <c r="I132" s="121" t="s">
        <v>634</v>
      </c>
      <c r="J132" s="121" t="s">
        <v>635</v>
      </c>
      <c r="K132" s="121" t="s">
        <v>645</v>
      </c>
      <c r="L132" s="122">
        <v>0</v>
      </c>
      <c r="M132" s="126">
        <f>YEAR(SafetyData[[#This Row],[Date]])</f>
        <v>2020</v>
      </c>
      <c r="N132" s="126">
        <f>MONTH(SafetyData[[#This Row],[Date]])</f>
        <v>8</v>
      </c>
    </row>
    <row r="133" spans="1:14">
      <c r="A133" s="123">
        <v>132</v>
      </c>
      <c r="B133" s="120">
        <v>44046</v>
      </c>
      <c r="C133" s="121" t="s">
        <v>631</v>
      </c>
      <c r="D133" s="121" t="s">
        <v>19</v>
      </c>
      <c r="E133" s="121" t="s">
        <v>638</v>
      </c>
      <c r="F133" s="121" t="s">
        <v>671</v>
      </c>
      <c r="G133" s="121">
        <v>0</v>
      </c>
      <c r="H133" s="121" t="s">
        <v>668</v>
      </c>
      <c r="I133" s="121" t="s">
        <v>663</v>
      </c>
      <c r="J133" s="121" t="s">
        <v>392</v>
      </c>
      <c r="K133" s="121" t="s">
        <v>636</v>
      </c>
      <c r="L133" s="122">
        <v>2521</v>
      </c>
      <c r="M133" s="126">
        <f>YEAR(SafetyData[[#This Row],[Date]])</f>
        <v>2020</v>
      </c>
      <c r="N133" s="126">
        <f>MONTH(SafetyData[[#This Row],[Date]])</f>
        <v>8</v>
      </c>
    </row>
    <row r="134" spans="1:14">
      <c r="A134" s="123">
        <v>133</v>
      </c>
      <c r="B134" s="120">
        <v>44047</v>
      </c>
      <c r="C134" s="121" t="s">
        <v>665</v>
      </c>
      <c r="D134" s="121" t="s">
        <v>19</v>
      </c>
      <c r="E134" s="121" t="s">
        <v>638</v>
      </c>
      <c r="F134" s="121" t="s">
        <v>648</v>
      </c>
      <c r="G134" s="121">
        <v>0</v>
      </c>
      <c r="H134" s="121" t="s">
        <v>56</v>
      </c>
      <c r="I134" s="121" t="s">
        <v>663</v>
      </c>
      <c r="J134" s="121" t="s">
        <v>392</v>
      </c>
      <c r="K134" s="121" t="s">
        <v>660</v>
      </c>
      <c r="L134" s="122">
        <v>1430</v>
      </c>
      <c r="M134" s="126">
        <f>YEAR(SafetyData[[#This Row],[Date]])</f>
        <v>2020</v>
      </c>
      <c r="N134" s="126">
        <f>MONTH(SafetyData[[#This Row],[Date]])</f>
        <v>8</v>
      </c>
    </row>
    <row r="135" spans="1:14">
      <c r="A135" s="123">
        <v>134</v>
      </c>
      <c r="B135" s="120">
        <v>44050</v>
      </c>
      <c r="C135" s="121" t="s">
        <v>673</v>
      </c>
      <c r="D135" s="121" t="s">
        <v>19</v>
      </c>
      <c r="E135" s="121" t="s">
        <v>638</v>
      </c>
      <c r="F135" s="121" t="s">
        <v>670</v>
      </c>
      <c r="G135" s="121">
        <v>5</v>
      </c>
      <c r="H135" s="121" t="s">
        <v>64</v>
      </c>
      <c r="I135" s="121" t="s">
        <v>640</v>
      </c>
      <c r="J135" s="121" t="s">
        <v>635</v>
      </c>
      <c r="K135" s="121" t="s">
        <v>641</v>
      </c>
      <c r="L135" s="122">
        <v>1505</v>
      </c>
      <c r="M135" s="126">
        <f>YEAR(SafetyData[[#This Row],[Date]])</f>
        <v>2020</v>
      </c>
      <c r="N135" s="126">
        <f>MONTH(SafetyData[[#This Row],[Date]])</f>
        <v>8</v>
      </c>
    </row>
    <row r="136" spans="1:14">
      <c r="A136" s="123">
        <v>135</v>
      </c>
      <c r="B136" s="120">
        <v>44052</v>
      </c>
      <c r="C136" s="121" t="s">
        <v>656</v>
      </c>
      <c r="D136" s="121" t="s">
        <v>19</v>
      </c>
      <c r="E136" s="121" t="s">
        <v>638</v>
      </c>
      <c r="F136" s="121" t="s">
        <v>633</v>
      </c>
      <c r="G136" s="121">
        <v>0</v>
      </c>
      <c r="H136" s="121" t="s">
        <v>22</v>
      </c>
      <c r="I136" s="121" t="s">
        <v>663</v>
      </c>
      <c r="J136" s="121" t="s">
        <v>657</v>
      </c>
      <c r="K136" s="121" t="s">
        <v>660</v>
      </c>
      <c r="L136" s="122">
        <v>921</v>
      </c>
      <c r="M136" s="126">
        <f>YEAR(SafetyData[[#This Row],[Date]])</f>
        <v>2020</v>
      </c>
      <c r="N136" s="126">
        <f>MONTH(SafetyData[[#This Row],[Date]])</f>
        <v>8</v>
      </c>
    </row>
    <row r="137" spans="1:14">
      <c r="A137" s="123">
        <v>136</v>
      </c>
      <c r="B137" s="120">
        <v>44052</v>
      </c>
      <c r="C137" s="121" t="s">
        <v>646</v>
      </c>
      <c r="D137" s="121" t="s">
        <v>19</v>
      </c>
      <c r="E137" s="121" t="s">
        <v>632</v>
      </c>
      <c r="F137" s="121" t="s">
        <v>670</v>
      </c>
      <c r="G137" s="121">
        <v>0</v>
      </c>
      <c r="H137" s="121" t="s">
        <v>56</v>
      </c>
      <c r="I137" s="121" t="s">
        <v>652</v>
      </c>
      <c r="J137" s="121" t="s">
        <v>635</v>
      </c>
      <c r="K137" s="121" t="s">
        <v>645</v>
      </c>
      <c r="L137" s="122">
        <v>206</v>
      </c>
      <c r="M137" s="126">
        <f>YEAR(SafetyData[[#This Row],[Date]])</f>
        <v>2020</v>
      </c>
      <c r="N137" s="126">
        <f>MONTH(SafetyData[[#This Row],[Date]])</f>
        <v>8</v>
      </c>
    </row>
    <row r="138" spans="1:14">
      <c r="A138" s="123">
        <v>137</v>
      </c>
      <c r="B138" s="120">
        <v>44053</v>
      </c>
      <c r="C138" s="121" t="s">
        <v>673</v>
      </c>
      <c r="D138" s="121" t="s">
        <v>34</v>
      </c>
      <c r="E138" s="121" t="s">
        <v>632</v>
      </c>
      <c r="F138" s="121" t="s">
        <v>671</v>
      </c>
      <c r="G138" s="121">
        <v>0</v>
      </c>
      <c r="H138" s="121" t="s">
        <v>68</v>
      </c>
      <c r="I138" s="121" t="s">
        <v>634</v>
      </c>
      <c r="J138" s="121" t="s">
        <v>392</v>
      </c>
      <c r="K138" s="121" t="s">
        <v>667</v>
      </c>
      <c r="L138" s="122">
        <v>0</v>
      </c>
      <c r="M138" s="126">
        <f>YEAR(SafetyData[[#This Row],[Date]])</f>
        <v>2020</v>
      </c>
      <c r="N138" s="126">
        <f>MONTH(SafetyData[[#This Row],[Date]])</f>
        <v>8</v>
      </c>
    </row>
    <row r="139" spans="1:14">
      <c r="A139" s="123">
        <v>138</v>
      </c>
      <c r="B139" s="120">
        <v>44054</v>
      </c>
      <c r="C139" s="121" t="s">
        <v>646</v>
      </c>
      <c r="D139" s="121" t="s">
        <v>19</v>
      </c>
      <c r="E139" s="121" t="s">
        <v>647</v>
      </c>
      <c r="F139" s="121" t="s">
        <v>639</v>
      </c>
      <c r="G139" s="121">
        <v>0</v>
      </c>
      <c r="H139" s="121" t="s">
        <v>659</v>
      </c>
      <c r="I139" s="121" t="s">
        <v>634</v>
      </c>
      <c r="J139" s="121" t="s">
        <v>635</v>
      </c>
      <c r="K139" s="121" t="s">
        <v>664</v>
      </c>
      <c r="L139" s="122">
        <v>0</v>
      </c>
      <c r="M139" s="126">
        <f>YEAR(SafetyData[[#This Row],[Date]])</f>
        <v>2020</v>
      </c>
      <c r="N139" s="126">
        <f>MONTH(SafetyData[[#This Row],[Date]])</f>
        <v>8</v>
      </c>
    </row>
    <row r="140" spans="1:14">
      <c r="A140" s="123">
        <v>139</v>
      </c>
      <c r="B140" s="120">
        <v>44055</v>
      </c>
      <c r="C140" s="121" t="s">
        <v>661</v>
      </c>
      <c r="D140" s="121" t="s">
        <v>19</v>
      </c>
      <c r="E140" s="121" t="s">
        <v>647</v>
      </c>
      <c r="F140" s="121" t="s">
        <v>633</v>
      </c>
      <c r="G140" s="121">
        <v>0</v>
      </c>
      <c r="H140" s="121" t="s">
        <v>29</v>
      </c>
      <c r="I140" s="121" t="s">
        <v>663</v>
      </c>
      <c r="J140" s="121" t="s">
        <v>635</v>
      </c>
      <c r="K140" s="121" t="s">
        <v>641</v>
      </c>
      <c r="L140" s="122">
        <v>1835</v>
      </c>
      <c r="M140" s="126">
        <f>YEAR(SafetyData[[#This Row],[Date]])</f>
        <v>2020</v>
      </c>
      <c r="N140" s="126">
        <f>MONTH(SafetyData[[#This Row],[Date]])</f>
        <v>8</v>
      </c>
    </row>
    <row r="141" spans="1:14">
      <c r="A141" s="123">
        <v>140</v>
      </c>
      <c r="B141" s="120">
        <v>44056</v>
      </c>
      <c r="C141" s="121" t="s">
        <v>656</v>
      </c>
      <c r="D141" s="121" t="s">
        <v>19</v>
      </c>
      <c r="E141" s="121" t="s">
        <v>638</v>
      </c>
      <c r="F141" s="121" t="s">
        <v>671</v>
      </c>
      <c r="G141" s="121">
        <v>1</v>
      </c>
      <c r="H141" s="121" t="s">
        <v>29</v>
      </c>
      <c r="I141" s="121" t="s">
        <v>640</v>
      </c>
      <c r="J141" s="121" t="s">
        <v>635</v>
      </c>
      <c r="K141" s="121" t="s">
        <v>645</v>
      </c>
      <c r="L141" s="122">
        <v>2333</v>
      </c>
      <c r="M141" s="126">
        <f>YEAR(SafetyData[[#This Row],[Date]])</f>
        <v>2020</v>
      </c>
      <c r="N141" s="126">
        <f>MONTH(SafetyData[[#This Row],[Date]])</f>
        <v>8</v>
      </c>
    </row>
    <row r="142" spans="1:14">
      <c r="A142" s="123">
        <v>141</v>
      </c>
      <c r="B142" s="120">
        <v>44056</v>
      </c>
      <c r="C142" s="121" t="s">
        <v>673</v>
      </c>
      <c r="D142" s="121" t="s">
        <v>34</v>
      </c>
      <c r="E142" s="121" t="s">
        <v>638</v>
      </c>
      <c r="F142" s="121" t="s">
        <v>644</v>
      </c>
      <c r="G142" s="121">
        <v>0</v>
      </c>
      <c r="H142" s="121" t="s">
        <v>41</v>
      </c>
      <c r="I142" s="121" t="s">
        <v>634</v>
      </c>
      <c r="J142" s="121" t="s">
        <v>635</v>
      </c>
      <c r="K142" s="121" t="s">
        <v>660</v>
      </c>
      <c r="L142" s="122">
        <v>0</v>
      </c>
      <c r="M142" s="126">
        <f>YEAR(SafetyData[[#This Row],[Date]])</f>
        <v>2020</v>
      </c>
      <c r="N142" s="126">
        <f>MONTH(SafetyData[[#This Row],[Date]])</f>
        <v>8</v>
      </c>
    </row>
    <row r="143" spans="1:14">
      <c r="A143" s="123">
        <v>142</v>
      </c>
      <c r="B143" s="120">
        <v>44056</v>
      </c>
      <c r="C143" s="121" t="s">
        <v>666</v>
      </c>
      <c r="D143" s="121" t="s">
        <v>19</v>
      </c>
      <c r="E143" s="121" t="s">
        <v>638</v>
      </c>
      <c r="F143" s="121" t="s">
        <v>658</v>
      </c>
      <c r="G143" s="121">
        <v>0</v>
      </c>
      <c r="H143" s="121" t="s">
        <v>56</v>
      </c>
      <c r="I143" s="121" t="s">
        <v>663</v>
      </c>
      <c r="J143" s="121" t="s">
        <v>635</v>
      </c>
      <c r="K143" s="121" t="s">
        <v>641</v>
      </c>
      <c r="L143" s="122">
        <v>1890</v>
      </c>
      <c r="M143" s="126">
        <f>YEAR(SafetyData[[#This Row],[Date]])</f>
        <v>2020</v>
      </c>
      <c r="N143" s="126">
        <f>MONTH(SafetyData[[#This Row],[Date]])</f>
        <v>8</v>
      </c>
    </row>
    <row r="144" spans="1:14">
      <c r="A144" s="123">
        <v>143</v>
      </c>
      <c r="B144" s="120">
        <v>44058</v>
      </c>
      <c r="C144" s="121" t="s">
        <v>665</v>
      </c>
      <c r="D144" s="121" t="s">
        <v>19</v>
      </c>
      <c r="E144" s="121" t="s">
        <v>638</v>
      </c>
      <c r="F144" s="121" t="s">
        <v>649</v>
      </c>
      <c r="G144" s="121">
        <v>0</v>
      </c>
      <c r="H144" s="121" t="s">
        <v>56</v>
      </c>
      <c r="I144" s="121" t="s">
        <v>663</v>
      </c>
      <c r="J144" s="121" t="s">
        <v>657</v>
      </c>
      <c r="K144" s="121" t="s">
        <v>653</v>
      </c>
      <c r="L144" s="122">
        <v>1951</v>
      </c>
      <c r="M144" s="126">
        <f>YEAR(SafetyData[[#This Row],[Date]])</f>
        <v>2020</v>
      </c>
      <c r="N144" s="126">
        <f>MONTH(SafetyData[[#This Row],[Date]])</f>
        <v>8</v>
      </c>
    </row>
    <row r="145" spans="1:14">
      <c r="A145" s="123">
        <v>144</v>
      </c>
      <c r="B145" s="120">
        <v>44064</v>
      </c>
      <c r="C145" s="121" t="s">
        <v>661</v>
      </c>
      <c r="D145" s="121" t="s">
        <v>19</v>
      </c>
      <c r="E145" s="121" t="s">
        <v>638</v>
      </c>
      <c r="F145" s="121" t="s">
        <v>648</v>
      </c>
      <c r="G145" s="121">
        <v>5</v>
      </c>
      <c r="H145" s="121" t="s">
        <v>41</v>
      </c>
      <c r="I145" s="121" t="s">
        <v>640</v>
      </c>
      <c r="J145" s="121" t="s">
        <v>657</v>
      </c>
      <c r="K145" s="121" t="s">
        <v>645</v>
      </c>
      <c r="L145" s="122">
        <v>3692</v>
      </c>
      <c r="M145" s="126">
        <f>YEAR(SafetyData[[#This Row],[Date]])</f>
        <v>2020</v>
      </c>
      <c r="N145" s="126">
        <f>MONTH(SafetyData[[#This Row],[Date]])</f>
        <v>8</v>
      </c>
    </row>
    <row r="146" spans="1:14">
      <c r="A146" s="123">
        <v>145</v>
      </c>
      <c r="B146" s="120">
        <v>44064</v>
      </c>
      <c r="C146" s="121" t="s">
        <v>673</v>
      </c>
      <c r="D146" s="121" t="s">
        <v>19</v>
      </c>
      <c r="E146" s="121" t="s">
        <v>647</v>
      </c>
      <c r="F146" s="121" t="s">
        <v>671</v>
      </c>
      <c r="G146" s="121">
        <v>0</v>
      </c>
      <c r="H146" s="121" t="s">
        <v>64</v>
      </c>
      <c r="I146" s="121" t="s">
        <v>652</v>
      </c>
      <c r="J146" s="121" t="s">
        <v>657</v>
      </c>
      <c r="K146" s="121" t="s">
        <v>645</v>
      </c>
      <c r="L146" s="122">
        <v>242</v>
      </c>
      <c r="M146" s="126">
        <f>YEAR(SafetyData[[#This Row],[Date]])</f>
        <v>2020</v>
      </c>
      <c r="N146" s="126">
        <f>MONTH(SafetyData[[#This Row],[Date]])</f>
        <v>8</v>
      </c>
    </row>
    <row r="147" spans="1:14">
      <c r="A147" s="123">
        <v>146</v>
      </c>
      <c r="B147" s="120">
        <v>44066</v>
      </c>
      <c r="C147" s="121" t="s">
        <v>666</v>
      </c>
      <c r="D147" s="121" t="s">
        <v>34</v>
      </c>
      <c r="E147" s="121" t="s">
        <v>638</v>
      </c>
      <c r="F147" s="121" t="s">
        <v>644</v>
      </c>
      <c r="G147" s="121">
        <v>0</v>
      </c>
      <c r="H147" s="121" t="s">
        <v>668</v>
      </c>
      <c r="I147" s="121" t="s">
        <v>634</v>
      </c>
      <c r="J147" s="121" t="s">
        <v>657</v>
      </c>
      <c r="K147" s="121" t="s">
        <v>636</v>
      </c>
      <c r="L147" s="122">
        <v>0</v>
      </c>
      <c r="M147" s="126">
        <f>YEAR(SafetyData[[#This Row],[Date]])</f>
        <v>2020</v>
      </c>
      <c r="N147" s="126">
        <f>MONTH(SafetyData[[#This Row],[Date]])</f>
        <v>8</v>
      </c>
    </row>
    <row r="148" spans="1:14">
      <c r="A148" s="123">
        <v>147</v>
      </c>
      <c r="B148" s="120">
        <v>44068</v>
      </c>
      <c r="C148" s="121" t="s">
        <v>646</v>
      </c>
      <c r="D148" s="121" t="s">
        <v>19</v>
      </c>
      <c r="E148" s="121" t="s">
        <v>632</v>
      </c>
      <c r="F148" s="121" t="s">
        <v>671</v>
      </c>
      <c r="G148" s="121">
        <v>0</v>
      </c>
      <c r="H148" s="121" t="s">
        <v>41</v>
      </c>
      <c r="I148" s="121" t="s">
        <v>634</v>
      </c>
      <c r="J148" s="121" t="s">
        <v>392</v>
      </c>
      <c r="K148" s="121" t="s">
        <v>645</v>
      </c>
      <c r="L148" s="122">
        <v>0</v>
      </c>
      <c r="M148" s="126">
        <f>YEAR(SafetyData[[#This Row],[Date]])</f>
        <v>2020</v>
      </c>
      <c r="N148" s="126">
        <f>MONTH(SafetyData[[#This Row],[Date]])</f>
        <v>8</v>
      </c>
    </row>
    <row r="149" spans="1:14">
      <c r="A149" s="123">
        <v>148</v>
      </c>
      <c r="B149" s="120">
        <v>44069</v>
      </c>
      <c r="C149" s="121" t="s">
        <v>672</v>
      </c>
      <c r="D149" s="121" t="s">
        <v>19</v>
      </c>
      <c r="E149" s="121" t="s">
        <v>638</v>
      </c>
      <c r="F149" s="121" t="s">
        <v>671</v>
      </c>
      <c r="G149" s="121">
        <v>0</v>
      </c>
      <c r="H149" s="121" t="s">
        <v>659</v>
      </c>
      <c r="I149" s="121" t="s">
        <v>663</v>
      </c>
      <c r="J149" s="121" t="s">
        <v>392</v>
      </c>
      <c r="K149" s="121" t="s">
        <v>662</v>
      </c>
      <c r="L149" s="122">
        <v>845</v>
      </c>
      <c r="M149" s="126">
        <f>YEAR(SafetyData[[#This Row],[Date]])</f>
        <v>2020</v>
      </c>
      <c r="N149" s="126">
        <f>MONTH(SafetyData[[#This Row],[Date]])</f>
        <v>8</v>
      </c>
    </row>
    <row r="150" spans="1:14">
      <c r="A150" s="123">
        <v>149</v>
      </c>
      <c r="B150" s="120">
        <v>44070</v>
      </c>
      <c r="C150" s="121" t="s">
        <v>642</v>
      </c>
      <c r="D150" s="121" t="s">
        <v>19</v>
      </c>
      <c r="E150" s="121" t="s">
        <v>643</v>
      </c>
      <c r="F150" s="121" t="s">
        <v>658</v>
      </c>
      <c r="G150" s="121">
        <v>0</v>
      </c>
      <c r="H150" s="121" t="s">
        <v>668</v>
      </c>
      <c r="I150" s="121" t="s">
        <v>652</v>
      </c>
      <c r="J150" s="121" t="s">
        <v>392</v>
      </c>
      <c r="K150" s="121" t="s">
        <v>645</v>
      </c>
      <c r="L150" s="122">
        <v>395</v>
      </c>
      <c r="M150" s="126">
        <f>YEAR(SafetyData[[#This Row],[Date]])</f>
        <v>2020</v>
      </c>
      <c r="N150" s="126">
        <f>MONTH(SafetyData[[#This Row],[Date]])</f>
        <v>8</v>
      </c>
    </row>
    <row r="151" spans="1:14">
      <c r="A151" s="123">
        <v>150</v>
      </c>
      <c r="B151" s="120">
        <v>44070</v>
      </c>
      <c r="C151" s="121" t="s">
        <v>666</v>
      </c>
      <c r="D151" s="121" t="s">
        <v>34</v>
      </c>
      <c r="E151" s="121" t="s">
        <v>638</v>
      </c>
      <c r="F151" s="121" t="s">
        <v>649</v>
      </c>
      <c r="G151" s="121">
        <v>0</v>
      </c>
      <c r="H151" s="121" t="s">
        <v>29</v>
      </c>
      <c r="I151" s="121" t="s">
        <v>652</v>
      </c>
      <c r="J151" s="121" t="s">
        <v>635</v>
      </c>
      <c r="K151" s="121" t="s">
        <v>660</v>
      </c>
      <c r="L151" s="122">
        <v>88</v>
      </c>
      <c r="M151" s="126">
        <f>YEAR(SafetyData[[#This Row],[Date]])</f>
        <v>2020</v>
      </c>
      <c r="N151" s="126">
        <f>MONTH(SafetyData[[#This Row],[Date]])</f>
        <v>8</v>
      </c>
    </row>
    <row r="152" spans="1:14">
      <c r="A152" s="123">
        <v>151</v>
      </c>
      <c r="B152" s="120">
        <v>44073</v>
      </c>
      <c r="C152" s="121" t="s">
        <v>646</v>
      </c>
      <c r="D152" s="121" t="s">
        <v>19</v>
      </c>
      <c r="E152" s="121" t="s">
        <v>638</v>
      </c>
      <c r="F152" s="121" t="s">
        <v>644</v>
      </c>
      <c r="G152" s="121">
        <v>0</v>
      </c>
      <c r="H152" s="121" t="s">
        <v>22</v>
      </c>
      <c r="I152" s="121" t="s">
        <v>634</v>
      </c>
      <c r="J152" s="121" t="s">
        <v>635</v>
      </c>
      <c r="K152" s="121" t="s">
        <v>636</v>
      </c>
      <c r="L152" s="122">
        <v>0</v>
      </c>
      <c r="M152" s="126">
        <f>YEAR(SafetyData[[#This Row],[Date]])</f>
        <v>2020</v>
      </c>
      <c r="N152" s="126">
        <f>MONTH(SafetyData[[#This Row],[Date]])</f>
        <v>8</v>
      </c>
    </row>
    <row r="153" spans="1:14">
      <c r="A153" s="123">
        <v>152</v>
      </c>
      <c r="B153" s="120">
        <v>44074</v>
      </c>
      <c r="C153" s="121" t="s">
        <v>666</v>
      </c>
      <c r="D153" s="121" t="s">
        <v>34</v>
      </c>
      <c r="E153" s="121" t="s">
        <v>643</v>
      </c>
      <c r="F153" s="121" t="s">
        <v>671</v>
      </c>
      <c r="G153" s="121">
        <v>2.5</v>
      </c>
      <c r="H153" s="121" t="s">
        <v>650</v>
      </c>
      <c r="I153" s="121" t="s">
        <v>640</v>
      </c>
      <c r="J153" s="121" t="s">
        <v>657</v>
      </c>
      <c r="K153" s="121" t="s">
        <v>664</v>
      </c>
      <c r="L153" s="122">
        <v>3488</v>
      </c>
      <c r="M153" s="126">
        <f>YEAR(SafetyData[[#This Row],[Date]])</f>
        <v>2020</v>
      </c>
      <c r="N153" s="126">
        <f>MONTH(SafetyData[[#This Row],[Date]])</f>
        <v>8</v>
      </c>
    </row>
    <row r="154" spans="1:14">
      <c r="A154" s="123">
        <v>153</v>
      </c>
      <c r="B154" s="120">
        <v>44079</v>
      </c>
      <c r="C154" s="121" t="s">
        <v>637</v>
      </c>
      <c r="D154" s="121" t="s">
        <v>34</v>
      </c>
      <c r="E154" s="121" t="s">
        <v>632</v>
      </c>
      <c r="F154" s="121" t="s">
        <v>644</v>
      </c>
      <c r="G154" s="121">
        <v>0</v>
      </c>
      <c r="H154" s="121" t="s">
        <v>68</v>
      </c>
      <c r="I154" s="121" t="s">
        <v>652</v>
      </c>
      <c r="J154" s="121" t="s">
        <v>392</v>
      </c>
      <c r="K154" s="121" t="s">
        <v>645</v>
      </c>
      <c r="L154" s="122">
        <v>351</v>
      </c>
      <c r="M154" s="126">
        <f>YEAR(SafetyData[[#This Row],[Date]])</f>
        <v>2020</v>
      </c>
      <c r="N154" s="126">
        <f>MONTH(SafetyData[[#This Row],[Date]])</f>
        <v>9</v>
      </c>
    </row>
    <row r="155" spans="1:14">
      <c r="A155" s="123">
        <v>154</v>
      </c>
      <c r="B155" s="120">
        <v>44080</v>
      </c>
      <c r="C155" s="121" t="s">
        <v>661</v>
      </c>
      <c r="D155" s="121" t="s">
        <v>19</v>
      </c>
      <c r="E155" s="121" t="s">
        <v>647</v>
      </c>
      <c r="F155" s="121" t="s">
        <v>658</v>
      </c>
      <c r="G155" s="121">
        <v>0</v>
      </c>
      <c r="H155" s="121" t="s">
        <v>22</v>
      </c>
      <c r="I155" s="121" t="s">
        <v>652</v>
      </c>
      <c r="J155" s="121" t="s">
        <v>657</v>
      </c>
      <c r="K155" s="121" t="s">
        <v>641</v>
      </c>
      <c r="L155" s="122">
        <v>430</v>
      </c>
      <c r="M155" s="126">
        <f>YEAR(SafetyData[[#This Row],[Date]])</f>
        <v>2020</v>
      </c>
      <c r="N155" s="126">
        <f>MONTH(SafetyData[[#This Row],[Date]])</f>
        <v>9</v>
      </c>
    </row>
    <row r="156" spans="1:14">
      <c r="A156" s="123">
        <v>155</v>
      </c>
      <c r="B156" s="120">
        <v>44081</v>
      </c>
      <c r="C156" s="121" t="s">
        <v>672</v>
      </c>
      <c r="D156" s="121" t="s">
        <v>19</v>
      </c>
      <c r="E156" s="121" t="s">
        <v>638</v>
      </c>
      <c r="F156" s="121" t="s">
        <v>648</v>
      </c>
      <c r="G156" s="121">
        <v>0</v>
      </c>
      <c r="H156" s="121" t="s">
        <v>668</v>
      </c>
      <c r="I156" s="121" t="s">
        <v>663</v>
      </c>
      <c r="J156" s="121" t="s">
        <v>392</v>
      </c>
      <c r="K156" s="121" t="s">
        <v>660</v>
      </c>
      <c r="L156" s="122">
        <v>4871</v>
      </c>
      <c r="M156" s="126">
        <f>YEAR(SafetyData[[#This Row],[Date]])</f>
        <v>2020</v>
      </c>
      <c r="N156" s="126">
        <f>MONTH(SafetyData[[#This Row],[Date]])</f>
        <v>9</v>
      </c>
    </row>
    <row r="157" spans="1:14">
      <c r="A157" s="123">
        <v>156</v>
      </c>
      <c r="B157" s="120">
        <v>44085</v>
      </c>
      <c r="C157" s="121" t="s">
        <v>654</v>
      </c>
      <c r="D157" s="121" t="s">
        <v>19</v>
      </c>
      <c r="E157" s="121" t="s">
        <v>643</v>
      </c>
      <c r="F157" s="121" t="s">
        <v>658</v>
      </c>
      <c r="G157" s="121">
        <v>1.5</v>
      </c>
      <c r="H157" s="121" t="s">
        <v>668</v>
      </c>
      <c r="I157" s="121" t="s">
        <v>640</v>
      </c>
      <c r="J157" s="121" t="s">
        <v>657</v>
      </c>
      <c r="K157" s="121" t="s">
        <v>653</v>
      </c>
      <c r="L157" s="122">
        <v>1230</v>
      </c>
      <c r="M157" s="126">
        <f>YEAR(SafetyData[[#This Row],[Date]])</f>
        <v>2020</v>
      </c>
      <c r="N157" s="126">
        <f>MONTH(SafetyData[[#This Row],[Date]])</f>
        <v>9</v>
      </c>
    </row>
    <row r="158" spans="1:14">
      <c r="A158" s="123">
        <v>157</v>
      </c>
      <c r="B158" s="120">
        <v>44087</v>
      </c>
      <c r="C158" s="121" t="s">
        <v>669</v>
      </c>
      <c r="D158" s="121" t="s">
        <v>19</v>
      </c>
      <c r="E158" s="121" t="s">
        <v>647</v>
      </c>
      <c r="F158" s="121" t="s">
        <v>658</v>
      </c>
      <c r="G158" s="121">
        <v>0</v>
      </c>
      <c r="H158" s="121" t="s">
        <v>650</v>
      </c>
      <c r="I158" s="121" t="s">
        <v>634</v>
      </c>
      <c r="J158" s="121" t="s">
        <v>657</v>
      </c>
      <c r="K158" s="121" t="s">
        <v>667</v>
      </c>
      <c r="L158" s="122">
        <v>0</v>
      </c>
      <c r="M158" s="126">
        <f>YEAR(SafetyData[[#This Row],[Date]])</f>
        <v>2020</v>
      </c>
      <c r="N158" s="126">
        <f>MONTH(SafetyData[[#This Row],[Date]])</f>
        <v>9</v>
      </c>
    </row>
    <row r="159" spans="1:14">
      <c r="A159" s="123">
        <v>158</v>
      </c>
      <c r="B159" s="120">
        <v>44088</v>
      </c>
      <c r="C159" s="121" t="s">
        <v>642</v>
      </c>
      <c r="D159" s="121" t="s">
        <v>19</v>
      </c>
      <c r="E159" s="121" t="s">
        <v>638</v>
      </c>
      <c r="F159" s="121" t="s">
        <v>644</v>
      </c>
      <c r="G159" s="121">
        <v>0</v>
      </c>
      <c r="H159" s="121" t="s">
        <v>41</v>
      </c>
      <c r="I159" s="121" t="s">
        <v>663</v>
      </c>
      <c r="J159" s="121" t="s">
        <v>657</v>
      </c>
      <c r="K159" s="121" t="s">
        <v>641</v>
      </c>
      <c r="L159" s="122">
        <v>1136</v>
      </c>
      <c r="M159" s="126">
        <f>YEAR(SafetyData[[#This Row],[Date]])</f>
        <v>2020</v>
      </c>
      <c r="N159" s="126">
        <f>MONTH(SafetyData[[#This Row],[Date]])</f>
        <v>9</v>
      </c>
    </row>
    <row r="160" spans="1:14">
      <c r="A160" s="123">
        <v>159</v>
      </c>
      <c r="B160" s="120">
        <v>44090</v>
      </c>
      <c r="C160" s="121" t="s">
        <v>656</v>
      </c>
      <c r="D160" s="121" t="s">
        <v>34</v>
      </c>
      <c r="E160" s="121" t="s">
        <v>638</v>
      </c>
      <c r="F160" s="121" t="s">
        <v>649</v>
      </c>
      <c r="G160" s="121">
        <v>0</v>
      </c>
      <c r="H160" s="121" t="s">
        <v>68</v>
      </c>
      <c r="I160" s="121" t="s">
        <v>663</v>
      </c>
      <c r="J160" s="121" t="s">
        <v>392</v>
      </c>
      <c r="K160" s="121" t="s">
        <v>641</v>
      </c>
      <c r="L160" s="122">
        <v>1819</v>
      </c>
      <c r="M160" s="126">
        <f>YEAR(SafetyData[[#This Row],[Date]])</f>
        <v>2020</v>
      </c>
      <c r="N160" s="126">
        <f>MONTH(SafetyData[[#This Row],[Date]])</f>
        <v>9</v>
      </c>
    </row>
    <row r="161" spans="1:14">
      <c r="A161" s="123">
        <v>160</v>
      </c>
      <c r="B161" s="120">
        <v>44096</v>
      </c>
      <c r="C161" s="121" t="s">
        <v>656</v>
      </c>
      <c r="D161" s="121" t="s">
        <v>19</v>
      </c>
      <c r="E161" s="121" t="s">
        <v>632</v>
      </c>
      <c r="F161" s="121" t="s">
        <v>649</v>
      </c>
      <c r="G161" s="121">
        <v>2.5</v>
      </c>
      <c r="H161" s="121" t="s">
        <v>56</v>
      </c>
      <c r="I161" s="121" t="s">
        <v>640</v>
      </c>
      <c r="J161" s="121" t="s">
        <v>657</v>
      </c>
      <c r="K161" s="121" t="s">
        <v>664</v>
      </c>
      <c r="L161" s="122">
        <v>709</v>
      </c>
      <c r="M161" s="126">
        <f>YEAR(SafetyData[[#This Row],[Date]])</f>
        <v>2020</v>
      </c>
      <c r="N161" s="126">
        <f>MONTH(SafetyData[[#This Row],[Date]])</f>
        <v>9</v>
      </c>
    </row>
    <row r="162" spans="1:14">
      <c r="A162" s="123">
        <v>161</v>
      </c>
      <c r="B162" s="120">
        <v>44097</v>
      </c>
      <c r="C162" s="121" t="s">
        <v>646</v>
      </c>
      <c r="D162" s="121" t="s">
        <v>19</v>
      </c>
      <c r="E162" s="121" t="s">
        <v>643</v>
      </c>
      <c r="F162" s="121" t="s">
        <v>658</v>
      </c>
      <c r="G162" s="121">
        <v>0</v>
      </c>
      <c r="H162" s="121" t="s">
        <v>659</v>
      </c>
      <c r="I162" s="121" t="s">
        <v>652</v>
      </c>
      <c r="J162" s="121" t="s">
        <v>635</v>
      </c>
      <c r="K162" s="121" t="s">
        <v>664</v>
      </c>
      <c r="L162" s="122">
        <v>366</v>
      </c>
      <c r="M162" s="126">
        <f>YEAR(SafetyData[[#This Row],[Date]])</f>
        <v>2020</v>
      </c>
      <c r="N162" s="126">
        <f>MONTH(SafetyData[[#This Row],[Date]])</f>
        <v>9</v>
      </c>
    </row>
    <row r="163" spans="1:14">
      <c r="A163" s="123">
        <v>162</v>
      </c>
      <c r="B163" s="120">
        <v>44099</v>
      </c>
      <c r="C163" s="121" t="s">
        <v>656</v>
      </c>
      <c r="D163" s="121" t="s">
        <v>19</v>
      </c>
      <c r="E163" s="121" t="s">
        <v>638</v>
      </c>
      <c r="F163" s="121" t="s">
        <v>639</v>
      </c>
      <c r="G163" s="121">
        <v>0</v>
      </c>
      <c r="H163" s="121" t="s">
        <v>64</v>
      </c>
      <c r="I163" s="121" t="s">
        <v>652</v>
      </c>
      <c r="J163" s="121" t="s">
        <v>657</v>
      </c>
      <c r="K163" s="121" t="s">
        <v>645</v>
      </c>
      <c r="L163" s="122">
        <v>133</v>
      </c>
      <c r="M163" s="126">
        <f>YEAR(SafetyData[[#This Row],[Date]])</f>
        <v>2020</v>
      </c>
      <c r="N163" s="126">
        <f>MONTH(SafetyData[[#This Row],[Date]])</f>
        <v>9</v>
      </c>
    </row>
    <row r="164" spans="1:14">
      <c r="A164" s="123">
        <v>163</v>
      </c>
      <c r="B164" s="120">
        <v>44101</v>
      </c>
      <c r="C164" s="121" t="s">
        <v>665</v>
      </c>
      <c r="D164" s="121" t="s">
        <v>19</v>
      </c>
      <c r="E164" s="121" t="s">
        <v>647</v>
      </c>
      <c r="F164" s="121" t="s">
        <v>649</v>
      </c>
      <c r="G164" s="121">
        <v>0</v>
      </c>
      <c r="H164" s="121" t="s">
        <v>650</v>
      </c>
      <c r="I164" s="121" t="s">
        <v>652</v>
      </c>
      <c r="J164" s="121" t="s">
        <v>635</v>
      </c>
      <c r="K164" s="121" t="s">
        <v>641</v>
      </c>
      <c r="L164" s="122">
        <v>470</v>
      </c>
      <c r="M164" s="126">
        <f>YEAR(SafetyData[[#This Row],[Date]])</f>
        <v>2020</v>
      </c>
      <c r="N164" s="126">
        <f>MONTH(SafetyData[[#This Row],[Date]])</f>
        <v>9</v>
      </c>
    </row>
    <row r="165" spans="1:14">
      <c r="A165" s="123">
        <v>164</v>
      </c>
      <c r="B165" s="120">
        <v>44104</v>
      </c>
      <c r="C165" s="121" t="s">
        <v>637</v>
      </c>
      <c r="D165" s="121" t="s">
        <v>19</v>
      </c>
      <c r="E165" s="121" t="s">
        <v>638</v>
      </c>
      <c r="F165" s="121" t="s">
        <v>644</v>
      </c>
      <c r="G165" s="121">
        <v>0</v>
      </c>
      <c r="H165" s="121" t="s">
        <v>56</v>
      </c>
      <c r="I165" s="121" t="s">
        <v>634</v>
      </c>
      <c r="J165" s="121" t="s">
        <v>657</v>
      </c>
      <c r="K165" s="121" t="s">
        <v>662</v>
      </c>
      <c r="L165" s="122">
        <v>0</v>
      </c>
      <c r="M165" s="126">
        <f>YEAR(SafetyData[[#This Row],[Date]])</f>
        <v>2020</v>
      </c>
      <c r="N165" s="126">
        <f>MONTH(SafetyData[[#This Row],[Date]])</f>
        <v>9</v>
      </c>
    </row>
    <row r="166" spans="1:14">
      <c r="A166" s="123">
        <v>165</v>
      </c>
      <c r="B166" s="120">
        <v>44108</v>
      </c>
      <c r="C166" s="121" t="s">
        <v>656</v>
      </c>
      <c r="D166" s="121" t="s">
        <v>19</v>
      </c>
      <c r="E166" s="121" t="s">
        <v>638</v>
      </c>
      <c r="F166" s="121" t="s">
        <v>649</v>
      </c>
      <c r="G166" s="121">
        <v>1</v>
      </c>
      <c r="H166" s="121" t="s">
        <v>41</v>
      </c>
      <c r="I166" s="121" t="s">
        <v>640</v>
      </c>
      <c r="J166" s="121" t="s">
        <v>392</v>
      </c>
      <c r="K166" s="121" t="s">
        <v>653</v>
      </c>
      <c r="L166" s="122">
        <v>2237</v>
      </c>
      <c r="M166" s="126">
        <f>YEAR(SafetyData[[#This Row],[Date]])</f>
        <v>2020</v>
      </c>
      <c r="N166" s="126">
        <f>MONTH(SafetyData[[#This Row],[Date]])</f>
        <v>10</v>
      </c>
    </row>
    <row r="167" spans="1:14">
      <c r="A167" s="123">
        <v>166</v>
      </c>
      <c r="B167" s="120">
        <v>44113</v>
      </c>
      <c r="C167" s="121" t="s">
        <v>661</v>
      </c>
      <c r="D167" s="121" t="s">
        <v>19</v>
      </c>
      <c r="E167" s="121" t="s">
        <v>647</v>
      </c>
      <c r="F167" s="121" t="s">
        <v>633</v>
      </c>
      <c r="G167" s="121">
        <v>0</v>
      </c>
      <c r="H167" s="121" t="s">
        <v>659</v>
      </c>
      <c r="I167" s="121" t="s">
        <v>652</v>
      </c>
      <c r="J167" s="121" t="s">
        <v>392</v>
      </c>
      <c r="K167" s="121" t="s">
        <v>660</v>
      </c>
      <c r="L167" s="122">
        <v>58</v>
      </c>
      <c r="M167" s="126">
        <f>YEAR(SafetyData[[#This Row],[Date]])</f>
        <v>2020</v>
      </c>
      <c r="N167" s="126">
        <f>MONTH(SafetyData[[#This Row],[Date]])</f>
        <v>10</v>
      </c>
    </row>
    <row r="168" spans="1:14">
      <c r="A168" s="123">
        <v>167</v>
      </c>
      <c r="B168" s="120">
        <v>44115</v>
      </c>
      <c r="C168" s="121" t="s">
        <v>631</v>
      </c>
      <c r="D168" s="121" t="s">
        <v>19</v>
      </c>
      <c r="E168" s="121" t="s">
        <v>638</v>
      </c>
      <c r="F168" s="121" t="s">
        <v>651</v>
      </c>
      <c r="G168" s="121">
        <v>4.5</v>
      </c>
      <c r="H168" s="121" t="s">
        <v>64</v>
      </c>
      <c r="I168" s="121" t="s">
        <v>640</v>
      </c>
      <c r="J168" s="121" t="s">
        <v>657</v>
      </c>
      <c r="K168" s="121" t="s">
        <v>641</v>
      </c>
      <c r="L168" s="122">
        <v>3299</v>
      </c>
      <c r="M168" s="126">
        <f>YEAR(SafetyData[[#This Row],[Date]])</f>
        <v>2020</v>
      </c>
      <c r="N168" s="126">
        <f>MONTH(SafetyData[[#This Row],[Date]])</f>
        <v>10</v>
      </c>
    </row>
    <row r="169" spans="1:14">
      <c r="A169" s="123">
        <v>168</v>
      </c>
      <c r="B169" s="120">
        <v>44116</v>
      </c>
      <c r="C169" s="121" t="s">
        <v>673</v>
      </c>
      <c r="D169" s="121" t="s">
        <v>19</v>
      </c>
      <c r="E169" s="121" t="s">
        <v>647</v>
      </c>
      <c r="F169" s="121" t="s">
        <v>671</v>
      </c>
      <c r="G169" s="121">
        <v>0</v>
      </c>
      <c r="H169" s="121" t="s">
        <v>29</v>
      </c>
      <c r="I169" s="121" t="s">
        <v>652</v>
      </c>
      <c r="J169" s="121" t="s">
        <v>657</v>
      </c>
      <c r="K169" s="121" t="s">
        <v>641</v>
      </c>
      <c r="L169" s="122">
        <v>369</v>
      </c>
      <c r="M169" s="126">
        <f>YEAR(SafetyData[[#This Row],[Date]])</f>
        <v>2020</v>
      </c>
      <c r="N169" s="126">
        <f>MONTH(SafetyData[[#This Row],[Date]])</f>
        <v>10</v>
      </c>
    </row>
    <row r="170" spans="1:14">
      <c r="A170" s="123">
        <v>169</v>
      </c>
      <c r="B170" s="120">
        <v>44116</v>
      </c>
      <c r="C170" s="121" t="s">
        <v>631</v>
      </c>
      <c r="D170" s="121" t="s">
        <v>19</v>
      </c>
      <c r="E170" s="121" t="s">
        <v>643</v>
      </c>
      <c r="F170" s="121" t="s">
        <v>651</v>
      </c>
      <c r="G170" s="121">
        <v>0</v>
      </c>
      <c r="H170" s="121" t="s">
        <v>56</v>
      </c>
      <c r="I170" s="121" t="s">
        <v>652</v>
      </c>
      <c r="J170" s="121" t="s">
        <v>392</v>
      </c>
      <c r="K170" s="121" t="s">
        <v>653</v>
      </c>
      <c r="L170" s="122">
        <v>229</v>
      </c>
      <c r="M170" s="126">
        <f>YEAR(SafetyData[[#This Row],[Date]])</f>
        <v>2020</v>
      </c>
      <c r="N170" s="126">
        <f>MONTH(SafetyData[[#This Row],[Date]])</f>
        <v>10</v>
      </c>
    </row>
    <row r="171" spans="1:14">
      <c r="A171" s="123">
        <v>170</v>
      </c>
      <c r="B171" s="120">
        <v>44117</v>
      </c>
      <c r="C171" s="121" t="s">
        <v>637</v>
      </c>
      <c r="D171" s="121" t="s">
        <v>19</v>
      </c>
      <c r="E171" s="121" t="s">
        <v>632</v>
      </c>
      <c r="F171" s="121" t="s">
        <v>658</v>
      </c>
      <c r="G171" s="121">
        <v>2.5</v>
      </c>
      <c r="H171" s="121" t="s">
        <v>650</v>
      </c>
      <c r="I171" s="121" t="s">
        <v>640</v>
      </c>
      <c r="J171" s="121" t="s">
        <v>392</v>
      </c>
      <c r="K171" s="121" t="s">
        <v>655</v>
      </c>
      <c r="L171" s="122">
        <v>1731</v>
      </c>
      <c r="M171" s="126">
        <f>YEAR(SafetyData[[#This Row],[Date]])</f>
        <v>2020</v>
      </c>
      <c r="N171" s="126">
        <f>MONTH(SafetyData[[#This Row],[Date]])</f>
        <v>10</v>
      </c>
    </row>
    <row r="172" spans="1:14">
      <c r="A172" s="123">
        <v>171</v>
      </c>
      <c r="B172" s="120">
        <v>44117</v>
      </c>
      <c r="C172" s="121" t="s">
        <v>637</v>
      </c>
      <c r="D172" s="121" t="s">
        <v>19</v>
      </c>
      <c r="E172" s="121" t="s">
        <v>638</v>
      </c>
      <c r="F172" s="121" t="s">
        <v>651</v>
      </c>
      <c r="G172" s="121">
        <v>1.5</v>
      </c>
      <c r="H172" s="121" t="s">
        <v>659</v>
      </c>
      <c r="I172" s="121" t="s">
        <v>640</v>
      </c>
      <c r="J172" s="121" t="s">
        <v>635</v>
      </c>
      <c r="K172" s="121" t="s">
        <v>641</v>
      </c>
      <c r="L172" s="122">
        <v>4823</v>
      </c>
      <c r="M172" s="126">
        <f>YEAR(SafetyData[[#This Row],[Date]])</f>
        <v>2020</v>
      </c>
      <c r="N172" s="126">
        <f>MONTH(SafetyData[[#This Row],[Date]])</f>
        <v>10</v>
      </c>
    </row>
    <row r="173" spans="1:14">
      <c r="A173" s="123">
        <v>172</v>
      </c>
      <c r="B173" s="120">
        <v>44118</v>
      </c>
      <c r="C173" s="121" t="s">
        <v>672</v>
      </c>
      <c r="D173" s="121" t="s">
        <v>19</v>
      </c>
      <c r="E173" s="121" t="s">
        <v>632</v>
      </c>
      <c r="F173" s="121" t="s">
        <v>649</v>
      </c>
      <c r="G173" s="121">
        <v>0</v>
      </c>
      <c r="H173" s="121" t="s">
        <v>56</v>
      </c>
      <c r="I173" s="121" t="s">
        <v>652</v>
      </c>
      <c r="J173" s="121" t="s">
        <v>657</v>
      </c>
      <c r="K173" s="121" t="s">
        <v>641</v>
      </c>
      <c r="L173" s="122">
        <v>57</v>
      </c>
      <c r="M173" s="126">
        <f>YEAR(SafetyData[[#This Row],[Date]])</f>
        <v>2020</v>
      </c>
      <c r="N173" s="126">
        <f>MONTH(SafetyData[[#This Row],[Date]])</f>
        <v>10</v>
      </c>
    </row>
    <row r="174" spans="1:14">
      <c r="A174" s="123">
        <v>173</v>
      </c>
      <c r="B174" s="120">
        <v>44120</v>
      </c>
      <c r="C174" s="121" t="s">
        <v>654</v>
      </c>
      <c r="D174" s="121" t="s">
        <v>19</v>
      </c>
      <c r="E174" s="121" t="s">
        <v>638</v>
      </c>
      <c r="F174" s="121" t="s">
        <v>633</v>
      </c>
      <c r="G174" s="121">
        <v>0</v>
      </c>
      <c r="H174" s="121" t="s">
        <v>64</v>
      </c>
      <c r="I174" s="121" t="s">
        <v>652</v>
      </c>
      <c r="J174" s="121" t="s">
        <v>392</v>
      </c>
      <c r="K174" s="121" t="s">
        <v>662</v>
      </c>
      <c r="L174" s="122">
        <v>466</v>
      </c>
      <c r="M174" s="126">
        <f>YEAR(SafetyData[[#This Row],[Date]])</f>
        <v>2020</v>
      </c>
      <c r="N174" s="126">
        <f>MONTH(SafetyData[[#This Row],[Date]])</f>
        <v>10</v>
      </c>
    </row>
    <row r="175" spans="1:14">
      <c r="A175" s="123">
        <v>174</v>
      </c>
      <c r="B175" s="120">
        <v>44120</v>
      </c>
      <c r="C175" s="121" t="s">
        <v>637</v>
      </c>
      <c r="D175" s="121" t="s">
        <v>19</v>
      </c>
      <c r="E175" s="121" t="s">
        <v>647</v>
      </c>
      <c r="F175" s="121" t="s">
        <v>671</v>
      </c>
      <c r="G175" s="121">
        <v>0</v>
      </c>
      <c r="H175" s="121" t="s">
        <v>29</v>
      </c>
      <c r="I175" s="121" t="s">
        <v>634</v>
      </c>
      <c r="J175" s="121" t="s">
        <v>657</v>
      </c>
      <c r="K175" s="121" t="s">
        <v>645</v>
      </c>
      <c r="L175" s="122">
        <v>0</v>
      </c>
      <c r="M175" s="126">
        <f>YEAR(SafetyData[[#This Row],[Date]])</f>
        <v>2020</v>
      </c>
      <c r="N175" s="126">
        <f>MONTH(SafetyData[[#This Row],[Date]])</f>
        <v>10</v>
      </c>
    </row>
    <row r="176" spans="1:14">
      <c r="A176" s="123">
        <v>175</v>
      </c>
      <c r="B176" s="120">
        <v>44121</v>
      </c>
      <c r="C176" s="121" t="s">
        <v>646</v>
      </c>
      <c r="D176" s="121" t="s">
        <v>19</v>
      </c>
      <c r="E176" s="121" t="s">
        <v>632</v>
      </c>
      <c r="F176" s="121" t="s">
        <v>639</v>
      </c>
      <c r="G176" s="121">
        <v>0</v>
      </c>
      <c r="H176" s="121" t="s">
        <v>29</v>
      </c>
      <c r="I176" s="121" t="s">
        <v>634</v>
      </c>
      <c r="J176" s="121" t="s">
        <v>657</v>
      </c>
      <c r="K176" s="121" t="s">
        <v>636</v>
      </c>
      <c r="L176" s="122">
        <v>0</v>
      </c>
      <c r="M176" s="126">
        <f>YEAR(SafetyData[[#This Row],[Date]])</f>
        <v>2020</v>
      </c>
      <c r="N176" s="126">
        <f>MONTH(SafetyData[[#This Row],[Date]])</f>
        <v>10</v>
      </c>
    </row>
    <row r="177" spans="1:14">
      <c r="A177" s="123">
        <v>176</v>
      </c>
      <c r="B177" s="120">
        <v>44123</v>
      </c>
      <c r="C177" s="121" t="s">
        <v>642</v>
      </c>
      <c r="D177" s="121" t="s">
        <v>19</v>
      </c>
      <c r="E177" s="121" t="s">
        <v>632</v>
      </c>
      <c r="F177" s="121" t="s">
        <v>648</v>
      </c>
      <c r="G177" s="121">
        <v>0</v>
      </c>
      <c r="H177" s="121" t="s">
        <v>68</v>
      </c>
      <c r="I177" s="121" t="s">
        <v>634</v>
      </c>
      <c r="J177" s="121" t="s">
        <v>392</v>
      </c>
      <c r="K177" s="121" t="s">
        <v>653</v>
      </c>
      <c r="L177" s="122">
        <v>0</v>
      </c>
      <c r="M177" s="126">
        <f>YEAR(SafetyData[[#This Row],[Date]])</f>
        <v>2020</v>
      </c>
      <c r="N177" s="126">
        <f>MONTH(SafetyData[[#This Row],[Date]])</f>
        <v>10</v>
      </c>
    </row>
    <row r="178" spans="1:14">
      <c r="A178" s="123">
        <v>177</v>
      </c>
      <c r="B178" s="120">
        <v>44126</v>
      </c>
      <c r="C178" s="121" t="s">
        <v>666</v>
      </c>
      <c r="D178" s="121" t="s">
        <v>19</v>
      </c>
      <c r="E178" s="121" t="s">
        <v>632</v>
      </c>
      <c r="F178" s="121" t="s">
        <v>671</v>
      </c>
      <c r="G178" s="121">
        <v>2</v>
      </c>
      <c r="H178" s="121" t="s">
        <v>64</v>
      </c>
      <c r="I178" s="121" t="s">
        <v>640</v>
      </c>
      <c r="J178" s="121" t="s">
        <v>657</v>
      </c>
      <c r="K178" s="121" t="s">
        <v>641</v>
      </c>
      <c r="L178" s="122">
        <v>3549</v>
      </c>
      <c r="M178" s="126">
        <f>YEAR(SafetyData[[#This Row],[Date]])</f>
        <v>2020</v>
      </c>
      <c r="N178" s="126">
        <f>MONTH(SafetyData[[#This Row],[Date]])</f>
        <v>10</v>
      </c>
    </row>
    <row r="179" spans="1:14">
      <c r="A179" s="123">
        <v>178</v>
      </c>
      <c r="B179" s="120">
        <v>44128</v>
      </c>
      <c r="C179" s="121" t="s">
        <v>666</v>
      </c>
      <c r="D179" s="121" t="s">
        <v>19</v>
      </c>
      <c r="E179" s="121" t="s">
        <v>647</v>
      </c>
      <c r="F179" s="121" t="s">
        <v>670</v>
      </c>
      <c r="G179" s="121">
        <v>0</v>
      </c>
      <c r="H179" s="121" t="s">
        <v>22</v>
      </c>
      <c r="I179" s="121" t="s">
        <v>663</v>
      </c>
      <c r="J179" s="121" t="s">
        <v>392</v>
      </c>
      <c r="K179" s="121" t="s">
        <v>641</v>
      </c>
      <c r="L179" s="122">
        <v>2476</v>
      </c>
      <c r="M179" s="126">
        <f>YEAR(SafetyData[[#This Row],[Date]])</f>
        <v>2020</v>
      </c>
      <c r="N179" s="126">
        <f>MONTH(SafetyData[[#This Row],[Date]])</f>
        <v>10</v>
      </c>
    </row>
    <row r="180" spans="1:14">
      <c r="A180" s="123">
        <v>179</v>
      </c>
      <c r="B180" s="120">
        <v>44130</v>
      </c>
      <c r="C180" s="121" t="s">
        <v>669</v>
      </c>
      <c r="D180" s="121" t="s">
        <v>19</v>
      </c>
      <c r="E180" s="121" t="s">
        <v>632</v>
      </c>
      <c r="F180" s="121" t="s">
        <v>633</v>
      </c>
      <c r="G180" s="121">
        <v>4.5</v>
      </c>
      <c r="H180" s="121" t="s">
        <v>68</v>
      </c>
      <c r="I180" s="121" t="s">
        <v>640</v>
      </c>
      <c r="J180" s="121" t="s">
        <v>657</v>
      </c>
      <c r="K180" s="121" t="s">
        <v>660</v>
      </c>
      <c r="L180" s="122">
        <v>1935</v>
      </c>
      <c r="M180" s="126">
        <f>YEAR(SafetyData[[#This Row],[Date]])</f>
        <v>2020</v>
      </c>
      <c r="N180" s="126">
        <f>MONTH(SafetyData[[#This Row],[Date]])</f>
        <v>10</v>
      </c>
    </row>
    <row r="181" spans="1:14">
      <c r="A181" s="123">
        <v>180</v>
      </c>
      <c r="B181" s="120">
        <v>44131</v>
      </c>
      <c r="C181" s="121" t="s">
        <v>654</v>
      </c>
      <c r="D181" s="121" t="s">
        <v>19</v>
      </c>
      <c r="E181" s="121" t="s">
        <v>638</v>
      </c>
      <c r="F181" s="121" t="s">
        <v>670</v>
      </c>
      <c r="G181" s="121">
        <v>0</v>
      </c>
      <c r="H181" s="121" t="s">
        <v>650</v>
      </c>
      <c r="I181" s="121" t="s">
        <v>652</v>
      </c>
      <c r="J181" s="121" t="s">
        <v>657</v>
      </c>
      <c r="K181" s="121" t="s">
        <v>664</v>
      </c>
      <c r="L181" s="122">
        <v>143</v>
      </c>
      <c r="M181" s="126">
        <f>YEAR(SafetyData[[#This Row],[Date]])</f>
        <v>2020</v>
      </c>
      <c r="N181" s="126">
        <f>MONTH(SafetyData[[#This Row],[Date]])</f>
        <v>10</v>
      </c>
    </row>
    <row r="182" spans="1:14">
      <c r="A182" s="123">
        <v>181</v>
      </c>
      <c r="B182" s="120">
        <v>44131</v>
      </c>
      <c r="C182" s="121" t="s">
        <v>631</v>
      </c>
      <c r="D182" s="121" t="s">
        <v>19</v>
      </c>
      <c r="E182" s="121" t="s">
        <v>632</v>
      </c>
      <c r="F182" s="121" t="s">
        <v>649</v>
      </c>
      <c r="G182" s="121">
        <v>3</v>
      </c>
      <c r="H182" s="121" t="s">
        <v>68</v>
      </c>
      <c r="I182" s="121" t="s">
        <v>640</v>
      </c>
      <c r="J182" s="121" t="s">
        <v>635</v>
      </c>
      <c r="K182" s="121" t="s">
        <v>645</v>
      </c>
      <c r="L182" s="122">
        <v>2397</v>
      </c>
      <c r="M182" s="126">
        <f>YEAR(SafetyData[[#This Row],[Date]])</f>
        <v>2020</v>
      </c>
      <c r="N182" s="126">
        <f>MONTH(SafetyData[[#This Row],[Date]])</f>
        <v>10</v>
      </c>
    </row>
    <row r="183" spans="1:14">
      <c r="A183" s="123">
        <v>182</v>
      </c>
      <c r="B183" s="120">
        <v>44134</v>
      </c>
      <c r="C183" s="121" t="s">
        <v>666</v>
      </c>
      <c r="D183" s="121" t="s">
        <v>19</v>
      </c>
      <c r="E183" s="121" t="s">
        <v>638</v>
      </c>
      <c r="F183" s="121" t="s">
        <v>648</v>
      </c>
      <c r="G183" s="121">
        <v>1.5</v>
      </c>
      <c r="H183" s="121" t="s">
        <v>68</v>
      </c>
      <c r="I183" s="121" t="s">
        <v>640</v>
      </c>
      <c r="J183" s="121" t="s">
        <v>635</v>
      </c>
      <c r="K183" s="121" t="s">
        <v>641</v>
      </c>
      <c r="L183" s="122">
        <v>4618</v>
      </c>
      <c r="M183" s="126">
        <f>YEAR(SafetyData[[#This Row],[Date]])</f>
        <v>2020</v>
      </c>
      <c r="N183" s="126">
        <f>MONTH(SafetyData[[#This Row],[Date]])</f>
        <v>10</v>
      </c>
    </row>
    <row r="184" spans="1:14">
      <c r="A184" s="123">
        <v>183</v>
      </c>
      <c r="B184" s="120">
        <v>44142</v>
      </c>
      <c r="C184" s="121" t="s">
        <v>631</v>
      </c>
      <c r="D184" s="121" t="s">
        <v>19</v>
      </c>
      <c r="E184" s="121" t="s">
        <v>638</v>
      </c>
      <c r="F184" s="121" t="s">
        <v>633</v>
      </c>
      <c r="G184" s="121">
        <v>0</v>
      </c>
      <c r="H184" s="121" t="s">
        <v>56</v>
      </c>
      <c r="I184" s="121" t="s">
        <v>663</v>
      </c>
      <c r="J184" s="121" t="s">
        <v>392</v>
      </c>
      <c r="K184" s="121" t="s">
        <v>664</v>
      </c>
      <c r="L184" s="122">
        <v>3849</v>
      </c>
      <c r="M184" s="126">
        <f>YEAR(SafetyData[[#This Row],[Date]])</f>
        <v>2020</v>
      </c>
      <c r="N184" s="126">
        <f>MONTH(SafetyData[[#This Row],[Date]])</f>
        <v>11</v>
      </c>
    </row>
    <row r="185" spans="1:14">
      <c r="A185" s="123">
        <v>184</v>
      </c>
      <c r="B185" s="120">
        <v>44146</v>
      </c>
      <c r="C185" s="121" t="s">
        <v>666</v>
      </c>
      <c r="D185" s="121" t="s">
        <v>19</v>
      </c>
      <c r="E185" s="121" t="s">
        <v>643</v>
      </c>
      <c r="F185" s="121" t="s">
        <v>658</v>
      </c>
      <c r="G185" s="121">
        <v>0</v>
      </c>
      <c r="H185" s="121" t="s">
        <v>668</v>
      </c>
      <c r="I185" s="121" t="s">
        <v>663</v>
      </c>
      <c r="J185" s="121" t="s">
        <v>635</v>
      </c>
      <c r="K185" s="121" t="s">
        <v>664</v>
      </c>
      <c r="L185" s="122">
        <v>588</v>
      </c>
      <c r="M185" s="126">
        <f>YEAR(SafetyData[[#This Row],[Date]])</f>
        <v>2020</v>
      </c>
      <c r="N185" s="126">
        <f>MONTH(SafetyData[[#This Row],[Date]])</f>
        <v>11</v>
      </c>
    </row>
    <row r="186" spans="1:14">
      <c r="A186" s="123">
        <v>185</v>
      </c>
      <c r="B186" s="120">
        <v>44147</v>
      </c>
      <c r="C186" s="121" t="s">
        <v>661</v>
      </c>
      <c r="D186" s="121" t="s">
        <v>19</v>
      </c>
      <c r="E186" s="121" t="s">
        <v>643</v>
      </c>
      <c r="F186" s="121" t="s">
        <v>644</v>
      </c>
      <c r="G186" s="121">
        <v>0</v>
      </c>
      <c r="H186" s="121" t="s">
        <v>68</v>
      </c>
      <c r="I186" s="121" t="s">
        <v>634</v>
      </c>
      <c r="J186" s="121" t="s">
        <v>635</v>
      </c>
      <c r="K186" s="121" t="s">
        <v>664</v>
      </c>
      <c r="L186" s="122">
        <v>0</v>
      </c>
      <c r="M186" s="126">
        <f>YEAR(SafetyData[[#This Row],[Date]])</f>
        <v>2020</v>
      </c>
      <c r="N186" s="126">
        <f>MONTH(SafetyData[[#This Row],[Date]])</f>
        <v>11</v>
      </c>
    </row>
    <row r="187" spans="1:14">
      <c r="A187" s="123">
        <v>186</v>
      </c>
      <c r="B187" s="120">
        <v>44150</v>
      </c>
      <c r="C187" s="121" t="s">
        <v>673</v>
      </c>
      <c r="D187" s="121" t="s">
        <v>19</v>
      </c>
      <c r="E187" s="121" t="s">
        <v>638</v>
      </c>
      <c r="F187" s="121" t="s">
        <v>670</v>
      </c>
      <c r="G187" s="121">
        <v>4.5</v>
      </c>
      <c r="H187" s="121" t="s">
        <v>68</v>
      </c>
      <c r="I187" s="121" t="s">
        <v>640</v>
      </c>
      <c r="J187" s="121" t="s">
        <v>657</v>
      </c>
      <c r="K187" s="121" t="s">
        <v>641</v>
      </c>
      <c r="L187" s="122">
        <v>4411</v>
      </c>
      <c r="M187" s="126">
        <f>YEAR(SafetyData[[#This Row],[Date]])</f>
        <v>2020</v>
      </c>
      <c r="N187" s="126">
        <f>MONTH(SafetyData[[#This Row],[Date]])</f>
        <v>11</v>
      </c>
    </row>
    <row r="188" spans="1:14">
      <c r="A188" s="123">
        <v>187</v>
      </c>
      <c r="B188" s="120">
        <v>44151</v>
      </c>
      <c r="C188" s="121" t="s">
        <v>654</v>
      </c>
      <c r="D188" s="121" t="s">
        <v>19</v>
      </c>
      <c r="E188" s="121" t="s">
        <v>647</v>
      </c>
      <c r="F188" s="121" t="s">
        <v>671</v>
      </c>
      <c r="G188" s="121">
        <v>0</v>
      </c>
      <c r="H188" s="121" t="s">
        <v>68</v>
      </c>
      <c r="I188" s="121" t="s">
        <v>634</v>
      </c>
      <c r="J188" s="121" t="s">
        <v>392</v>
      </c>
      <c r="K188" s="121" t="s">
        <v>636</v>
      </c>
      <c r="L188" s="122">
        <v>0</v>
      </c>
      <c r="M188" s="126">
        <f>YEAR(SafetyData[[#This Row],[Date]])</f>
        <v>2020</v>
      </c>
      <c r="N188" s="126">
        <f>MONTH(SafetyData[[#This Row],[Date]])</f>
        <v>11</v>
      </c>
    </row>
    <row r="189" spans="1:14">
      <c r="A189" s="123">
        <v>188</v>
      </c>
      <c r="B189" s="120">
        <v>44153</v>
      </c>
      <c r="C189" s="121" t="s">
        <v>631</v>
      </c>
      <c r="D189" s="121" t="s">
        <v>19</v>
      </c>
      <c r="E189" s="121" t="s">
        <v>647</v>
      </c>
      <c r="F189" s="121" t="s">
        <v>639</v>
      </c>
      <c r="G189" s="121">
        <v>0</v>
      </c>
      <c r="H189" s="121" t="s">
        <v>29</v>
      </c>
      <c r="I189" s="121" t="s">
        <v>634</v>
      </c>
      <c r="J189" s="121" t="s">
        <v>392</v>
      </c>
      <c r="K189" s="121" t="s">
        <v>660</v>
      </c>
      <c r="L189" s="122">
        <v>0</v>
      </c>
      <c r="M189" s="126">
        <f>YEAR(SafetyData[[#This Row],[Date]])</f>
        <v>2020</v>
      </c>
      <c r="N189" s="126">
        <f>MONTH(SafetyData[[#This Row],[Date]])</f>
        <v>11</v>
      </c>
    </row>
    <row r="190" spans="1:14">
      <c r="A190" s="123">
        <v>189</v>
      </c>
      <c r="B190" s="120">
        <v>44154</v>
      </c>
      <c r="C190" s="121" t="s">
        <v>646</v>
      </c>
      <c r="D190" s="121" t="s">
        <v>19</v>
      </c>
      <c r="E190" s="121" t="s">
        <v>638</v>
      </c>
      <c r="F190" s="121" t="s">
        <v>658</v>
      </c>
      <c r="G190" s="121">
        <v>0</v>
      </c>
      <c r="H190" s="121" t="s">
        <v>68</v>
      </c>
      <c r="I190" s="121" t="s">
        <v>652</v>
      </c>
      <c r="J190" s="121" t="s">
        <v>635</v>
      </c>
      <c r="K190" s="121" t="s">
        <v>662</v>
      </c>
      <c r="L190" s="122">
        <v>282</v>
      </c>
      <c r="M190" s="126">
        <f>YEAR(SafetyData[[#This Row],[Date]])</f>
        <v>2020</v>
      </c>
      <c r="N190" s="126">
        <f>MONTH(SafetyData[[#This Row],[Date]])</f>
        <v>11</v>
      </c>
    </row>
    <row r="191" spans="1:14">
      <c r="A191" s="123">
        <v>190</v>
      </c>
      <c r="B191" s="120">
        <v>44155</v>
      </c>
      <c r="C191" s="121" t="s">
        <v>665</v>
      </c>
      <c r="D191" s="121" t="s">
        <v>34</v>
      </c>
      <c r="E191" s="121" t="s">
        <v>638</v>
      </c>
      <c r="F191" s="121" t="s">
        <v>633</v>
      </c>
      <c r="G191" s="121">
        <v>0</v>
      </c>
      <c r="H191" s="121" t="s">
        <v>29</v>
      </c>
      <c r="I191" s="121" t="s">
        <v>652</v>
      </c>
      <c r="J191" s="121" t="s">
        <v>657</v>
      </c>
      <c r="K191" s="121" t="s">
        <v>664</v>
      </c>
      <c r="L191" s="122">
        <v>244</v>
      </c>
      <c r="M191" s="126">
        <f>YEAR(SafetyData[[#This Row],[Date]])</f>
        <v>2020</v>
      </c>
      <c r="N191" s="126">
        <f>MONTH(SafetyData[[#This Row],[Date]])</f>
        <v>11</v>
      </c>
    </row>
    <row r="192" spans="1:14">
      <c r="A192" s="123">
        <v>191</v>
      </c>
      <c r="B192" s="120">
        <v>44157</v>
      </c>
      <c r="C192" s="121" t="s">
        <v>631</v>
      </c>
      <c r="D192" s="121" t="s">
        <v>19</v>
      </c>
      <c r="E192" s="121" t="s">
        <v>638</v>
      </c>
      <c r="F192" s="121" t="s">
        <v>671</v>
      </c>
      <c r="G192" s="121">
        <v>0</v>
      </c>
      <c r="H192" s="121" t="s">
        <v>650</v>
      </c>
      <c r="I192" s="121" t="s">
        <v>652</v>
      </c>
      <c r="J192" s="121" t="s">
        <v>392</v>
      </c>
      <c r="K192" s="121" t="s">
        <v>636</v>
      </c>
      <c r="L192" s="122">
        <v>278</v>
      </c>
      <c r="M192" s="126">
        <f>YEAR(SafetyData[[#This Row],[Date]])</f>
        <v>2020</v>
      </c>
      <c r="N192" s="126">
        <f>MONTH(SafetyData[[#This Row],[Date]])</f>
        <v>11</v>
      </c>
    </row>
    <row r="193" spans="1:14">
      <c r="A193" s="123">
        <v>192</v>
      </c>
      <c r="B193" s="120">
        <v>44157</v>
      </c>
      <c r="C193" s="121" t="s">
        <v>672</v>
      </c>
      <c r="D193" s="121" t="s">
        <v>34</v>
      </c>
      <c r="E193" s="121" t="s">
        <v>632</v>
      </c>
      <c r="F193" s="121" t="s">
        <v>648</v>
      </c>
      <c r="G193" s="121">
        <v>5</v>
      </c>
      <c r="H193" s="121" t="s">
        <v>29</v>
      </c>
      <c r="I193" s="121" t="s">
        <v>640</v>
      </c>
      <c r="J193" s="121" t="s">
        <v>392</v>
      </c>
      <c r="K193" s="121" t="s">
        <v>641</v>
      </c>
      <c r="L193" s="122">
        <v>4879</v>
      </c>
      <c r="M193" s="126">
        <f>YEAR(SafetyData[[#This Row],[Date]])</f>
        <v>2020</v>
      </c>
      <c r="N193" s="126">
        <f>MONTH(SafetyData[[#This Row],[Date]])</f>
        <v>11</v>
      </c>
    </row>
    <row r="194" spans="1:14">
      <c r="A194" s="123">
        <v>193</v>
      </c>
      <c r="B194" s="120">
        <v>44159</v>
      </c>
      <c r="C194" s="121" t="s">
        <v>665</v>
      </c>
      <c r="D194" s="121" t="s">
        <v>34</v>
      </c>
      <c r="E194" s="121" t="s">
        <v>643</v>
      </c>
      <c r="F194" s="121" t="s">
        <v>649</v>
      </c>
      <c r="G194" s="121">
        <v>0</v>
      </c>
      <c r="H194" s="121" t="s">
        <v>668</v>
      </c>
      <c r="I194" s="121" t="s">
        <v>652</v>
      </c>
      <c r="J194" s="121" t="s">
        <v>657</v>
      </c>
      <c r="K194" s="121" t="s">
        <v>660</v>
      </c>
      <c r="L194" s="122">
        <v>414</v>
      </c>
      <c r="M194" s="126">
        <f>YEAR(SafetyData[[#This Row],[Date]])</f>
        <v>2020</v>
      </c>
      <c r="N194" s="126">
        <f>MONTH(SafetyData[[#This Row],[Date]])</f>
        <v>11</v>
      </c>
    </row>
    <row r="195" spans="1:14">
      <c r="A195" s="123">
        <v>194</v>
      </c>
      <c r="B195" s="120">
        <v>44160</v>
      </c>
      <c r="C195" s="121" t="s">
        <v>672</v>
      </c>
      <c r="D195" s="121" t="s">
        <v>34</v>
      </c>
      <c r="E195" s="121" t="s">
        <v>632</v>
      </c>
      <c r="F195" s="121" t="s">
        <v>633</v>
      </c>
      <c r="G195" s="121">
        <v>5</v>
      </c>
      <c r="H195" s="121" t="s">
        <v>41</v>
      </c>
      <c r="I195" s="121" t="s">
        <v>640</v>
      </c>
      <c r="J195" s="121" t="s">
        <v>392</v>
      </c>
      <c r="K195" s="121" t="s">
        <v>662</v>
      </c>
      <c r="L195" s="122">
        <v>2569</v>
      </c>
      <c r="M195" s="126">
        <f>YEAR(SafetyData[[#This Row],[Date]])</f>
        <v>2020</v>
      </c>
      <c r="N195" s="126">
        <f>MONTH(SafetyData[[#This Row],[Date]])</f>
        <v>11</v>
      </c>
    </row>
    <row r="196" spans="1:14">
      <c r="A196" s="123">
        <v>195</v>
      </c>
      <c r="B196" s="120">
        <v>44164</v>
      </c>
      <c r="C196" s="121" t="s">
        <v>672</v>
      </c>
      <c r="D196" s="121" t="s">
        <v>19</v>
      </c>
      <c r="E196" s="121" t="s">
        <v>638</v>
      </c>
      <c r="F196" s="121" t="s">
        <v>644</v>
      </c>
      <c r="G196" s="121">
        <v>0</v>
      </c>
      <c r="H196" s="121" t="s">
        <v>41</v>
      </c>
      <c r="I196" s="121" t="s">
        <v>634</v>
      </c>
      <c r="J196" s="121" t="s">
        <v>392</v>
      </c>
      <c r="K196" s="121" t="s">
        <v>653</v>
      </c>
      <c r="L196" s="122">
        <v>0</v>
      </c>
      <c r="M196" s="126">
        <f>YEAR(SafetyData[[#This Row],[Date]])</f>
        <v>2020</v>
      </c>
      <c r="N196" s="126">
        <f>MONTH(SafetyData[[#This Row],[Date]])</f>
        <v>11</v>
      </c>
    </row>
    <row r="197" spans="1:14">
      <c r="A197" s="123">
        <v>196</v>
      </c>
      <c r="B197" s="120">
        <v>44165</v>
      </c>
      <c r="C197" s="121" t="s">
        <v>669</v>
      </c>
      <c r="D197" s="121" t="s">
        <v>19</v>
      </c>
      <c r="E197" s="121" t="s">
        <v>632</v>
      </c>
      <c r="F197" s="121" t="s">
        <v>639</v>
      </c>
      <c r="G197" s="121">
        <v>0</v>
      </c>
      <c r="H197" s="121" t="s">
        <v>659</v>
      </c>
      <c r="I197" s="121" t="s">
        <v>663</v>
      </c>
      <c r="J197" s="121" t="s">
        <v>392</v>
      </c>
      <c r="K197" s="121" t="s">
        <v>636</v>
      </c>
      <c r="L197" s="122">
        <v>4685</v>
      </c>
      <c r="M197" s="126">
        <f>YEAR(SafetyData[[#This Row],[Date]])</f>
        <v>2020</v>
      </c>
      <c r="N197" s="126">
        <f>MONTH(SafetyData[[#This Row],[Date]])</f>
        <v>11</v>
      </c>
    </row>
    <row r="198" spans="1:14">
      <c r="A198" s="123">
        <v>197</v>
      </c>
      <c r="B198" s="120">
        <v>44165</v>
      </c>
      <c r="C198" s="121" t="s">
        <v>637</v>
      </c>
      <c r="D198" s="121" t="s">
        <v>19</v>
      </c>
      <c r="E198" s="121" t="s">
        <v>632</v>
      </c>
      <c r="F198" s="121" t="s">
        <v>633</v>
      </c>
      <c r="G198" s="121">
        <v>0</v>
      </c>
      <c r="H198" s="121" t="s">
        <v>64</v>
      </c>
      <c r="I198" s="121" t="s">
        <v>663</v>
      </c>
      <c r="J198" s="121" t="s">
        <v>392</v>
      </c>
      <c r="K198" s="121" t="s">
        <v>667</v>
      </c>
      <c r="L198" s="122">
        <v>1222</v>
      </c>
      <c r="M198" s="126">
        <f>YEAR(SafetyData[[#This Row],[Date]])</f>
        <v>2020</v>
      </c>
      <c r="N198" s="126">
        <f>MONTH(SafetyData[[#This Row],[Date]])</f>
        <v>11</v>
      </c>
    </row>
    <row r="199" spans="1:14">
      <c r="A199" s="123">
        <v>198</v>
      </c>
      <c r="B199" s="120">
        <v>44166</v>
      </c>
      <c r="C199" s="121" t="s">
        <v>646</v>
      </c>
      <c r="D199" s="121" t="s">
        <v>19</v>
      </c>
      <c r="E199" s="121" t="s">
        <v>632</v>
      </c>
      <c r="F199" s="121" t="s">
        <v>671</v>
      </c>
      <c r="G199" s="121">
        <v>3.5</v>
      </c>
      <c r="H199" s="121" t="s">
        <v>650</v>
      </c>
      <c r="I199" s="121" t="s">
        <v>640</v>
      </c>
      <c r="J199" s="121" t="s">
        <v>657</v>
      </c>
      <c r="K199" s="121" t="s">
        <v>662</v>
      </c>
      <c r="L199" s="122">
        <v>1806</v>
      </c>
      <c r="M199" s="126">
        <f>YEAR(SafetyData[[#This Row],[Date]])</f>
        <v>2020</v>
      </c>
      <c r="N199" s="126">
        <f>MONTH(SafetyData[[#This Row],[Date]])</f>
        <v>12</v>
      </c>
    </row>
    <row r="200" spans="1:14">
      <c r="A200" s="123">
        <v>199</v>
      </c>
      <c r="B200" s="120">
        <v>44168</v>
      </c>
      <c r="C200" s="121" t="s">
        <v>669</v>
      </c>
      <c r="D200" s="121" t="s">
        <v>19</v>
      </c>
      <c r="E200" s="121" t="s">
        <v>647</v>
      </c>
      <c r="F200" s="121" t="s">
        <v>670</v>
      </c>
      <c r="G200" s="121">
        <v>0</v>
      </c>
      <c r="H200" s="121" t="s">
        <v>29</v>
      </c>
      <c r="I200" s="121" t="s">
        <v>634</v>
      </c>
      <c r="J200" s="121" t="s">
        <v>392</v>
      </c>
      <c r="K200" s="121" t="s">
        <v>655</v>
      </c>
      <c r="L200" s="122">
        <v>0</v>
      </c>
      <c r="M200" s="126">
        <f>YEAR(SafetyData[[#This Row],[Date]])</f>
        <v>2020</v>
      </c>
      <c r="N200" s="126">
        <f>MONTH(SafetyData[[#This Row],[Date]])</f>
        <v>12</v>
      </c>
    </row>
    <row r="201" spans="1:14">
      <c r="A201" s="123">
        <v>200</v>
      </c>
      <c r="B201" s="120">
        <v>44169</v>
      </c>
      <c r="C201" s="121" t="s">
        <v>661</v>
      </c>
      <c r="D201" s="121" t="s">
        <v>34</v>
      </c>
      <c r="E201" s="121" t="s">
        <v>632</v>
      </c>
      <c r="F201" s="121" t="s">
        <v>633</v>
      </c>
      <c r="G201" s="121">
        <v>1</v>
      </c>
      <c r="H201" s="121" t="s">
        <v>56</v>
      </c>
      <c r="I201" s="121" t="s">
        <v>640</v>
      </c>
      <c r="J201" s="121" t="s">
        <v>635</v>
      </c>
      <c r="K201" s="121" t="s">
        <v>660</v>
      </c>
      <c r="L201" s="122">
        <v>2877</v>
      </c>
      <c r="M201" s="126">
        <f>YEAR(SafetyData[[#This Row],[Date]])</f>
        <v>2020</v>
      </c>
      <c r="N201" s="126">
        <f>MONTH(SafetyData[[#This Row],[Date]])</f>
        <v>12</v>
      </c>
    </row>
    <row r="202" spans="1:14">
      <c r="A202" s="123">
        <v>201</v>
      </c>
      <c r="B202" s="120">
        <v>44169</v>
      </c>
      <c r="C202" s="121" t="s">
        <v>637</v>
      </c>
      <c r="D202" s="121" t="s">
        <v>19</v>
      </c>
      <c r="E202" s="121" t="s">
        <v>632</v>
      </c>
      <c r="F202" s="121" t="s">
        <v>644</v>
      </c>
      <c r="G202" s="121">
        <v>0</v>
      </c>
      <c r="H202" s="121" t="s">
        <v>650</v>
      </c>
      <c r="I202" s="121" t="s">
        <v>663</v>
      </c>
      <c r="J202" s="121" t="s">
        <v>635</v>
      </c>
      <c r="K202" s="121" t="s">
        <v>660</v>
      </c>
      <c r="L202" s="122">
        <v>1710</v>
      </c>
      <c r="M202" s="126">
        <f>YEAR(SafetyData[[#This Row],[Date]])</f>
        <v>2020</v>
      </c>
      <c r="N202" s="126">
        <f>MONTH(SafetyData[[#This Row],[Date]])</f>
        <v>12</v>
      </c>
    </row>
    <row r="203" spans="1:14">
      <c r="A203" s="123">
        <v>202</v>
      </c>
      <c r="B203" s="120">
        <v>44169</v>
      </c>
      <c r="C203" s="121" t="s">
        <v>666</v>
      </c>
      <c r="D203" s="121" t="s">
        <v>19</v>
      </c>
      <c r="E203" s="121" t="s">
        <v>632</v>
      </c>
      <c r="F203" s="121" t="s">
        <v>658</v>
      </c>
      <c r="G203" s="121">
        <v>0</v>
      </c>
      <c r="H203" s="121" t="s">
        <v>68</v>
      </c>
      <c r="I203" s="121" t="s">
        <v>634</v>
      </c>
      <c r="J203" s="121" t="s">
        <v>635</v>
      </c>
      <c r="K203" s="121" t="s">
        <v>641</v>
      </c>
      <c r="L203" s="122">
        <v>0</v>
      </c>
      <c r="M203" s="126">
        <f>YEAR(SafetyData[[#This Row],[Date]])</f>
        <v>2020</v>
      </c>
      <c r="N203" s="126">
        <f>MONTH(SafetyData[[#This Row],[Date]])</f>
        <v>12</v>
      </c>
    </row>
    <row r="204" spans="1:14">
      <c r="A204" s="123">
        <v>203</v>
      </c>
      <c r="B204" s="120">
        <v>44171</v>
      </c>
      <c r="C204" s="121" t="s">
        <v>656</v>
      </c>
      <c r="D204" s="121" t="s">
        <v>19</v>
      </c>
      <c r="E204" s="121" t="s">
        <v>643</v>
      </c>
      <c r="F204" s="121" t="s">
        <v>648</v>
      </c>
      <c r="G204" s="121">
        <v>2.5</v>
      </c>
      <c r="H204" s="121" t="s">
        <v>29</v>
      </c>
      <c r="I204" s="121" t="s">
        <v>640</v>
      </c>
      <c r="J204" s="121" t="s">
        <v>635</v>
      </c>
      <c r="K204" s="121" t="s">
        <v>662</v>
      </c>
      <c r="L204" s="122">
        <v>903</v>
      </c>
      <c r="M204" s="126">
        <f>YEAR(SafetyData[[#This Row],[Date]])</f>
        <v>2020</v>
      </c>
      <c r="N204" s="126">
        <f>MONTH(SafetyData[[#This Row],[Date]])</f>
        <v>12</v>
      </c>
    </row>
    <row r="205" spans="1:14">
      <c r="A205" s="123">
        <v>204</v>
      </c>
      <c r="B205" s="120">
        <v>44173</v>
      </c>
      <c r="C205" s="121" t="s">
        <v>642</v>
      </c>
      <c r="D205" s="121" t="s">
        <v>19</v>
      </c>
      <c r="E205" s="121" t="s">
        <v>643</v>
      </c>
      <c r="F205" s="121" t="s">
        <v>633</v>
      </c>
      <c r="G205" s="121">
        <v>0</v>
      </c>
      <c r="H205" s="121" t="s">
        <v>659</v>
      </c>
      <c r="I205" s="121" t="s">
        <v>652</v>
      </c>
      <c r="J205" s="121" t="s">
        <v>635</v>
      </c>
      <c r="K205" s="121" t="s">
        <v>636</v>
      </c>
      <c r="L205" s="122">
        <v>115</v>
      </c>
      <c r="M205" s="126">
        <f>YEAR(SafetyData[[#This Row],[Date]])</f>
        <v>2020</v>
      </c>
      <c r="N205" s="126">
        <f>MONTH(SafetyData[[#This Row],[Date]])</f>
        <v>12</v>
      </c>
    </row>
    <row r="206" spans="1:14">
      <c r="A206" s="123">
        <v>205</v>
      </c>
      <c r="B206" s="120">
        <v>44173</v>
      </c>
      <c r="C206" s="121" t="s">
        <v>656</v>
      </c>
      <c r="D206" s="121" t="s">
        <v>19</v>
      </c>
      <c r="E206" s="121" t="s">
        <v>647</v>
      </c>
      <c r="F206" s="121" t="s">
        <v>670</v>
      </c>
      <c r="G206" s="121">
        <v>0</v>
      </c>
      <c r="H206" s="121" t="s">
        <v>56</v>
      </c>
      <c r="I206" s="121" t="s">
        <v>663</v>
      </c>
      <c r="J206" s="121" t="s">
        <v>392</v>
      </c>
      <c r="K206" s="121" t="s">
        <v>662</v>
      </c>
      <c r="L206" s="122">
        <v>1168</v>
      </c>
      <c r="M206" s="126">
        <f>YEAR(SafetyData[[#This Row],[Date]])</f>
        <v>2020</v>
      </c>
      <c r="N206" s="126">
        <f>MONTH(SafetyData[[#This Row],[Date]])</f>
        <v>12</v>
      </c>
    </row>
    <row r="207" spans="1:14">
      <c r="A207" s="123">
        <v>206</v>
      </c>
      <c r="B207" s="120">
        <v>44174</v>
      </c>
      <c r="C207" s="121" t="s">
        <v>665</v>
      </c>
      <c r="D207" s="121" t="s">
        <v>19</v>
      </c>
      <c r="E207" s="121" t="s">
        <v>643</v>
      </c>
      <c r="F207" s="121" t="s">
        <v>670</v>
      </c>
      <c r="G207" s="121">
        <v>5</v>
      </c>
      <c r="H207" s="121" t="s">
        <v>68</v>
      </c>
      <c r="I207" s="121" t="s">
        <v>640</v>
      </c>
      <c r="J207" s="121" t="s">
        <v>657</v>
      </c>
      <c r="K207" s="121" t="s">
        <v>667</v>
      </c>
      <c r="L207" s="122">
        <v>2479</v>
      </c>
      <c r="M207" s="126">
        <f>YEAR(SafetyData[[#This Row],[Date]])</f>
        <v>2020</v>
      </c>
      <c r="N207" s="126">
        <f>MONTH(SafetyData[[#This Row],[Date]])</f>
        <v>12</v>
      </c>
    </row>
    <row r="208" spans="1:14">
      <c r="A208" s="123">
        <v>207</v>
      </c>
      <c r="B208" s="120">
        <v>44175</v>
      </c>
      <c r="C208" s="121" t="s">
        <v>631</v>
      </c>
      <c r="D208" s="121" t="s">
        <v>19</v>
      </c>
      <c r="E208" s="121" t="s">
        <v>643</v>
      </c>
      <c r="F208" s="121" t="s">
        <v>658</v>
      </c>
      <c r="G208" s="121">
        <v>0</v>
      </c>
      <c r="H208" s="121" t="s">
        <v>650</v>
      </c>
      <c r="I208" s="121" t="s">
        <v>634</v>
      </c>
      <c r="J208" s="121" t="s">
        <v>392</v>
      </c>
      <c r="K208" s="121" t="s">
        <v>636</v>
      </c>
      <c r="L208" s="122">
        <v>0</v>
      </c>
      <c r="M208" s="126">
        <f>YEAR(SafetyData[[#This Row],[Date]])</f>
        <v>2020</v>
      </c>
      <c r="N208" s="126">
        <f>MONTH(SafetyData[[#This Row],[Date]])</f>
        <v>12</v>
      </c>
    </row>
    <row r="209" spans="1:14">
      <c r="A209" s="123">
        <v>208</v>
      </c>
      <c r="B209" s="120">
        <v>44176</v>
      </c>
      <c r="C209" s="121" t="s">
        <v>669</v>
      </c>
      <c r="D209" s="121" t="s">
        <v>19</v>
      </c>
      <c r="E209" s="121" t="s">
        <v>643</v>
      </c>
      <c r="F209" s="121" t="s">
        <v>671</v>
      </c>
      <c r="G209" s="121">
        <v>0</v>
      </c>
      <c r="H209" s="121" t="s">
        <v>659</v>
      </c>
      <c r="I209" s="121" t="s">
        <v>652</v>
      </c>
      <c r="J209" s="121" t="s">
        <v>635</v>
      </c>
      <c r="K209" s="121" t="s">
        <v>662</v>
      </c>
      <c r="L209" s="122">
        <v>361</v>
      </c>
      <c r="M209" s="126">
        <f>YEAR(SafetyData[[#This Row],[Date]])</f>
        <v>2020</v>
      </c>
      <c r="N209" s="126">
        <f>MONTH(SafetyData[[#This Row],[Date]])</f>
        <v>12</v>
      </c>
    </row>
    <row r="210" spans="1:14">
      <c r="A210" s="123">
        <v>209</v>
      </c>
      <c r="B210" s="120">
        <v>44177</v>
      </c>
      <c r="C210" s="121" t="s">
        <v>672</v>
      </c>
      <c r="D210" s="121" t="s">
        <v>19</v>
      </c>
      <c r="E210" s="121" t="s">
        <v>647</v>
      </c>
      <c r="F210" s="121" t="s">
        <v>670</v>
      </c>
      <c r="G210" s="121">
        <v>0</v>
      </c>
      <c r="H210" s="121" t="s">
        <v>64</v>
      </c>
      <c r="I210" s="121" t="s">
        <v>663</v>
      </c>
      <c r="J210" s="121" t="s">
        <v>635</v>
      </c>
      <c r="K210" s="121" t="s">
        <v>660</v>
      </c>
      <c r="L210" s="122">
        <v>4176</v>
      </c>
      <c r="M210" s="126">
        <f>YEAR(SafetyData[[#This Row],[Date]])</f>
        <v>2020</v>
      </c>
      <c r="N210" s="126">
        <f>MONTH(SafetyData[[#This Row],[Date]])</f>
        <v>12</v>
      </c>
    </row>
    <row r="211" spans="1:14">
      <c r="A211" s="123">
        <v>210</v>
      </c>
      <c r="B211" s="120">
        <v>44181</v>
      </c>
      <c r="C211" s="121" t="s">
        <v>656</v>
      </c>
      <c r="D211" s="121" t="s">
        <v>19</v>
      </c>
      <c r="E211" s="121" t="s">
        <v>638</v>
      </c>
      <c r="F211" s="121" t="s">
        <v>633</v>
      </c>
      <c r="G211" s="121">
        <v>3</v>
      </c>
      <c r="H211" s="121" t="s">
        <v>41</v>
      </c>
      <c r="I211" s="121" t="s">
        <v>640</v>
      </c>
      <c r="J211" s="121" t="s">
        <v>635</v>
      </c>
      <c r="K211" s="121" t="s">
        <v>653</v>
      </c>
      <c r="L211" s="122">
        <v>3846</v>
      </c>
      <c r="M211" s="126">
        <f>YEAR(SafetyData[[#This Row],[Date]])</f>
        <v>2020</v>
      </c>
      <c r="N211" s="126">
        <f>MONTH(SafetyData[[#This Row],[Date]])</f>
        <v>12</v>
      </c>
    </row>
    <row r="212" spans="1:14">
      <c r="A212" s="123">
        <v>211</v>
      </c>
      <c r="B212" s="120">
        <v>44183</v>
      </c>
      <c r="C212" s="121" t="s">
        <v>672</v>
      </c>
      <c r="D212" s="121" t="s">
        <v>19</v>
      </c>
      <c r="E212" s="121" t="s">
        <v>638</v>
      </c>
      <c r="F212" s="121" t="s">
        <v>651</v>
      </c>
      <c r="G212" s="121">
        <v>0</v>
      </c>
      <c r="H212" s="121" t="s">
        <v>22</v>
      </c>
      <c r="I212" s="121" t="s">
        <v>663</v>
      </c>
      <c r="J212" s="121" t="s">
        <v>635</v>
      </c>
      <c r="K212" s="121" t="s">
        <v>667</v>
      </c>
      <c r="L212" s="122">
        <v>4288</v>
      </c>
      <c r="M212" s="126">
        <f>YEAR(SafetyData[[#This Row],[Date]])</f>
        <v>2020</v>
      </c>
      <c r="N212" s="126">
        <f>MONTH(SafetyData[[#This Row],[Date]])</f>
        <v>12</v>
      </c>
    </row>
    <row r="213" spans="1:14">
      <c r="A213" s="123">
        <v>212</v>
      </c>
      <c r="B213" s="120">
        <v>44188</v>
      </c>
      <c r="C213" s="121" t="s">
        <v>665</v>
      </c>
      <c r="D213" s="121" t="s">
        <v>19</v>
      </c>
      <c r="E213" s="121" t="s">
        <v>632</v>
      </c>
      <c r="F213" s="121" t="s">
        <v>658</v>
      </c>
      <c r="G213" s="121">
        <v>2.5</v>
      </c>
      <c r="H213" s="121" t="s">
        <v>668</v>
      </c>
      <c r="I213" s="121" t="s">
        <v>640</v>
      </c>
      <c r="J213" s="121" t="s">
        <v>657</v>
      </c>
      <c r="K213" s="121" t="s">
        <v>653</v>
      </c>
      <c r="L213" s="122">
        <v>3734</v>
      </c>
      <c r="M213" s="126">
        <f>YEAR(SafetyData[[#This Row],[Date]])</f>
        <v>2020</v>
      </c>
      <c r="N213" s="126">
        <f>MONTH(SafetyData[[#This Row],[Date]])</f>
        <v>12</v>
      </c>
    </row>
    <row r="214" spans="1:14">
      <c r="A214" s="123">
        <v>213</v>
      </c>
      <c r="B214" s="120">
        <v>44188</v>
      </c>
      <c r="C214" s="121" t="s">
        <v>631</v>
      </c>
      <c r="D214" s="121" t="s">
        <v>19</v>
      </c>
      <c r="E214" s="121" t="s">
        <v>643</v>
      </c>
      <c r="F214" s="121" t="s">
        <v>648</v>
      </c>
      <c r="G214" s="121">
        <v>0</v>
      </c>
      <c r="H214" s="121" t="s">
        <v>650</v>
      </c>
      <c r="I214" s="121" t="s">
        <v>634</v>
      </c>
      <c r="J214" s="121" t="s">
        <v>635</v>
      </c>
      <c r="K214" s="121" t="s">
        <v>636</v>
      </c>
      <c r="L214" s="122">
        <v>0</v>
      </c>
      <c r="M214" s="126">
        <f>YEAR(SafetyData[[#This Row],[Date]])</f>
        <v>2020</v>
      </c>
      <c r="N214" s="126">
        <f>MONTH(SafetyData[[#This Row],[Date]])</f>
        <v>12</v>
      </c>
    </row>
    <row r="215" spans="1:14">
      <c r="A215" s="123">
        <v>214</v>
      </c>
      <c r="B215" s="120">
        <v>44189</v>
      </c>
      <c r="C215" s="121" t="s">
        <v>666</v>
      </c>
      <c r="D215" s="121" t="s">
        <v>19</v>
      </c>
      <c r="E215" s="121" t="s">
        <v>632</v>
      </c>
      <c r="F215" s="121" t="s">
        <v>658</v>
      </c>
      <c r="G215" s="121">
        <v>0</v>
      </c>
      <c r="H215" s="121" t="s">
        <v>668</v>
      </c>
      <c r="I215" s="121" t="s">
        <v>634</v>
      </c>
      <c r="J215" s="121" t="s">
        <v>657</v>
      </c>
      <c r="K215" s="121" t="s">
        <v>664</v>
      </c>
      <c r="L215" s="122">
        <v>0</v>
      </c>
      <c r="M215" s="126">
        <f>YEAR(SafetyData[[#This Row],[Date]])</f>
        <v>2020</v>
      </c>
      <c r="N215" s="126">
        <f>MONTH(SafetyData[[#This Row],[Date]])</f>
        <v>12</v>
      </c>
    </row>
    <row r="216" spans="1:14">
      <c r="A216" s="123">
        <v>215</v>
      </c>
      <c r="B216" s="120">
        <v>44190</v>
      </c>
      <c r="C216" s="121" t="s">
        <v>665</v>
      </c>
      <c r="D216" s="121" t="s">
        <v>19</v>
      </c>
      <c r="E216" s="121" t="s">
        <v>638</v>
      </c>
      <c r="F216" s="121" t="s">
        <v>644</v>
      </c>
      <c r="G216" s="121">
        <v>2.5</v>
      </c>
      <c r="H216" s="121" t="s">
        <v>668</v>
      </c>
      <c r="I216" s="121" t="s">
        <v>640</v>
      </c>
      <c r="J216" s="121" t="s">
        <v>635</v>
      </c>
      <c r="K216" s="121" t="s">
        <v>641</v>
      </c>
      <c r="L216" s="122">
        <v>1486</v>
      </c>
      <c r="M216" s="126">
        <f>YEAR(SafetyData[[#This Row],[Date]])</f>
        <v>2020</v>
      </c>
      <c r="N216" s="126">
        <f>MONTH(SafetyData[[#This Row],[Date]])</f>
        <v>12</v>
      </c>
    </row>
    <row r="217" spans="1:14">
      <c r="A217" s="123">
        <v>216</v>
      </c>
      <c r="B217" s="120">
        <v>44190</v>
      </c>
      <c r="C217" s="121" t="s">
        <v>646</v>
      </c>
      <c r="D217" s="121" t="s">
        <v>19</v>
      </c>
      <c r="E217" s="121" t="s">
        <v>632</v>
      </c>
      <c r="F217" s="121" t="s">
        <v>658</v>
      </c>
      <c r="G217" s="121">
        <v>0</v>
      </c>
      <c r="H217" s="121" t="s">
        <v>22</v>
      </c>
      <c r="I217" s="121" t="s">
        <v>634</v>
      </c>
      <c r="J217" s="121" t="s">
        <v>657</v>
      </c>
      <c r="K217" s="121" t="s">
        <v>653</v>
      </c>
      <c r="L217" s="122">
        <v>0</v>
      </c>
      <c r="M217" s="126">
        <f>YEAR(SafetyData[[#This Row],[Date]])</f>
        <v>2020</v>
      </c>
      <c r="N217" s="126">
        <f>MONTH(SafetyData[[#This Row],[Date]])</f>
        <v>12</v>
      </c>
    </row>
    <row r="218" spans="1:14">
      <c r="A218" s="123">
        <v>217</v>
      </c>
      <c r="B218" s="120">
        <v>44192</v>
      </c>
      <c r="C218" s="121" t="s">
        <v>642</v>
      </c>
      <c r="D218" s="121" t="s">
        <v>19</v>
      </c>
      <c r="E218" s="121" t="s">
        <v>632</v>
      </c>
      <c r="F218" s="121" t="s">
        <v>648</v>
      </c>
      <c r="G218" s="121">
        <v>0</v>
      </c>
      <c r="H218" s="121" t="s">
        <v>56</v>
      </c>
      <c r="I218" s="121" t="s">
        <v>663</v>
      </c>
      <c r="J218" s="121" t="s">
        <v>392</v>
      </c>
      <c r="K218" s="121" t="s">
        <v>653</v>
      </c>
      <c r="L218" s="122">
        <v>733</v>
      </c>
      <c r="M218" s="126">
        <f>YEAR(SafetyData[[#This Row],[Date]])</f>
        <v>2020</v>
      </c>
      <c r="N218" s="126">
        <f>MONTH(SafetyData[[#This Row],[Date]])</f>
        <v>12</v>
      </c>
    </row>
    <row r="219" spans="1:14">
      <c r="A219" s="123">
        <v>218</v>
      </c>
      <c r="B219" s="120">
        <v>44192</v>
      </c>
      <c r="C219" s="121" t="s">
        <v>646</v>
      </c>
      <c r="D219" s="121" t="s">
        <v>19</v>
      </c>
      <c r="E219" s="121" t="s">
        <v>632</v>
      </c>
      <c r="F219" s="121" t="s">
        <v>633</v>
      </c>
      <c r="G219" s="121">
        <v>0</v>
      </c>
      <c r="H219" s="121" t="s">
        <v>668</v>
      </c>
      <c r="I219" s="121" t="s">
        <v>652</v>
      </c>
      <c r="J219" s="121" t="s">
        <v>392</v>
      </c>
      <c r="K219" s="121" t="s">
        <v>653</v>
      </c>
      <c r="L219" s="122">
        <v>265</v>
      </c>
      <c r="M219" s="126">
        <f>YEAR(SafetyData[[#This Row],[Date]])</f>
        <v>2020</v>
      </c>
      <c r="N219" s="126">
        <f>MONTH(SafetyData[[#This Row],[Date]])</f>
        <v>12</v>
      </c>
    </row>
    <row r="220" spans="1:14">
      <c r="A220" s="123">
        <v>219</v>
      </c>
      <c r="B220" s="120">
        <v>44195</v>
      </c>
      <c r="C220" s="121" t="s">
        <v>673</v>
      </c>
      <c r="D220" s="121" t="s">
        <v>19</v>
      </c>
      <c r="E220" s="121" t="s">
        <v>647</v>
      </c>
      <c r="F220" s="121" t="s">
        <v>633</v>
      </c>
      <c r="G220" s="121">
        <v>0</v>
      </c>
      <c r="H220" s="121" t="s">
        <v>650</v>
      </c>
      <c r="I220" s="121" t="s">
        <v>663</v>
      </c>
      <c r="J220" s="121" t="s">
        <v>635</v>
      </c>
      <c r="K220" s="121" t="s">
        <v>655</v>
      </c>
      <c r="L220" s="122">
        <v>5000</v>
      </c>
      <c r="M220" s="126">
        <f>YEAR(SafetyData[[#This Row],[Date]])</f>
        <v>2020</v>
      </c>
      <c r="N220" s="126">
        <f>MONTH(SafetyData[[#This Row],[Date]])</f>
        <v>12</v>
      </c>
    </row>
    <row r="221" spans="1:14">
      <c r="A221" s="123">
        <v>220</v>
      </c>
      <c r="B221" s="120">
        <v>44195</v>
      </c>
      <c r="C221" s="121" t="s">
        <v>673</v>
      </c>
      <c r="D221" s="121" t="s">
        <v>19</v>
      </c>
      <c r="E221" s="121" t="s">
        <v>643</v>
      </c>
      <c r="F221" s="121" t="s">
        <v>658</v>
      </c>
      <c r="G221" s="121">
        <v>0</v>
      </c>
      <c r="H221" s="121" t="s">
        <v>41</v>
      </c>
      <c r="I221" s="121" t="s">
        <v>663</v>
      </c>
      <c r="J221" s="121" t="s">
        <v>392</v>
      </c>
      <c r="K221" s="121" t="s">
        <v>664</v>
      </c>
      <c r="L221" s="122">
        <v>4366</v>
      </c>
      <c r="M221" s="126">
        <f>YEAR(SafetyData[[#This Row],[Date]])</f>
        <v>2020</v>
      </c>
      <c r="N221" s="126">
        <f>MONTH(SafetyData[[#This Row],[Date]])</f>
        <v>12</v>
      </c>
    </row>
    <row r="222" spans="1:14">
      <c r="A222" s="123">
        <v>221</v>
      </c>
      <c r="B222" s="120">
        <v>44196</v>
      </c>
      <c r="C222" s="121" t="s">
        <v>672</v>
      </c>
      <c r="D222" s="121" t="s">
        <v>19</v>
      </c>
      <c r="E222" s="121" t="s">
        <v>632</v>
      </c>
      <c r="F222" s="121" t="s">
        <v>633</v>
      </c>
      <c r="G222" s="121">
        <v>2</v>
      </c>
      <c r="H222" s="121" t="s">
        <v>659</v>
      </c>
      <c r="I222" s="121" t="s">
        <v>640</v>
      </c>
      <c r="J222" s="121" t="s">
        <v>392</v>
      </c>
      <c r="K222" s="121" t="s">
        <v>664</v>
      </c>
      <c r="L222" s="122">
        <v>3060</v>
      </c>
      <c r="M222" s="126">
        <f>YEAR(SafetyData[[#This Row],[Date]])</f>
        <v>2020</v>
      </c>
      <c r="N222" s="126">
        <f>MONTH(SafetyData[[#This Row],[Date]])</f>
        <v>12</v>
      </c>
    </row>
    <row r="223" spans="1:14">
      <c r="A223" s="123">
        <v>222</v>
      </c>
      <c r="B223" s="120">
        <v>44199</v>
      </c>
      <c r="C223" s="121" t="s">
        <v>661</v>
      </c>
      <c r="D223" s="121" t="s">
        <v>34</v>
      </c>
      <c r="E223" s="121" t="s">
        <v>647</v>
      </c>
      <c r="F223" s="121" t="s">
        <v>651</v>
      </c>
      <c r="G223" s="121">
        <v>0</v>
      </c>
      <c r="H223" s="121" t="s">
        <v>22</v>
      </c>
      <c r="I223" s="121" t="s">
        <v>663</v>
      </c>
      <c r="J223" s="121" t="s">
        <v>635</v>
      </c>
      <c r="K223" s="121" t="s">
        <v>664</v>
      </c>
      <c r="L223" s="122">
        <v>503</v>
      </c>
      <c r="M223" s="126">
        <f>YEAR(SafetyData[[#This Row],[Date]])</f>
        <v>2021</v>
      </c>
      <c r="N223" s="126">
        <f>MONTH(SafetyData[[#This Row],[Date]])</f>
        <v>1</v>
      </c>
    </row>
    <row r="224" spans="1:14">
      <c r="A224" s="123">
        <v>223</v>
      </c>
      <c r="B224" s="120">
        <v>44199</v>
      </c>
      <c r="C224" s="121" t="s">
        <v>672</v>
      </c>
      <c r="D224" s="121" t="s">
        <v>34</v>
      </c>
      <c r="E224" s="121" t="s">
        <v>632</v>
      </c>
      <c r="F224" s="121" t="s">
        <v>651</v>
      </c>
      <c r="G224" s="121">
        <v>0</v>
      </c>
      <c r="H224" s="121" t="s">
        <v>56</v>
      </c>
      <c r="I224" s="121" t="s">
        <v>663</v>
      </c>
      <c r="J224" s="121" t="s">
        <v>635</v>
      </c>
      <c r="K224" s="121" t="s">
        <v>636</v>
      </c>
      <c r="L224" s="122">
        <v>3846</v>
      </c>
      <c r="M224" s="126">
        <f>YEAR(SafetyData[[#This Row],[Date]])</f>
        <v>2021</v>
      </c>
      <c r="N224" s="126">
        <f>MONTH(SafetyData[[#This Row],[Date]])</f>
        <v>1</v>
      </c>
    </row>
    <row r="225" spans="1:14">
      <c r="A225" s="123">
        <v>224</v>
      </c>
      <c r="B225" s="120">
        <v>44202</v>
      </c>
      <c r="C225" s="121" t="s">
        <v>661</v>
      </c>
      <c r="D225" s="121" t="s">
        <v>19</v>
      </c>
      <c r="E225" s="121" t="s">
        <v>638</v>
      </c>
      <c r="F225" s="121" t="s">
        <v>639</v>
      </c>
      <c r="G225" s="121">
        <v>0</v>
      </c>
      <c r="H225" s="121" t="s">
        <v>659</v>
      </c>
      <c r="I225" s="121" t="s">
        <v>663</v>
      </c>
      <c r="J225" s="121" t="s">
        <v>392</v>
      </c>
      <c r="K225" s="121" t="s">
        <v>641</v>
      </c>
      <c r="L225" s="122">
        <v>1690</v>
      </c>
      <c r="M225" s="126">
        <f>YEAR(SafetyData[[#This Row],[Date]])</f>
        <v>2021</v>
      </c>
      <c r="N225" s="126">
        <f>MONTH(SafetyData[[#This Row],[Date]])</f>
        <v>1</v>
      </c>
    </row>
    <row r="226" spans="1:14">
      <c r="A226" s="123">
        <v>225</v>
      </c>
      <c r="B226" s="120">
        <v>44203</v>
      </c>
      <c r="C226" s="121" t="s">
        <v>661</v>
      </c>
      <c r="D226" s="121" t="s">
        <v>19</v>
      </c>
      <c r="E226" s="121" t="s">
        <v>638</v>
      </c>
      <c r="F226" s="121" t="s">
        <v>644</v>
      </c>
      <c r="G226" s="121">
        <v>0</v>
      </c>
      <c r="H226" s="121" t="s">
        <v>64</v>
      </c>
      <c r="I226" s="121" t="s">
        <v>663</v>
      </c>
      <c r="J226" s="121" t="s">
        <v>635</v>
      </c>
      <c r="K226" s="121" t="s">
        <v>664</v>
      </c>
      <c r="L226" s="122">
        <v>1010</v>
      </c>
      <c r="M226" s="126">
        <f>YEAR(SafetyData[[#This Row],[Date]])</f>
        <v>2021</v>
      </c>
      <c r="N226" s="126">
        <f>MONTH(SafetyData[[#This Row],[Date]])</f>
        <v>1</v>
      </c>
    </row>
    <row r="227" spans="1:14">
      <c r="A227" s="123">
        <v>226</v>
      </c>
      <c r="B227" s="120">
        <v>44204</v>
      </c>
      <c r="C227" s="121" t="s">
        <v>673</v>
      </c>
      <c r="D227" s="121" t="s">
        <v>19</v>
      </c>
      <c r="E227" s="121" t="s">
        <v>647</v>
      </c>
      <c r="F227" s="121" t="s">
        <v>648</v>
      </c>
      <c r="G227" s="121">
        <v>0</v>
      </c>
      <c r="H227" s="121" t="s">
        <v>659</v>
      </c>
      <c r="I227" s="121" t="s">
        <v>634</v>
      </c>
      <c r="J227" s="121" t="s">
        <v>635</v>
      </c>
      <c r="K227" s="121" t="s">
        <v>636</v>
      </c>
      <c r="L227" s="122">
        <v>0</v>
      </c>
      <c r="M227" s="126">
        <f>YEAR(SafetyData[[#This Row],[Date]])</f>
        <v>2021</v>
      </c>
      <c r="N227" s="126">
        <f>MONTH(SafetyData[[#This Row],[Date]])</f>
        <v>1</v>
      </c>
    </row>
    <row r="228" spans="1:14">
      <c r="A228" s="123">
        <v>227</v>
      </c>
      <c r="B228" s="120">
        <v>44204</v>
      </c>
      <c r="C228" s="121" t="s">
        <v>665</v>
      </c>
      <c r="D228" s="121" t="s">
        <v>19</v>
      </c>
      <c r="E228" s="121" t="s">
        <v>638</v>
      </c>
      <c r="F228" s="121" t="s">
        <v>671</v>
      </c>
      <c r="G228" s="121">
        <v>0</v>
      </c>
      <c r="H228" s="121" t="s">
        <v>668</v>
      </c>
      <c r="I228" s="121" t="s">
        <v>634</v>
      </c>
      <c r="J228" s="121" t="s">
        <v>657</v>
      </c>
      <c r="K228" s="121" t="s">
        <v>660</v>
      </c>
      <c r="L228" s="122">
        <v>0</v>
      </c>
      <c r="M228" s="126">
        <f>YEAR(SafetyData[[#This Row],[Date]])</f>
        <v>2021</v>
      </c>
      <c r="N228" s="126">
        <f>MONTH(SafetyData[[#This Row],[Date]])</f>
        <v>1</v>
      </c>
    </row>
    <row r="229" spans="1:14">
      <c r="A229" s="123">
        <v>228</v>
      </c>
      <c r="B229" s="120">
        <v>44204</v>
      </c>
      <c r="C229" s="121" t="s">
        <v>646</v>
      </c>
      <c r="D229" s="121" t="s">
        <v>19</v>
      </c>
      <c r="E229" s="121" t="s">
        <v>632</v>
      </c>
      <c r="F229" s="121" t="s">
        <v>649</v>
      </c>
      <c r="G229" s="121">
        <v>4</v>
      </c>
      <c r="H229" s="121" t="s">
        <v>68</v>
      </c>
      <c r="I229" s="121" t="s">
        <v>640</v>
      </c>
      <c r="J229" s="121" t="s">
        <v>635</v>
      </c>
      <c r="K229" s="121" t="s">
        <v>645</v>
      </c>
      <c r="L229" s="122">
        <v>1190</v>
      </c>
      <c r="M229" s="126">
        <f>YEAR(SafetyData[[#This Row],[Date]])</f>
        <v>2021</v>
      </c>
      <c r="N229" s="126">
        <f>MONTH(SafetyData[[#This Row],[Date]])</f>
        <v>1</v>
      </c>
    </row>
    <row r="230" spans="1:14">
      <c r="A230" s="123">
        <v>229</v>
      </c>
      <c r="B230" s="120">
        <v>44207</v>
      </c>
      <c r="C230" s="121" t="s">
        <v>673</v>
      </c>
      <c r="D230" s="121" t="s">
        <v>19</v>
      </c>
      <c r="E230" s="121" t="s">
        <v>632</v>
      </c>
      <c r="F230" s="121" t="s">
        <v>658</v>
      </c>
      <c r="G230" s="121">
        <v>0</v>
      </c>
      <c r="H230" s="121" t="s">
        <v>659</v>
      </c>
      <c r="I230" s="121" t="s">
        <v>663</v>
      </c>
      <c r="J230" s="121" t="s">
        <v>392</v>
      </c>
      <c r="K230" s="121" t="s">
        <v>645</v>
      </c>
      <c r="L230" s="122">
        <v>2459</v>
      </c>
      <c r="M230" s="126">
        <f>YEAR(SafetyData[[#This Row],[Date]])</f>
        <v>2021</v>
      </c>
      <c r="N230" s="126">
        <f>MONTH(SafetyData[[#This Row],[Date]])</f>
        <v>1</v>
      </c>
    </row>
    <row r="231" spans="1:14">
      <c r="A231" s="123">
        <v>230</v>
      </c>
      <c r="B231" s="120">
        <v>44209</v>
      </c>
      <c r="C231" s="121" t="s">
        <v>637</v>
      </c>
      <c r="D231" s="121" t="s">
        <v>19</v>
      </c>
      <c r="E231" s="121" t="s">
        <v>632</v>
      </c>
      <c r="F231" s="121" t="s">
        <v>648</v>
      </c>
      <c r="G231" s="121">
        <v>1.5</v>
      </c>
      <c r="H231" s="121" t="s">
        <v>659</v>
      </c>
      <c r="I231" s="121" t="s">
        <v>640</v>
      </c>
      <c r="J231" s="121" t="s">
        <v>657</v>
      </c>
      <c r="K231" s="121" t="s">
        <v>662</v>
      </c>
      <c r="L231" s="122">
        <v>995</v>
      </c>
      <c r="M231" s="126">
        <f>YEAR(SafetyData[[#This Row],[Date]])</f>
        <v>2021</v>
      </c>
      <c r="N231" s="126">
        <f>MONTH(SafetyData[[#This Row],[Date]])</f>
        <v>1</v>
      </c>
    </row>
    <row r="232" spans="1:14">
      <c r="A232" s="123">
        <v>231</v>
      </c>
      <c r="B232" s="120">
        <v>44212</v>
      </c>
      <c r="C232" s="121" t="s">
        <v>665</v>
      </c>
      <c r="D232" s="121" t="s">
        <v>19</v>
      </c>
      <c r="E232" s="121" t="s">
        <v>632</v>
      </c>
      <c r="F232" s="121" t="s">
        <v>651</v>
      </c>
      <c r="G232" s="121">
        <v>2</v>
      </c>
      <c r="H232" s="121" t="s">
        <v>22</v>
      </c>
      <c r="I232" s="121" t="s">
        <v>640</v>
      </c>
      <c r="J232" s="121" t="s">
        <v>392</v>
      </c>
      <c r="K232" s="121" t="s">
        <v>645</v>
      </c>
      <c r="L232" s="122">
        <v>2593</v>
      </c>
      <c r="M232" s="126">
        <f>YEAR(SafetyData[[#This Row],[Date]])</f>
        <v>2021</v>
      </c>
      <c r="N232" s="126">
        <f>MONTH(SafetyData[[#This Row],[Date]])</f>
        <v>1</v>
      </c>
    </row>
    <row r="233" spans="1:14">
      <c r="A233" s="123">
        <v>232</v>
      </c>
      <c r="B233" s="120">
        <v>44215</v>
      </c>
      <c r="C233" s="121" t="s">
        <v>673</v>
      </c>
      <c r="D233" s="121" t="s">
        <v>19</v>
      </c>
      <c r="E233" s="121" t="s">
        <v>647</v>
      </c>
      <c r="F233" s="121" t="s">
        <v>649</v>
      </c>
      <c r="G233" s="121">
        <v>0</v>
      </c>
      <c r="H233" s="121" t="s">
        <v>659</v>
      </c>
      <c r="I233" s="121" t="s">
        <v>634</v>
      </c>
      <c r="J233" s="121" t="s">
        <v>392</v>
      </c>
      <c r="K233" s="121" t="s">
        <v>645</v>
      </c>
      <c r="L233" s="122">
        <v>0</v>
      </c>
      <c r="M233" s="126">
        <f>YEAR(SafetyData[[#This Row],[Date]])</f>
        <v>2021</v>
      </c>
      <c r="N233" s="126">
        <f>MONTH(SafetyData[[#This Row],[Date]])</f>
        <v>1</v>
      </c>
    </row>
    <row r="234" spans="1:14">
      <c r="A234" s="123">
        <v>233</v>
      </c>
      <c r="B234" s="120">
        <v>44219</v>
      </c>
      <c r="C234" s="121" t="s">
        <v>654</v>
      </c>
      <c r="D234" s="121" t="s">
        <v>19</v>
      </c>
      <c r="E234" s="121" t="s">
        <v>643</v>
      </c>
      <c r="F234" s="121" t="s">
        <v>648</v>
      </c>
      <c r="G234" s="121">
        <v>0</v>
      </c>
      <c r="H234" s="121" t="s">
        <v>64</v>
      </c>
      <c r="I234" s="121" t="s">
        <v>652</v>
      </c>
      <c r="J234" s="121" t="s">
        <v>635</v>
      </c>
      <c r="K234" s="121" t="s">
        <v>636</v>
      </c>
      <c r="L234" s="122">
        <v>8</v>
      </c>
      <c r="M234" s="126">
        <f>YEAR(SafetyData[[#This Row],[Date]])</f>
        <v>2021</v>
      </c>
      <c r="N234" s="126">
        <f>MONTH(SafetyData[[#This Row],[Date]])</f>
        <v>1</v>
      </c>
    </row>
    <row r="235" spans="1:14">
      <c r="A235" s="123">
        <v>234</v>
      </c>
      <c r="B235" s="120">
        <v>44221</v>
      </c>
      <c r="C235" s="121" t="s">
        <v>669</v>
      </c>
      <c r="D235" s="121" t="s">
        <v>19</v>
      </c>
      <c r="E235" s="121" t="s">
        <v>647</v>
      </c>
      <c r="F235" s="121" t="s">
        <v>639</v>
      </c>
      <c r="G235" s="121">
        <v>0</v>
      </c>
      <c r="H235" s="121" t="s">
        <v>64</v>
      </c>
      <c r="I235" s="121" t="s">
        <v>663</v>
      </c>
      <c r="J235" s="121" t="s">
        <v>392</v>
      </c>
      <c r="K235" s="121" t="s">
        <v>667</v>
      </c>
      <c r="L235" s="122">
        <v>4259</v>
      </c>
      <c r="M235" s="126">
        <f>YEAR(SafetyData[[#This Row],[Date]])</f>
        <v>2021</v>
      </c>
      <c r="N235" s="126">
        <f>MONTH(SafetyData[[#This Row],[Date]])</f>
        <v>1</v>
      </c>
    </row>
    <row r="236" spans="1:14">
      <c r="A236" s="123">
        <v>235</v>
      </c>
      <c r="B236" s="120">
        <v>44222</v>
      </c>
      <c r="C236" s="121" t="s">
        <v>673</v>
      </c>
      <c r="D236" s="121" t="s">
        <v>19</v>
      </c>
      <c r="E236" s="121" t="s">
        <v>638</v>
      </c>
      <c r="F236" s="121" t="s">
        <v>633</v>
      </c>
      <c r="G236" s="121">
        <v>0</v>
      </c>
      <c r="H236" s="121" t="s">
        <v>68</v>
      </c>
      <c r="I236" s="121" t="s">
        <v>663</v>
      </c>
      <c r="J236" s="121" t="s">
        <v>657</v>
      </c>
      <c r="K236" s="121" t="s">
        <v>645</v>
      </c>
      <c r="L236" s="122">
        <v>2582</v>
      </c>
      <c r="M236" s="126">
        <f>YEAR(SafetyData[[#This Row],[Date]])</f>
        <v>2021</v>
      </c>
      <c r="N236" s="126">
        <f>MONTH(SafetyData[[#This Row],[Date]])</f>
        <v>1</v>
      </c>
    </row>
    <row r="237" spans="1:14">
      <c r="A237" s="123">
        <v>236</v>
      </c>
      <c r="B237" s="120">
        <v>44223</v>
      </c>
      <c r="C237" s="121" t="s">
        <v>646</v>
      </c>
      <c r="D237" s="121" t="s">
        <v>19</v>
      </c>
      <c r="E237" s="121" t="s">
        <v>632</v>
      </c>
      <c r="F237" s="121" t="s">
        <v>658</v>
      </c>
      <c r="G237" s="121">
        <v>0</v>
      </c>
      <c r="H237" s="121" t="s">
        <v>64</v>
      </c>
      <c r="I237" s="121" t="s">
        <v>652</v>
      </c>
      <c r="J237" s="121" t="s">
        <v>657</v>
      </c>
      <c r="K237" s="121" t="s">
        <v>662</v>
      </c>
      <c r="L237" s="122">
        <v>66</v>
      </c>
      <c r="M237" s="126">
        <f>YEAR(SafetyData[[#This Row],[Date]])</f>
        <v>2021</v>
      </c>
      <c r="N237" s="126">
        <f>MONTH(SafetyData[[#This Row],[Date]])</f>
        <v>1</v>
      </c>
    </row>
    <row r="238" spans="1:14">
      <c r="A238" s="123">
        <v>237</v>
      </c>
      <c r="B238" s="120">
        <v>44229</v>
      </c>
      <c r="C238" s="121" t="s">
        <v>637</v>
      </c>
      <c r="D238" s="121" t="s">
        <v>19</v>
      </c>
      <c r="E238" s="121" t="s">
        <v>647</v>
      </c>
      <c r="F238" s="121" t="s">
        <v>658</v>
      </c>
      <c r="G238" s="121">
        <v>0.5</v>
      </c>
      <c r="H238" s="121" t="s">
        <v>668</v>
      </c>
      <c r="I238" s="121" t="s">
        <v>640</v>
      </c>
      <c r="J238" s="121" t="s">
        <v>392</v>
      </c>
      <c r="K238" s="121" t="s">
        <v>655</v>
      </c>
      <c r="L238" s="122">
        <v>2437</v>
      </c>
      <c r="M238" s="126">
        <f>YEAR(SafetyData[[#This Row],[Date]])</f>
        <v>2021</v>
      </c>
      <c r="N238" s="126">
        <f>MONTH(SafetyData[[#This Row],[Date]])</f>
        <v>2</v>
      </c>
    </row>
    <row r="239" spans="1:14">
      <c r="A239" s="123">
        <v>238</v>
      </c>
      <c r="B239" s="120">
        <v>44229</v>
      </c>
      <c r="C239" s="121" t="s">
        <v>665</v>
      </c>
      <c r="D239" s="121" t="s">
        <v>34</v>
      </c>
      <c r="E239" s="121" t="s">
        <v>647</v>
      </c>
      <c r="F239" s="121" t="s">
        <v>639</v>
      </c>
      <c r="G239" s="121">
        <v>0</v>
      </c>
      <c r="H239" s="121" t="s">
        <v>22</v>
      </c>
      <c r="I239" s="121" t="s">
        <v>634</v>
      </c>
      <c r="J239" s="121" t="s">
        <v>392</v>
      </c>
      <c r="K239" s="121" t="s">
        <v>636</v>
      </c>
      <c r="L239" s="122">
        <v>0</v>
      </c>
      <c r="M239" s="126">
        <f>YEAR(SafetyData[[#This Row],[Date]])</f>
        <v>2021</v>
      </c>
      <c r="N239" s="126">
        <f>MONTH(SafetyData[[#This Row],[Date]])</f>
        <v>2</v>
      </c>
    </row>
    <row r="240" spans="1:14">
      <c r="A240" s="123">
        <v>239</v>
      </c>
      <c r="B240" s="120">
        <v>44230</v>
      </c>
      <c r="C240" s="121" t="s">
        <v>661</v>
      </c>
      <c r="D240" s="121" t="s">
        <v>19</v>
      </c>
      <c r="E240" s="121" t="s">
        <v>643</v>
      </c>
      <c r="F240" s="121" t="s">
        <v>671</v>
      </c>
      <c r="G240" s="121">
        <v>0</v>
      </c>
      <c r="H240" s="121" t="s">
        <v>668</v>
      </c>
      <c r="I240" s="121" t="s">
        <v>663</v>
      </c>
      <c r="J240" s="121" t="s">
        <v>392</v>
      </c>
      <c r="K240" s="121" t="s">
        <v>636</v>
      </c>
      <c r="L240" s="122">
        <v>2359</v>
      </c>
      <c r="M240" s="126">
        <f>YEAR(SafetyData[[#This Row],[Date]])</f>
        <v>2021</v>
      </c>
      <c r="N240" s="126">
        <f>MONTH(SafetyData[[#This Row],[Date]])</f>
        <v>2</v>
      </c>
    </row>
    <row r="241" spans="1:14">
      <c r="A241" s="123">
        <v>240</v>
      </c>
      <c r="B241" s="120">
        <v>44234</v>
      </c>
      <c r="C241" s="121" t="s">
        <v>654</v>
      </c>
      <c r="D241" s="121" t="s">
        <v>19</v>
      </c>
      <c r="E241" s="121" t="s">
        <v>647</v>
      </c>
      <c r="F241" s="121" t="s">
        <v>633</v>
      </c>
      <c r="G241" s="121">
        <v>0</v>
      </c>
      <c r="H241" s="121" t="s">
        <v>650</v>
      </c>
      <c r="I241" s="121" t="s">
        <v>663</v>
      </c>
      <c r="J241" s="121" t="s">
        <v>657</v>
      </c>
      <c r="K241" s="121" t="s">
        <v>636</v>
      </c>
      <c r="L241" s="122">
        <v>653</v>
      </c>
      <c r="M241" s="126">
        <f>YEAR(SafetyData[[#This Row],[Date]])</f>
        <v>2021</v>
      </c>
      <c r="N241" s="126">
        <f>MONTH(SafetyData[[#This Row],[Date]])</f>
        <v>2</v>
      </c>
    </row>
    <row r="242" spans="1:14">
      <c r="A242" s="123">
        <v>241</v>
      </c>
      <c r="B242" s="120">
        <v>44238</v>
      </c>
      <c r="C242" s="121" t="s">
        <v>646</v>
      </c>
      <c r="D242" s="121" t="s">
        <v>19</v>
      </c>
      <c r="E242" s="121" t="s">
        <v>638</v>
      </c>
      <c r="F242" s="121" t="s">
        <v>644</v>
      </c>
      <c r="G242" s="121">
        <v>0</v>
      </c>
      <c r="H242" s="121" t="s">
        <v>64</v>
      </c>
      <c r="I242" s="121" t="s">
        <v>663</v>
      </c>
      <c r="J242" s="121" t="s">
        <v>635</v>
      </c>
      <c r="K242" s="121" t="s">
        <v>636</v>
      </c>
      <c r="L242" s="122">
        <v>3487</v>
      </c>
      <c r="M242" s="126">
        <f>YEAR(SafetyData[[#This Row],[Date]])</f>
        <v>2021</v>
      </c>
      <c r="N242" s="126">
        <f>MONTH(SafetyData[[#This Row],[Date]])</f>
        <v>2</v>
      </c>
    </row>
    <row r="243" spans="1:14">
      <c r="A243" s="123">
        <v>242</v>
      </c>
      <c r="B243" s="120">
        <v>44238</v>
      </c>
      <c r="C243" s="121" t="s">
        <v>656</v>
      </c>
      <c r="D243" s="121" t="s">
        <v>19</v>
      </c>
      <c r="E243" s="121" t="s">
        <v>638</v>
      </c>
      <c r="F243" s="121" t="s">
        <v>648</v>
      </c>
      <c r="G243" s="121">
        <v>0</v>
      </c>
      <c r="H243" s="121" t="s">
        <v>29</v>
      </c>
      <c r="I243" s="121" t="s">
        <v>652</v>
      </c>
      <c r="J243" s="121" t="s">
        <v>635</v>
      </c>
      <c r="K243" s="121" t="s">
        <v>667</v>
      </c>
      <c r="L243" s="122">
        <v>67</v>
      </c>
      <c r="M243" s="126">
        <f>YEAR(SafetyData[[#This Row],[Date]])</f>
        <v>2021</v>
      </c>
      <c r="N243" s="126">
        <f>MONTH(SafetyData[[#This Row],[Date]])</f>
        <v>2</v>
      </c>
    </row>
    <row r="244" spans="1:14">
      <c r="A244" s="123">
        <v>243</v>
      </c>
      <c r="B244" s="120">
        <v>44240</v>
      </c>
      <c r="C244" s="121" t="s">
        <v>654</v>
      </c>
      <c r="D244" s="121" t="s">
        <v>19</v>
      </c>
      <c r="E244" s="121" t="s">
        <v>647</v>
      </c>
      <c r="F244" s="121" t="s">
        <v>651</v>
      </c>
      <c r="G244" s="121">
        <v>2.5</v>
      </c>
      <c r="H244" s="121" t="s">
        <v>22</v>
      </c>
      <c r="I244" s="121" t="s">
        <v>640</v>
      </c>
      <c r="J244" s="121" t="s">
        <v>657</v>
      </c>
      <c r="K244" s="121" t="s">
        <v>662</v>
      </c>
      <c r="L244" s="122">
        <v>1922</v>
      </c>
      <c r="M244" s="126">
        <f>YEAR(SafetyData[[#This Row],[Date]])</f>
        <v>2021</v>
      </c>
      <c r="N244" s="126">
        <f>MONTH(SafetyData[[#This Row],[Date]])</f>
        <v>2</v>
      </c>
    </row>
    <row r="245" spans="1:14">
      <c r="A245" s="123">
        <v>244</v>
      </c>
      <c r="B245" s="120">
        <v>44241</v>
      </c>
      <c r="C245" s="121" t="s">
        <v>673</v>
      </c>
      <c r="D245" s="121" t="s">
        <v>19</v>
      </c>
      <c r="E245" s="121" t="s">
        <v>643</v>
      </c>
      <c r="F245" s="121" t="s">
        <v>658</v>
      </c>
      <c r="G245" s="121">
        <v>0</v>
      </c>
      <c r="H245" s="121" t="s">
        <v>41</v>
      </c>
      <c r="I245" s="121" t="s">
        <v>663</v>
      </c>
      <c r="J245" s="121" t="s">
        <v>657</v>
      </c>
      <c r="K245" s="121" t="s">
        <v>636</v>
      </c>
      <c r="L245" s="122">
        <v>4247</v>
      </c>
      <c r="M245" s="126">
        <f>YEAR(SafetyData[[#This Row],[Date]])</f>
        <v>2021</v>
      </c>
      <c r="N245" s="126">
        <f>MONTH(SafetyData[[#This Row],[Date]])</f>
        <v>2</v>
      </c>
    </row>
    <row r="246" spans="1:14">
      <c r="A246" s="123">
        <v>245</v>
      </c>
      <c r="B246" s="120">
        <v>44242</v>
      </c>
      <c r="C246" s="121" t="s">
        <v>656</v>
      </c>
      <c r="D246" s="121" t="s">
        <v>19</v>
      </c>
      <c r="E246" s="121" t="s">
        <v>647</v>
      </c>
      <c r="F246" s="121" t="s">
        <v>658</v>
      </c>
      <c r="G246" s="121">
        <v>0</v>
      </c>
      <c r="H246" s="121" t="s">
        <v>668</v>
      </c>
      <c r="I246" s="121" t="s">
        <v>634</v>
      </c>
      <c r="J246" s="121" t="s">
        <v>657</v>
      </c>
      <c r="K246" s="121" t="s">
        <v>641</v>
      </c>
      <c r="L246" s="122">
        <v>0</v>
      </c>
      <c r="M246" s="126">
        <f>YEAR(SafetyData[[#This Row],[Date]])</f>
        <v>2021</v>
      </c>
      <c r="N246" s="126">
        <f>MONTH(SafetyData[[#This Row],[Date]])</f>
        <v>2</v>
      </c>
    </row>
    <row r="247" spans="1:14">
      <c r="A247" s="123">
        <v>246</v>
      </c>
      <c r="B247" s="120">
        <v>44245</v>
      </c>
      <c r="C247" s="121" t="s">
        <v>673</v>
      </c>
      <c r="D247" s="121" t="s">
        <v>19</v>
      </c>
      <c r="E247" s="121" t="s">
        <v>643</v>
      </c>
      <c r="F247" s="121" t="s">
        <v>658</v>
      </c>
      <c r="G247" s="121">
        <v>0</v>
      </c>
      <c r="H247" s="121" t="s">
        <v>668</v>
      </c>
      <c r="I247" s="121" t="s">
        <v>634</v>
      </c>
      <c r="J247" s="121" t="s">
        <v>657</v>
      </c>
      <c r="K247" s="121" t="s">
        <v>667</v>
      </c>
      <c r="L247" s="122">
        <v>0</v>
      </c>
      <c r="M247" s="126">
        <f>YEAR(SafetyData[[#This Row],[Date]])</f>
        <v>2021</v>
      </c>
      <c r="N247" s="126">
        <f>MONTH(SafetyData[[#This Row],[Date]])</f>
        <v>2</v>
      </c>
    </row>
    <row r="248" spans="1:14">
      <c r="A248" s="123">
        <v>247</v>
      </c>
      <c r="B248" s="120">
        <v>44245</v>
      </c>
      <c r="C248" s="121" t="s">
        <v>654</v>
      </c>
      <c r="D248" s="121" t="s">
        <v>34</v>
      </c>
      <c r="E248" s="121" t="s">
        <v>632</v>
      </c>
      <c r="F248" s="121" t="s">
        <v>671</v>
      </c>
      <c r="G248" s="121">
        <v>0</v>
      </c>
      <c r="H248" s="121" t="s">
        <v>659</v>
      </c>
      <c r="I248" s="121" t="s">
        <v>634</v>
      </c>
      <c r="J248" s="121" t="s">
        <v>657</v>
      </c>
      <c r="K248" s="121" t="s">
        <v>662</v>
      </c>
      <c r="L248" s="122">
        <v>0</v>
      </c>
      <c r="M248" s="126">
        <f>YEAR(SafetyData[[#This Row],[Date]])</f>
        <v>2021</v>
      </c>
      <c r="N248" s="126">
        <f>MONTH(SafetyData[[#This Row],[Date]])</f>
        <v>2</v>
      </c>
    </row>
    <row r="249" spans="1:14">
      <c r="A249" s="123">
        <v>248</v>
      </c>
      <c r="B249" s="120">
        <v>44246</v>
      </c>
      <c r="C249" s="121" t="s">
        <v>631</v>
      </c>
      <c r="D249" s="121" t="s">
        <v>19</v>
      </c>
      <c r="E249" s="121" t="s">
        <v>643</v>
      </c>
      <c r="F249" s="121" t="s">
        <v>651</v>
      </c>
      <c r="G249" s="121">
        <v>0</v>
      </c>
      <c r="H249" s="121" t="s">
        <v>29</v>
      </c>
      <c r="I249" s="121" t="s">
        <v>652</v>
      </c>
      <c r="J249" s="121" t="s">
        <v>657</v>
      </c>
      <c r="K249" s="121" t="s">
        <v>641</v>
      </c>
      <c r="L249" s="122">
        <v>189</v>
      </c>
      <c r="M249" s="126">
        <f>YEAR(SafetyData[[#This Row],[Date]])</f>
        <v>2021</v>
      </c>
      <c r="N249" s="126">
        <f>MONTH(SafetyData[[#This Row],[Date]])</f>
        <v>2</v>
      </c>
    </row>
    <row r="250" spans="1:14">
      <c r="A250" s="123">
        <v>249</v>
      </c>
      <c r="B250" s="120">
        <v>44248</v>
      </c>
      <c r="C250" s="121" t="s">
        <v>631</v>
      </c>
      <c r="D250" s="121" t="s">
        <v>19</v>
      </c>
      <c r="E250" s="121" t="s">
        <v>632</v>
      </c>
      <c r="F250" s="121" t="s">
        <v>639</v>
      </c>
      <c r="G250" s="121">
        <v>0</v>
      </c>
      <c r="H250" s="121" t="s">
        <v>68</v>
      </c>
      <c r="I250" s="121" t="s">
        <v>634</v>
      </c>
      <c r="J250" s="121" t="s">
        <v>657</v>
      </c>
      <c r="K250" s="121" t="s">
        <v>664</v>
      </c>
      <c r="L250" s="122">
        <v>0</v>
      </c>
      <c r="M250" s="126">
        <f>YEAR(SafetyData[[#This Row],[Date]])</f>
        <v>2021</v>
      </c>
      <c r="N250" s="126">
        <f>MONTH(SafetyData[[#This Row],[Date]])</f>
        <v>2</v>
      </c>
    </row>
    <row r="251" spans="1:14">
      <c r="A251" s="123">
        <v>250</v>
      </c>
      <c r="B251" s="120">
        <v>44251</v>
      </c>
      <c r="C251" s="121" t="s">
        <v>673</v>
      </c>
      <c r="D251" s="121" t="s">
        <v>19</v>
      </c>
      <c r="E251" s="121" t="s">
        <v>638</v>
      </c>
      <c r="F251" s="121" t="s">
        <v>649</v>
      </c>
      <c r="G251" s="121">
        <v>0</v>
      </c>
      <c r="H251" s="121" t="s">
        <v>650</v>
      </c>
      <c r="I251" s="121" t="s">
        <v>634</v>
      </c>
      <c r="J251" s="121" t="s">
        <v>635</v>
      </c>
      <c r="K251" s="121" t="s">
        <v>655</v>
      </c>
      <c r="L251" s="122">
        <v>0</v>
      </c>
      <c r="M251" s="126">
        <f>YEAR(SafetyData[[#This Row],[Date]])</f>
        <v>2021</v>
      </c>
      <c r="N251" s="126">
        <f>MONTH(SafetyData[[#This Row],[Date]])</f>
        <v>2</v>
      </c>
    </row>
    <row r="252" spans="1:14">
      <c r="A252" s="123">
        <v>251</v>
      </c>
      <c r="B252" s="120">
        <v>44253</v>
      </c>
      <c r="C252" s="121" t="s">
        <v>661</v>
      </c>
      <c r="D252" s="121" t="s">
        <v>19</v>
      </c>
      <c r="E252" s="121" t="s">
        <v>643</v>
      </c>
      <c r="F252" s="121" t="s">
        <v>671</v>
      </c>
      <c r="G252" s="121">
        <v>0</v>
      </c>
      <c r="H252" s="121" t="s">
        <v>41</v>
      </c>
      <c r="I252" s="121" t="s">
        <v>663</v>
      </c>
      <c r="J252" s="121" t="s">
        <v>392</v>
      </c>
      <c r="K252" s="121" t="s">
        <v>653</v>
      </c>
      <c r="L252" s="122">
        <v>2801</v>
      </c>
      <c r="M252" s="126">
        <f>YEAR(SafetyData[[#This Row],[Date]])</f>
        <v>2021</v>
      </c>
      <c r="N252" s="126">
        <f>MONTH(SafetyData[[#This Row],[Date]])</f>
        <v>2</v>
      </c>
    </row>
    <row r="253" spans="1:14">
      <c r="A253" s="123">
        <v>252</v>
      </c>
      <c r="B253" s="120">
        <v>44255</v>
      </c>
      <c r="C253" s="121" t="s">
        <v>665</v>
      </c>
      <c r="D253" s="121" t="s">
        <v>19</v>
      </c>
      <c r="E253" s="121" t="s">
        <v>643</v>
      </c>
      <c r="F253" s="121" t="s">
        <v>671</v>
      </c>
      <c r="G253" s="121">
        <v>0</v>
      </c>
      <c r="H253" s="121" t="s">
        <v>64</v>
      </c>
      <c r="I253" s="121" t="s">
        <v>634</v>
      </c>
      <c r="J253" s="121" t="s">
        <v>635</v>
      </c>
      <c r="K253" s="121" t="s">
        <v>655</v>
      </c>
      <c r="L253" s="122">
        <v>0</v>
      </c>
      <c r="M253" s="126">
        <f>YEAR(SafetyData[[#This Row],[Date]])</f>
        <v>2021</v>
      </c>
      <c r="N253" s="126">
        <f>MONTH(SafetyData[[#This Row],[Date]])</f>
        <v>2</v>
      </c>
    </row>
    <row r="254" spans="1:14">
      <c r="A254" s="123">
        <v>253</v>
      </c>
      <c r="B254" s="120">
        <v>44256</v>
      </c>
      <c r="C254" s="121" t="s">
        <v>661</v>
      </c>
      <c r="D254" s="121" t="s">
        <v>19</v>
      </c>
      <c r="E254" s="121" t="s">
        <v>647</v>
      </c>
      <c r="F254" s="121" t="s">
        <v>649</v>
      </c>
      <c r="G254" s="121">
        <v>0</v>
      </c>
      <c r="H254" s="121" t="s">
        <v>668</v>
      </c>
      <c r="I254" s="121" t="s">
        <v>634</v>
      </c>
      <c r="J254" s="121" t="s">
        <v>392</v>
      </c>
      <c r="K254" s="121" t="s">
        <v>655</v>
      </c>
      <c r="L254" s="122">
        <v>0</v>
      </c>
      <c r="M254" s="126">
        <f>YEAR(SafetyData[[#This Row],[Date]])</f>
        <v>2021</v>
      </c>
      <c r="N254" s="126">
        <f>MONTH(SafetyData[[#This Row],[Date]])</f>
        <v>3</v>
      </c>
    </row>
    <row r="255" spans="1:14">
      <c r="A255" s="123">
        <v>254</v>
      </c>
      <c r="B255" s="120">
        <v>44257</v>
      </c>
      <c r="C255" s="121" t="s">
        <v>672</v>
      </c>
      <c r="D255" s="121" t="s">
        <v>19</v>
      </c>
      <c r="E255" s="121" t="s">
        <v>643</v>
      </c>
      <c r="F255" s="121" t="s">
        <v>670</v>
      </c>
      <c r="G255" s="121">
        <v>0</v>
      </c>
      <c r="H255" s="121" t="s">
        <v>68</v>
      </c>
      <c r="I255" s="121" t="s">
        <v>634</v>
      </c>
      <c r="J255" s="121" t="s">
        <v>635</v>
      </c>
      <c r="K255" s="121" t="s">
        <v>664</v>
      </c>
      <c r="L255" s="122">
        <v>0</v>
      </c>
      <c r="M255" s="126">
        <f>YEAR(SafetyData[[#This Row],[Date]])</f>
        <v>2021</v>
      </c>
      <c r="N255" s="126">
        <f>MONTH(SafetyData[[#This Row],[Date]])</f>
        <v>3</v>
      </c>
    </row>
    <row r="256" spans="1:14">
      <c r="A256" s="123">
        <v>255</v>
      </c>
      <c r="B256" s="120">
        <v>44259</v>
      </c>
      <c r="C256" s="121" t="s">
        <v>631</v>
      </c>
      <c r="D256" s="121" t="s">
        <v>19</v>
      </c>
      <c r="E256" s="121" t="s">
        <v>632</v>
      </c>
      <c r="F256" s="121" t="s">
        <v>671</v>
      </c>
      <c r="G256" s="121">
        <v>0</v>
      </c>
      <c r="H256" s="121" t="s">
        <v>659</v>
      </c>
      <c r="I256" s="121" t="s">
        <v>652</v>
      </c>
      <c r="J256" s="121" t="s">
        <v>635</v>
      </c>
      <c r="K256" s="121" t="s">
        <v>660</v>
      </c>
      <c r="L256" s="122">
        <v>382</v>
      </c>
      <c r="M256" s="126">
        <f>YEAR(SafetyData[[#This Row],[Date]])</f>
        <v>2021</v>
      </c>
      <c r="N256" s="126">
        <f>MONTH(SafetyData[[#This Row],[Date]])</f>
        <v>3</v>
      </c>
    </row>
    <row r="257" spans="1:14">
      <c r="A257" s="123">
        <v>256</v>
      </c>
      <c r="B257" s="120">
        <v>44260</v>
      </c>
      <c r="C257" s="121" t="s">
        <v>665</v>
      </c>
      <c r="D257" s="121" t="s">
        <v>19</v>
      </c>
      <c r="E257" s="121" t="s">
        <v>632</v>
      </c>
      <c r="F257" s="121" t="s">
        <v>644</v>
      </c>
      <c r="G257" s="121">
        <v>1.5</v>
      </c>
      <c r="H257" s="121" t="s">
        <v>659</v>
      </c>
      <c r="I257" s="121" t="s">
        <v>640</v>
      </c>
      <c r="J257" s="121" t="s">
        <v>635</v>
      </c>
      <c r="K257" s="121" t="s">
        <v>653</v>
      </c>
      <c r="L257" s="122">
        <v>1177</v>
      </c>
      <c r="M257" s="126">
        <f>YEAR(SafetyData[[#This Row],[Date]])</f>
        <v>2021</v>
      </c>
      <c r="N257" s="126">
        <f>MONTH(SafetyData[[#This Row],[Date]])</f>
        <v>3</v>
      </c>
    </row>
    <row r="258" spans="1:14">
      <c r="A258" s="123">
        <v>257</v>
      </c>
      <c r="B258" s="120">
        <v>44260</v>
      </c>
      <c r="C258" s="121" t="s">
        <v>661</v>
      </c>
      <c r="D258" s="121" t="s">
        <v>19</v>
      </c>
      <c r="E258" s="121" t="s">
        <v>632</v>
      </c>
      <c r="F258" s="121" t="s">
        <v>670</v>
      </c>
      <c r="G258" s="121">
        <v>0</v>
      </c>
      <c r="H258" s="121" t="s">
        <v>64</v>
      </c>
      <c r="I258" s="121" t="s">
        <v>652</v>
      </c>
      <c r="J258" s="121" t="s">
        <v>657</v>
      </c>
      <c r="K258" s="121" t="s">
        <v>664</v>
      </c>
      <c r="L258" s="122">
        <v>308</v>
      </c>
      <c r="M258" s="126">
        <f>YEAR(SafetyData[[#This Row],[Date]])</f>
        <v>2021</v>
      </c>
      <c r="N258" s="126">
        <f>MONTH(SafetyData[[#This Row],[Date]])</f>
        <v>3</v>
      </c>
    </row>
    <row r="259" spans="1:14">
      <c r="A259" s="123">
        <v>258</v>
      </c>
      <c r="B259" s="120">
        <v>44266</v>
      </c>
      <c r="C259" s="121" t="s">
        <v>646</v>
      </c>
      <c r="D259" s="121" t="s">
        <v>34</v>
      </c>
      <c r="E259" s="121" t="s">
        <v>638</v>
      </c>
      <c r="F259" s="121" t="s">
        <v>670</v>
      </c>
      <c r="G259" s="121">
        <v>0</v>
      </c>
      <c r="H259" s="121" t="s">
        <v>29</v>
      </c>
      <c r="I259" s="121" t="s">
        <v>652</v>
      </c>
      <c r="J259" s="121" t="s">
        <v>657</v>
      </c>
      <c r="K259" s="121" t="s">
        <v>636</v>
      </c>
      <c r="L259" s="122">
        <v>84</v>
      </c>
      <c r="M259" s="126">
        <f>YEAR(SafetyData[[#This Row],[Date]])</f>
        <v>2021</v>
      </c>
      <c r="N259" s="126">
        <f>MONTH(SafetyData[[#This Row],[Date]])</f>
        <v>3</v>
      </c>
    </row>
    <row r="260" spans="1:14">
      <c r="A260" s="123">
        <v>259</v>
      </c>
      <c r="B260" s="120">
        <v>44267</v>
      </c>
      <c r="C260" s="121" t="s">
        <v>665</v>
      </c>
      <c r="D260" s="121" t="s">
        <v>19</v>
      </c>
      <c r="E260" s="121" t="s">
        <v>643</v>
      </c>
      <c r="F260" s="121" t="s">
        <v>671</v>
      </c>
      <c r="G260" s="121">
        <v>0</v>
      </c>
      <c r="H260" s="121" t="s">
        <v>68</v>
      </c>
      <c r="I260" s="121" t="s">
        <v>663</v>
      </c>
      <c r="J260" s="121" t="s">
        <v>657</v>
      </c>
      <c r="K260" s="121" t="s">
        <v>660</v>
      </c>
      <c r="L260" s="122">
        <v>501</v>
      </c>
      <c r="M260" s="126">
        <f>YEAR(SafetyData[[#This Row],[Date]])</f>
        <v>2021</v>
      </c>
      <c r="N260" s="126">
        <f>MONTH(SafetyData[[#This Row],[Date]])</f>
        <v>3</v>
      </c>
    </row>
    <row r="261" spans="1:14">
      <c r="A261" s="123">
        <v>260</v>
      </c>
      <c r="B261" s="120">
        <v>44269</v>
      </c>
      <c r="C261" s="121" t="s">
        <v>637</v>
      </c>
      <c r="D261" s="121" t="s">
        <v>19</v>
      </c>
      <c r="E261" s="121" t="s">
        <v>632</v>
      </c>
      <c r="F261" s="121" t="s">
        <v>671</v>
      </c>
      <c r="G261" s="121">
        <v>0</v>
      </c>
      <c r="H261" s="121" t="s">
        <v>668</v>
      </c>
      <c r="I261" s="121" t="s">
        <v>663</v>
      </c>
      <c r="J261" s="121" t="s">
        <v>392</v>
      </c>
      <c r="K261" s="121" t="s">
        <v>655</v>
      </c>
      <c r="L261" s="122">
        <v>4587</v>
      </c>
      <c r="M261" s="126">
        <f>YEAR(SafetyData[[#This Row],[Date]])</f>
        <v>2021</v>
      </c>
      <c r="N261" s="126">
        <f>MONTH(SafetyData[[#This Row],[Date]])</f>
        <v>3</v>
      </c>
    </row>
    <row r="262" spans="1:14">
      <c r="A262" s="123">
        <v>261</v>
      </c>
      <c r="B262" s="120">
        <v>44269</v>
      </c>
      <c r="C262" s="121" t="s">
        <v>654</v>
      </c>
      <c r="D262" s="121" t="s">
        <v>19</v>
      </c>
      <c r="E262" s="121" t="s">
        <v>632</v>
      </c>
      <c r="F262" s="121" t="s">
        <v>658</v>
      </c>
      <c r="G262" s="121">
        <v>0</v>
      </c>
      <c r="H262" s="121" t="s">
        <v>56</v>
      </c>
      <c r="I262" s="121" t="s">
        <v>634</v>
      </c>
      <c r="J262" s="121" t="s">
        <v>635</v>
      </c>
      <c r="K262" s="121" t="s">
        <v>636</v>
      </c>
      <c r="L262" s="122">
        <v>0</v>
      </c>
      <c r="M262" s="126">
        <f>YEAR(SafetyData[[#This Row],[Date]])</f>
        <v>2021</v>
      </c>
      <c r="N262" s="126">
        <f>MONTH(SafetyData[[#This Row],[Date]])</f>
        <v>3</v>
      </c>
    </row>
    <row r="263" spans="1:14">
      <c r="A263" s="123">
        <v>262</v>
      </c>
      <c r="B263" s="120">
        <v>44270</v>
      </c>
      <c r="C263" s="121" t="s">
        <v>661</v>
      </c>
      <c r="D263" s="121" t="s">
        <v>19</v>
      </c>
      <c r="E263" s="121" t="s">
        <v>643</v>
      </c>
      <c r="F263" s="121" t="s">
        <v>639</v>
      </c>
      <c r="G263" s="121">
        <v>0</v>
      </c>
      <c r="H263" s="121" t="s">
        <v>668</v>
      </c>
      <c r="I263" s="121" t="s">
        <v>663</v>
      </c>
      <c r="J263" s="121" t="s">
        <v>657</v>
      </c>
      <c r="K263" s="121" t="s">
        <v>653</v>
      </c>
      <c r="L263" s="122">
        <v>3871</v>
      </c>
      <c r="M263" s="126">
        <f>YEAR(SafetyData[[#This Row],[Date]])</f>
        <v>2021</v>
      </c>
      <c r="N263" s="126">
        <f>MONTH(SafetyData[[#This Row],[Date]])</f>
        <v>3</v>
      </c>
    </row>
    <row r="264" spans="1:14">
      <c r="A264" s="123">
        <v>263</v>
      </c>
      <c r="B264" s="120">
        <v>44272</v>
      </c>
      <c r="C264" s="121" t="s">
        <v>672</v>
      </c>
      <c r="D264" s="121" t="s">
        <v>19</v>
      </c>
      <c r="E264" s="121" t="s">
        <v>638</v>
      </c>
      <c r="F264" s="121" t="s">
        <v>633</v>
      </c>
      <c r="G264" s="121">
        <v>1.5</v>
      </c>
      <c r="H264" s="121" t="s">
        <v>650</v>
      </c>
      <c r="I264" s="121" t="s">
        <v>640</v>
      </c>
      <c r="J264" s="121" t="s">
        <v>635</v>
      </c>
      <c r="K264" s="121" t="s">
        <v>660</v>
      </c>
      <c r="L264" s="122">
        <v>4781</v>
      </c>
      <c r="M264" s="126">
        <f>YEAR(SafetyData[[#This Row],[Date]])</f>
        <v>2021</v>
      </c>
      <c r="N264" s="126">
        <f>MONTH(SafetyData[[#This Row],[Date]])</f>
        <v>3</v>
      </c>
    </row>
    <row r="265" spans="1:14">
      <c r="A265" s="123">
        <v>264</v>
      </c>
      <c r="B265" s="120">
        <v>44272</v>
      </c>
      <c r="C265" s="121" t="s">
        <v>656</v>
      </c>
      <c r="D265" s="121" t="s">
        <v>34</v>
      </c>
      <c r="E265" s="121" t="s">
        <v>632</v>
      </c>
      <c r="F265" s="121" t="s">
        <v>633</v>
      </c>
      <c r="G265" s="121">
        <v>5</v>
      </c>
      <c r="H265" s="121" t="s">
        <v>64</v>
      </c>
      <c r="I265" s="121" t="s">
        <v>640</v>
      </c>
      <c r="J265" s="121" t="s">
        <v>392</v>
      </c>
      <c r="K265" s="121" t="s">
        <v>660</v>
      </c>
      <c r="L265" s="122">
        <v>4373</v>
      </c>
      <c r="M265" s="126">
        <f>YEAR(SafetyData[[#This Row],[Date]])</f>
        <v>2021</v>
      </c>
      <c r="N265" s="126">
        <f>MONTH(SafetyData[[#This Row],[Date]])</f>
        <v>3</v>
      </c>
    </row>
    <row r="266" spans="1:14">
      <c r="A266" s="123">
        <v>265</v>
      </c>
      <c r="B266" s="120">
        <v>44273</v>
      </c>
      <c r="C266" s="121" t="s">
        <v>669</v>
      </c>
      <c r="D266" s="121" t="s">
        <v>19</v>
      </c>
      <c r="E266" s="121" t="s">
        <v>632</v>
      </c>
      <c r="F266" s="121" t="s">
        <v>671</v>
      </c>
      <c r="G266" s="121">
        <v>0.5</v>
      </c>
      <c r="H266" s="121" t="s">
        <v>41</v>
      </c>
      <c r="I266" s="121" t="s">
        <v>640</v>
      </c>
      <c r="J266" s="121" t="s">
        <v>635</v>
      </c>
      <c r="K266" s="121" t="s">
        <v>662</v>
      </c>
      <c r="L266" s="122">
        <v>2854</v>
      </c>
      <c r="M266" s="126">
        <f>YEAR(SafetyData[[#This Row],[Date]])</f>
        <v>2021</v>
      </c>
      <c r="N266" s="126">
        <f>MONTH(SafetyData[[#This Row],[Date]])</f>
        <v>3</v>
      </c>
    </row>
    <row r="267" spans="1:14">
      <c r="A267" s="123">
        <v>266</v>
      </c>
      <c r="B267" s="120">
        <v>44274</v>
      </c>
      <c r="C267" s="121" t="s">
        <v>656</v>
      </c>
      <c r="D267" s="121" t="s">
        <v>34</v>
      </c>
      <c r="E267" s="121" t="s">
        <v>632</v>
      </c>
      <c r="F267" s="121" t="s">
        <v>670</v>
      </c>
      <c r="G267" s="121">
        <v>0</v>
      </c>
      <c r="H267" s="121" t="s">
        <v>22</v>
      </c>
      <c r="I267" s="121" t="s">
        <v>652</v>
      </c>
      <c r="J267" s="121" t="s">
        <v>635</v>
      </c>
      <c r="K267" s="121" t="s">
        <v>667</v>
      </c>
      <c r="L267" s="122">
        <v>217</v>
      </c>
      <c r="M267" s="126">
        <f>YEAR(SafetyData[[#This Row],[Date]])</f>
        <v>2021</v>
      </c>
      <c r="N267" s="126">
        <f>MONTH(SafetyData[[#This Row],[Date]])</f>
        <v>3</v>
      </c>
    </row>
    <row r="268" spans="1:14">
      <c r="A268" s="123">
        <v>267</v>
      </c>
      <c r="B268" s="120">
        <v>44277</v>
      </c>
      <c r="C268" s="121" t="s">
        <v>646</v>
      </c>
      <c r="D268" s="121" t="s">
        <v>19</v>
      </c>
      <c r="E268" s="121" t="s">
        <v>647</v>
      </c>
      <c r="F268" s="121" t="s">
        <v>633</v>
      </c>
      <c r="G268" s="121">
        <v>0</v>
      </c>
      <c r="H268" s="121" t="s">
        <v>68</v>
      </c>
      <c r="I268" s="121" t="s">
        <v>663</v>
      </c>
      <c r="J268" s="121" t="s">
        <v>657</v>
      </c>
      <c r="K268" s="121" t="s">
        <v>667</v>
      </c>
      <c r="L268" s="122">
        <v>804</v>
      </c>
      <c r="M268" s="126">
        <f>YEAR(SafetyData[[#This Row],[Date]])</f>
        <v>2021</v>
      </c>
      <c r="N268" s="126">
        <f>MONTH(SafetyData[[#This Row],[Date]])</f>
        <v>3</v>
      </c>
    </row>
    <row r="269" spans="1:14">
      <c r="A269" s="123">
        <v>268</v>
      </c>
      <c r="B269" s="120">
        <v>44278</v>
      </c>
      <c r="C269" s="121" t="s">
        <v>656</v>
      </c>
      <c r="D269" s="121" t="s">
        <v>19</v>
      </c>
      <c r="E269" s="121" t="s">
        <v>647</v>
      </c>
      <c r="F269" s="121" t="s">
        <v>649</v>
      </c>
      <c r="G269" s="121">
        <v>0</v>
      </c>
      <c r="H269" s="121" t="s">
        <v>668</v>
      </c>
      <c r="I269" s="121" t="s">
        <v>663</v>
      </c>
      <c r="J269" s="121" t="s">
        <v>635</v>
      </c>
      <c r="K269" s="121" t="s">
        <v>664</v>
      </c>
      <c r="L269" s="122">
        <v>668</v>
      </c>
      <c r="M269" s="126">
        <f>YEAR(SafetyData[[#This Row],[Date]])</f>
        <v>2021</v>
      </c>
      <c r="N269" s="126">
        <f>MONTH(SafetyData[[#This Row],[Date]])</f>
        <v>3</v>
      </c>
    </row>
    <row r="270" spans="1:14">
      <c r="A270" s="123">
        <v>269</v>
      </c>
      <c r="B270" s="120">
        <v>44286</v>
      </c>
      <c r="C270" s="121" t="s">
        <v>654</v>
      </c>
      <c r="D270" s="121" t="s">
        <v>19</v>
      </c>
      <c r="E270" s="121" t="s">
        <v>638</v>
      </c>
      <c r="F270" s="121" t="s">
        <v>648</v>
      </c>
      <c r="G270" s="121">
        <v>0</v>
      </c>
      <c r="H270" s="121" t="s">
        <v>68</v>
      </c>
      <c r="I270" s="121" t="s">
        <v>634</v>
      </c>
      <c r="J270" s="121" t="s">
        <v>392</v>
      </c>
      <c r="K270" s="121" t="s">
        <v>645</v>
      </c>
      <c r="L270" s="122">
        <v>0</v>
      </c>
      <c r="M270" s="126">
        <f>YEAR(SafetyData[[#This Row],[Date]])</f>
        <v>2021</v>
      </c>
      <c r="N270" s="126">
        <f>MONTH(SafetyData[[#This Row],[Date]])</f>
        <v>3</v>
      </c>
    </row>
    <row r="271" spans="1:14">
      <c r="A271" s="123">
        <v>270</v>
      </c>
      <c r="B271" s="120">
        <v>44286</v>
      </c>
      <c r="C271" s="121" t="s">
        <v>642</v>
      </c>
      <c r="D271" s="121" t="s">
        <v>34</v>
      </c>
      <c r="E271" s="121" t="s">
        <v>643</v>
      </c>
      <c r="F271" s="121" t="s">
        <v>639</v>
      </c>
      <c r="G271" s="121">
        <v>5</v>
      </c>
      <c r="H271" s="121" t="s">
        <v>650</v>
      </c>
      <c r="I271" s="121" t="s">
        <v>640</v>
      </c>
      <c r="J271" s="121" t="s">
        <v>657</v>
      </c>
      <c r="K271" s="121" t="s">
        <v>667</v>
      </c>
      <c r="L271" s="122">
        <v>1993</v>
      </c>
      <c r="M271" s="126">
        <f>YEAR(SafetyData[[#This Row],[Date]])</f>
        <v>2021</v>
      </c>
      <c r="N271" s="126">
        <f>MONTH(SafetyData[[#This Row],[Date]])</f>
        <v>3</v>
      </c>
    </row>
    <row r="272" spans="1:14">
      <c r="A272" s="123">
        <v>271</v>
      </c>
      <c r="B272" s="120">
        <v>44287</v>
      </c>
      <c r="C272" s="121" t="s">
        <v>665</v>
      </c>
      <c r="D272" s="121" t="s">
        <v>19</v>
      </c>
      <c r="E272" s="121" t="s">
        <v>632</v>
      </c>
      <c r="F272" s="121" t="s">
        <v>639</v>
      </c>
      <c r="G272" s="121">
        <v>0</v>
      </c>
      <c r="H272" s="121" t="s">
        <v>22</v>
      </c>
      <c r="I272" s="121" t="s">
        <v>663</v>
      </c>
      <c r="J272" s="121" t="s">
        <v>657</v>
      </c>
      <c r="K272" s="121" t="s">
        <v>641</v>
      </c>
      <c r="L272" s="122">
        <v>4836</v>
      </c>
      <c r="M272" s="126">
        <f>YEAR(SafetyData[[#This Row],[Date]])</f>
        <v>2021</v>
      </c>
      <c r="N272" s="126">
        <f>MONTH(SafetyData[[#This Row],[Date]])</f>
        <v>4</v>
      </c>
    </row>
    <row r="273" spans="1:14">
      <c r="A273" s="123">
        <v>272</v>
      </c>
      <c r="B273" s="120">
        <v>44287</v>
      </c>
      <c r="C273" s="121" t="s">
        <v>642</v>
      </c>
      <c r="D273" s="121" t="s">
        <v>19</v>
      </c>
      <c r="E273" s="121" t="s">
        <v>632</v>
      </c>
      <c r="F273" s="121" t="s">
        <v>651</v>
      </c>
      <c r="G273" s="121">
        <v>0</v>
      </c>
      <c r="H273" s="121" t="s">
        <v>668</v>
      </c>
      <c r="I273" s="121" t="s">
        <v>634</v>
      </c>
      <c r="J273" s="121" t="s">
        <v>392</v>
      </c>
      <c r="K273" s="121" t="s">
        <v>662</v>
      </c>
      <c r="L273" s="122">
        <v>0</v>
      </c>
      <c r="M273" s="126">
        <f>YEAR(SafetyData[[#This Row],[Date]])</f>
        <v>2021</v>
      </c>
      <c r="N273" s="126">
        <f>MONTH(SafetyData[[#This Row],[Date]])</f>
        <v>4</v>
      </c>
    </row>
    <row r="274" spans="1:14">
      <c r="A274" s="123">
        <v>273</v>
      </c>
      <c r="B274" s="120">
        <v>44288</v>
      </c>
      <c r="C274" s="121" t="s">
        <v>665</v>
      </c>
      <c r="D274" s="121" t="s">
        <v>34</v>
      </c>
      <c r="E274" s="121" t="s">
        <v>632</v>
      </c>
      <c r="F274" s="121" t="s">
        <v>671</v>
      </c>
      <c r="G274" s="121">
        <v>0</v>
      </c>
      <c r="H274" s="121" t="s">
        <v>650</v>
      </c>
      <c r="I274" s="121" t="s">
        <v>652</v>
      </c>
      <c r="J274" s="121" t="s">
        <v>657</v>
      </c>
      <c r="K274" s="121" t="s">
        <v>645</v>
      </c>
      <c r="L274" s="122">
        <v>342</v>
      </c>
      <c r="M274" s="126">
        <f>YEAR(SafetyData[[#This Row],[Date]])</f>
        <v>2021</v>
      </c>
      <c r="N274" s="126">
        <f>MONTH(SafetyData[[#This Row],[Date]])</f>
        <v>4</v>
      </c>
    </row>
    <row r="275" spans="1:14">
      <c r="A275" s="123">
        <v>274</v>
      </c>
      <c r="B275" s="120">
        <v>44292</v>
      </c>
      <c r="C275" s="121" t="s">
        <v>637</v>
      </c>
      <c r="D275" s="121" t="s">
        <v>19</v>
      </c>
      <c r="E275" s="121" t="s">
        <v>647</v>
      </c>
      <c r="F275" s="121" t="s">
        <v>670</v>
      </c>
      <c r="G275" s="121">
        <v>5</v>
      </c>
      <c r="H275" s="121" t="s">
        <v>668</v>
      </c>
      <c r="I275" s="121" t="s">
        <v>640</v>
      </c>
      <c r="J275" s="121" t="s">
        <v>392</v>
      </c>
      <c r="K275" s="121" t="s">
        <v>641</v>
      </c>
      <c r="L275" s="122">
        <v>2468</v>
      </c>
      <c r="M275" s="126">
        <f>YEAR(SafetyData[[#This Row],[Date]])</f>
        <v>2021</v>
      </c>
      <c r="N275" s="126">
        <f>MONTH(SafetyData[[#This Row],[Date]])</f>
        <v>4</v>
      </c>
    </row>
    <row r="276" spans="1:14">
      <c r="A276" s="123">
        <v>275</v>
      </c>
      <c r="B276" s="120">
        <v>44294</v>
      </c>
      <c r="C276" s="121" t="s">
        <v>661</v>
      </c>
      <c r="D276" s="121" t="s">
        <v>19</v>
      </c>
      <c r="E276" s="121" t="s">
        <v>632</v>
      </c>
      <c r="F276" s="121" t="s">
        <v>644</v>
      </c>
      <c r="G276" s="121">
        <v>0</v>
      </c>
      <c r="H276" s="121" t="s">
        <v>64</v>
      </c>
      <c r="I276" s="121" t="s">
        <v>663</v>
      </c>
      <c r="J276" s="121" t="s">
        <v>657</v>
      </c>
      <c r="K276" s="121" t="s">
        <v>641</v>
      </c>
      <c r="L276" s="122">
        <v>2990</v>
      </c>
      <c r="M276" s="126">
        <f>YEAR(SafetyData[[#This Row],[Date]])</f>
        <v>2021</v>
      </c>
      <c r="N276" s="126">
        <f>MONTH(SafetyData[[#This Row],[Date]])</f>
        <v>4</v>
      </c>
    </row>
    <row r="277" spans="1:14">
      <c r="A277" s="123">
        <v>276</v>
      </c>
      <c r="B277" s="120">
        <v>44295</v>
      </c>
      <c r="C277" s="121" t="s">
        <v>637</v>
      </c>
      <c r="D277" s="121" t="s">
        <v>19</v>
      </c>
      <c r="E277" s="121" t="s">
        <v>647</v>
      </c>
      <c r="F277" s="121" t="s">
        <v>649</v>
      </c>
      <c r="G277" s="121">
        <v>0</v>
      </c>
      <c r="H277" s="121" t="s">
        <v>68</v>
      </c>
      <c r="I277" s="121" t="s">
        <v>663</v>
      </c>
      <c r="J277" s="121" t="s">
        <v>392</v>
      </c>
      <c r="K277" s="121" t="s">
        <v>653</v>
      </c>
      <c r="L277" s="122">
        <v>4570</v>
      </c>
      <c r="M277" s="126">
        <f>YEAR(SafetyData[[#This Row],[Date]])</f>
        <v>2021</v>
      </c>
      <c r="N277" s="126">
        <f>MONTH(SafetyData[[#This Row],[Date]])</f>
        <v>4</v>
      </c>
    </row>
    <row r="278" spans="1:14">
      <c r="A278" s="123">
        <v>277</v>
      </c>
      <c r="B278" s="120">
        <v>44297</v>
      </c>
      <c r="C278" s="121" t="s">
        <v>661</v>
      </c>
      <c r="D278" s="121" t="s">
        <v>19</v>
      </c>
      <c r="E278" s="121" t="s">
        <v>638</v>
      </c>
      <c r="F278" s="121" t="s">
        <v>670</v>
      </c>
      <c r="G278" s="121">
        <v>0</v>
      </c>
      <c r="H278" s="121" t="s">
        <v>668</v>
      </c>
      <c r="I278" s="121" t="s">
        <v>663</v>
      </c>
      <c r="J278" s="121" t="s">
        <v>657</v>
      </c>
      <c r="K278" s="121" t="s">
        <v>664</v>
      </c>
      <c r="L278" s="122">
        <v>2022</v>
      </c>
      <c r="M278" s="126">
        <f>YEAR(SafetyData[[#This Row],[Date]])</f>
        <v>2021</v>
      </c>
      <c r="N278" s="126">
        <f>MONTH(SafetyData[[#This Row],[Date]])</f>
        <v>4</v>
      </c>
    </row>
    <row r="279" spans="1:14">
      <c r="A279" s="123">
        <v>278</v>
      </c>
      <c r="B279" s="120">
        <v>44299</v>
      </c>
      <c r="C279" s="121" t="s">
        <v>669</v>
      </c>
      <c r="D279" s="121" t="s">
        <v>19</v>
      </c>
      <c r="E279" s="121" t="s">
        <v>647</v>
      </c>
      <c r="F279" s="121" t="s">
        <v>639</v>
      </c>
      <c r="G279" s="121">
        <v>4</v>
      </c>
      <c r="H279" s="121" t="s">
        <v>56</v>
      </c>
      <c r="I279" s="121" t="s">
        <v>640</v>
      </c>
      <c r="J279" s="121" t="s">
        <v>635</v>
      </c>
      <c r="K279" s="121" t="s">
        <v>667</v>
      </c>
      <c r="L279" s="122">
        <v>2705</v>
      </c>
      <c r="M279" s="126">
        <f>YEAR(SafetyData[[#This Row],[Date]])</f>
        <v>2021</v>
      </c>
      <c r="N279" s="126">
        <f>MONTH(SafetyData[[#This Row],[Date]])</f>
        <v>4</v>
      </c>
    </row>
    <row r="280" spans="1:14">
      <c r="A280" s="123">
        <v>279</v>
      </c>
      <c r="B280" s="120">
        <v>44300</v>
      </c>
      <c r="C280" s="121" t="s">
        <v>673</v>
      </c>
      <c r="D280" s="121" t="s">
        <v>19</v>
      </c>
      <c r="E280" s="121" t="s">
        <v>647</v>
      </c>
      <c r="F280" s="121" t="s">
        <v>639</v>
      </c>
      <c r="G280" s="121">
        <v>2.5</v>
      </c>
      <c r="H280" s="121" t="s">
        <v>668</v>
      </c>
      <c r="I280" s="121" t="s">
        <v>640</v>
      </c>
      <c r="J280" s="121" t="s">
        <v>635</v>
      </c>
      <c r="K280" s="121" t="s">
        <v>653</v>
      </c>
      <c r="L280" s="122">
        <v>819</v>
      </c>
      <c r="M280" s="126">
        <f>YEAR(SafetyData[[#This Row],[Date]])</f>
        <v>2021</v>
      </c>
      <c r="N280" s="126">
        <f>MONTH(SafetyData[[#This Row],[Date]])</f>
        <v>4</v>
      </c>
    </row>
    <row r="281" spans="1:14">
      <c r="A281" s="123">
        <v>280</v>
      </c>
      <c r="B281" s="120">
        <v>44301</v>
      </c>
      <c r="C281" s="121" t="s">
        <v>642</v>
      </c>
      <c r="D281" s="121" t="s">
        <v>34</v>
      </c>
      <c r="E281" s="121" t="s">
        <v>632</v>
      </c>
      <c r="F281" s="121" t="s">
        <v>633</v>
      </c>
      <c r="G281" s="121">
        <v>0</v>
      </c>
      <c r="H281" s="121" t="s">
        <v>668</v>
      </c>
      <c r="I281" s="121" t="s">
        <v>634</v>
      </c>
      <c r="J281" s="121" t="s">
        <v>657</v>
      </c>
      <c r="K281" s="121" t="s">
        <v>645</v>
      </c>
      <c r="L281" s="122">
        <v>0</v>
      </c>
      <c r="M281" s="126">
        <f>YEAR(SafetyData[[#This Row],[Date]])</f>
        <v>2021</v>
      </c>
      <c r="N281" s="126">
        <f>MONTH(SafetyData[[#This Row],[Date]])</f>
        <v>4</v>
      </c>
    </row>
    <row r="282" spans="1:14">
      <c r="A282" s="123">
        <v>281</v>
      </c>
      <c r="B282" s="120">
        <v>44302</v>
      </c>
      <c r="C282" s="121" t="s">
        <v>672</v>
      </c>
      <c r="D282" s="121" t="s">
        <v>19</v>
      </c>
      <c r="E282" s="121" t="s">
        <v>647</v>
      </c>
      <c r="F282" s="121" t="s">
        <v>644</v>
      </c>
      <c r="G282" s="121">
        <v>0</v>
      </c>
      <c r="H282" s="121" t="s">
        <v>29</v>
      </c>
      <c r="I282" s="121" t="s">
        <v>652</v>
      </c>
      <c r="J282" s="121" t="s">
        <v>657</v>
      </c>
      <c r="K282" s="121" t="s">
        <v>655</v>
      </c>
      <c r="L282" s="122">
        <v>37</v>
      </c>
      <c r="M282" s="126">
        <f>YEAR(SafetyData[[#This Row],[Date]])</f>
        <v>2021</v>
      </c>
      <c r="N282" s="126">
        <f>MONTH(SafetyData[[#This Row],[Date]])</f>
        <v>4</v>
      </c>
    </row>
    <row r="283" spans="1:14">
      <c r="A283" s="123">
        <v>282</v>
      </c>
      <c r="B283" s="120">
        <v>44303</v>
      </c>
      <c r="C283" s="121" t="s">
        <v>646</v>
      </c>
      <c r="D283" s="121" t="s">
        <v>19</v>
      </c>
      <c r="E283" s="121" t="s">
        <v>638</v>
      </c>
      <c r="F283" s="121" t="s">
        <v>649</v>
      </c>
      <c r="G283" s="121">
        <v>0</v>
      </c>
      <c r="H283" s="121" t="s">
        <v>22</v>
      </c>
      <c r="I283" s="121" t="s">
        <v>663</v>
      </c>
      <c r="J283" s="121" t="s">
        <v>657</v>
      </c>
      <c r="K283" s="121" t="s">
        <v>645</v>
      </c>
      <c r="L283" s="122">
        <v>4741</v>
      </c>
      <c r="M283" s="126">
        <f>YEAR(SafetyData[[#This Row],[Date]])</f>
        <v>2021</v>
      </c>
      <c r="N283" s="126">
        <f>MONTH(SafetyData[[#This Row],[Date]])</f>
        <v>4</v>
      </c>
    </row>
    <row r="284" spans="1:14">
      <c r="A284" s="123">
        <v>283</v>
      </c>
      <c r="B284" s="120">
        <v>44306</v>
      </c>
      <c r="C284" s="121" t="s">
        <v>666</v>
      </c>
      <c r="D284" s="121" t="s">
        <v>19</v>
      </c>
      <c r="E284" s="121" t="s">
        <v>632</v>
      </c>
      <c r="F284" s="121" t="s">
        <v>644</v>
      </c>
      <c r="G284" s="121">
        <v>0</v>
      </c>
      <c r="H284" s="121" t="s">
        <v>68</v>
      </c>
      <c r="I284" s="121" t="s">
        <v>663</v>
      </c>
      <c r="J284" s="121" t="s">
        <v>392</v>
      </c>
      <c r="K284" s="121" t="s">
        <v>655</v>
      </c>
      <c r="L284" s="122">
        <v>2063</v>
      </c>
      <c r="M284" s="126">
        <f>YEAR(SafetyData[[#This Row],[Date]])</f>
        <v>2021</v>
      </c>
      <c r="N284" s="126">
        <f>MONTH(SafetyData[[#This Row],[Date]])</f>
        <v>4</v>
      </c>
    </row>
    <row r="285" spans="1:14">
      <c r="A285" s="123">
        <v>284</v>
      </c>
      <c r="B285" s="120">
        <v>44306</v>
      </c>
      <c r="C285" s="121" t="s">
        <v>637</v>
      </c>
      <c r="D285" s="121" t="s">
        <v>19</v>
      </c>
      <c r="E285" s="121" t="s">
        <v>647</v>
      </c>
      <c r="F285" s="121" t="s">
        <v>651</v>
      </c>
      <c r="G285" s="121">
        <v>0</v>
      </c>
      <c r="H285" s="121" t="s">
        <v>64</v>
      </c>
      <c r="I285" s="121" t="s">
        <v>652</v>
      </c>
      <c r="J285" s="121" t="s">
        <v>392</v>
      </c>
      <c r="K285" s="121" t="s">
        <v>636</v>
      </c>
      <c r="L285" s="122">
        <v>359</v>
      </c>
      <c r="M285" s="126">
        <f>YEAR(SafetyData[[#This Row],[Date]])</f>
        <v>2021</v>
      </c>
      <c r="N285" s="126">
        <f>MONTH(SafetyData[[#This Row],[Date]])</f>
        <v>4</v>
      </c>
    </row>
    <row r="286" spans="1:14">
      <c r="A286" s="123">
        <v>285</v>
      </c>
      <c r="B286" s="120">
        <v>44307</v>
      </c>
      <c r="C286" s="121" t="s">
        <v>631</v>
      </c>
      <c r="D286" s="121" t="s">
        <v>19</v>
      </c>
      <c r="E286" s="121" t="s">
        <v>638</v>
      </c>
      <c r="F286" s="121" t="s">
        <v>648</v>
      </c>
      <c r="G286" s="121">
        <v>5</v>
      </c>
      <c r="H286" s="121" t="s">
        <v>41</v>
      </c>
      <c r="I286" s="121" t="s">
        <v>640</v>
      </c>
      <c r="J286" s="121" t="s">
        <v>392</v>
      </c>
      <c r="K286" s="121" t="s">
        <v>667</v>
      </c>
      <c r="L286" s="122">
        <v>1119</v>
      </c>
      <c r="M286" s="126">
        <f>YEAR(SafetyData[[#This Row],[Date]])</f>
        <v>2021</v>
      </c>
      <c r="N286" s="126">
        <f>MONTH(SafetyData[[#This Row],[Date]])</f>
        <v>4</v>
      </c>
    </row>
    <row r="287" spans="1:14">
      <c r="A287" s="123">
        <v>286</v>
      </c>
      <c r="B287" s="120">
        <v>44310</v>
      </c>
      <c r="C287" s="121" t="s">
        <v>666</v>
      </c>
      <c r="D287" s="121" t="s">
        <v>19</v>
      </c>
      <c r="E287" s="121" t="s">
        <v>643</v>
      </c>
      <c r="F287" s="121" t="s">
        <v>644</v>
      </c>
      <c r="G287" s="121">
        <v>3</v>
      </c>
      <c r="H287" s="121" t="s">
        <v>659</v>
      </c>
      <c r="I287" s="121" t="s">
        <v>640</v>
      </c>
      <c r="J287" s="121" t="s">
        <v>392</v>
      </c>
      <c r="K287" s="121" t="s">
        <v>655</v>
      </c>
      <c r="L287" s="122">
        <v>2851</v>
      </c>
      <c r="M287" s="126">
        <f>YEAR(SafetyData[[#This Row],[Date]])</f>
        <v>2021</v>
      </c>
      <c r="N287" s="126">
        <f>MONTH(SafetyData[[#This Row],[Date]])</f>
        <v>4</v>
      </c>
    </row>
    <row r="288" spans="1:14">
      <c r="A288" s="123">
        <v>287</v>
      </c>
      <c r="B288" s="120">
        <v>44311</v>
      </c>
      <c r="C288" s="121" t="s">
        <v>661</v>
      </c>
      <c r="D288" s="121" t="s">
        <v>19</v>
      </c>
      <c r="E288" s="121" t="s">
        <v>647</v>
      </c>
      <c r="F288" s="121" t="s">
        <v>648</v>
      </c>
      <c r="G288" s="121">
        <v>0</v>
      </c>
      <c r="H288" s="121" t="s">
        <v>41</v>
      </c>
      <c r="I288" s="121" t="s">
        <v>634</v>
      </c>
      <c r="J288" s="121" t="s">
        <v>657</v>
      </c>
      <c r="K288" s="121" t="s">
        <v>655</v>
      </c>
      <c r="L288" s="122">
        <v>0</v>
      </c>
      <c r="M288" s="126">
        <f>YEAR(SafetyData[[#This Row],[Date]])</f>
        <v>2021</v>
      </c>
      <c r="N288" s="126">
        <f>MONTH(SafetyData[[#This Row],[Date]])</f>
        <v>4</v>
      </c>
    </row>
    <row r="289" spans="1:14">
      <c r="A289" s="123">
        <v>288</v>
      </c>
      <c r="B289" s="120">
        <v>44317</v>
      </c>
      <c r="C289" s="121" t="s">
        <v>665</v>
      </c>
      <c r="D289" s="121" t="s">
        <v>19</v>
      </c>
      <c r="E289" s="121" t="s">
        <v>638</v>
      </c>
      <c r="F289" s="121" t="s">
        <v>633</v>
      </c>
      <c r="G289" s="121">
        <v>0</v>
      </c>
      <c r="H289" s="121" t="s">
        <v>68</v>
      </c>
      <c r="I289" s="121" t="s">
        <v>663</v>
      </c>
      <c r="J289" s="121" t="s">
        <v>635</v>
      </c>
      <c r="K289" s="121" t="s">
        <v>636</v>
      </c>
      <c r="L289" s="122">
        <v>1872</v>
      </c>
      <c r="M289" s="126">
        <f>YEAR(SafetyData[[#This Row],[Date]])</f>
        <v>2021</v>
      </c>
      <c r="N289" s="126">
        <f>MONTH(SafetyData[[#This Row],[Date]])</f>
        <v>5</v>
      </c>
    </row>
    <row r="290" spans="1:14">
      <c r="A290" s="123">
        <v>289</v>
      </c>
      <c r="B290" s="120">
        <v>44320</v>
      </c>
      <c r="C290" s="121" t="s">
        <v>646</v>
      </c>
      <c r="D290" s="121" t="s">
        <v>19</v>
      </c>
      <c r="E290" s="121" t="s">
        <v>632</v>
      </c>
      <c r="F290" s="121" t="s">
        <v>658</v>
      </c>
      <c r="G290" s="121">
        <v>3</v>
      </c>
      <c r="H290" s="121" t="s">
        <v>22</v>
      </c>
      <c r="I290" s="121" t="s">
        <v>640</v>
      </c>
      <c r="J290" s="121" t="s">
        <v>392</v>
      </c>
      <c r="K290" s="121" t="s">
        <v>655</v>
      </c>
      <c r="L290" s="122">
        <v>4303</v>
      </c>
      <c r="M290" s="126">
        <f>YEAR(SafetyData[[#This Row],[Date]])</f>
        <v>2021</v>
      </c>
      <c r="N290" s="126">
        <f>MONTH(SafetyData[[#This Row],[Date]])</f>
        <v>5</v>
      </c>
    </row>
    <row r="291" spans="1:14">
      <c r="A291" s="123">
        <v>290</v>
      </c>
      <c r="B291" s="120">
        <v>44322</v>
      </c>
      <c r="C291" s="121" t="s">
        <v>631</v>
      </c>
      <c r="D291" s="121" t="s">
        <v>19</v>
      </c>
      <c r="E291" s="121" t="s">
        <v>632</v>
      </c>
      <c r="F291" s="121" t="s">
        <v>633</v>
      </c>
      <c r="G291" s="121">
        <v>0</v>
      </c>
      <c r="H291" s="121" t="s">
        <v>64</v>
      </c>
      <c r="I291" s="121" t="s">
        <v>663</v>
      </c>
      <c r="J291" s="121" t="s">
        <v>635</v>
      </c>
      <c r="K291" s="121" t="s">
        <v>667</v>
      </c>
      <c r="L291" s="122">
        <v>1884</v>
      </c>
      <c r="M291" s="126">
        <f>YEAR(SafetyData[[#This Row],[Date]])</f>
        <v>2021</v>
      </c>
      <c r="N291" s="126">
        <f>MONTH(SafetyData[[#This Row],[Date]])</f>
        <v>5</v>
      </c>
    </row>
    <row r="292" spans="1:14">
      <c r="A292" s="123">
        <v>291</v>
      </c>
      <c r="B292" s="120">
        <v>44323</v>
      </c>
      <c r="C292" s="121" t="s">
        <v>661</v>
      </c>
      <c r="D292" s="121" t="s">
        <v>19</v>
      </c>
      <c r="E292" s="121" t="s">
        <v>632</v>
      </c>
      <c r="F292" s="121" t="s">
        <v>644</v>
      </c>
      <c r="G292" s="121">
        <v>0.5</v>
      </c>
      <c r="H292" s="121" t="s">
        <v>56</v>
      </c>
      <c r="I292" s="121" t="s">
        <v>640</v>
      </c>
      <c r="J292" s="121" t="s">
        <v>392</v>
      </c>
      <c r="K292" s="121" t="s">
        <v>645</v>
      </c>
      <c r="L292" s="122">
        <v>1084</v>
      </c>
      <c r="M292" s="126">
        <f>YEAR(SafetyData[[#This Row],[Date]])</f>
        <v>2021</v>
      </c>
      <c r="N292" s="126">
        <f>MONTH(SafetyData[[#This Row],[Date]])</f>
        <v>5</v>
      </c>
    </row>
    <row r="293" spans="1:14">
      <c r="A293" s="123">
        <v>292</v>
      </c>
      <c r="B293" s="120">
        <v>44324</v>
      </c>
      <c r="C293" s="121" t="s">
        <v>673</v>
      </c>
      <c r="D293" s="121" t="s">
        <v>19</v>
      </c>
      <c r="E293" s="121" t="s">
        <v>638</v>
      </c>
      <c r="F293" s="121" t="s">
        <v>648</v>
      </c>
      <c r="G293" s="121">
        <v>0</v>
      </c>
      <c r="H293" s="121" t="s">
        <v>650</v>
      </c>
      <c r="I293" s="121" t="s">
        <v>634</v>
      </c>
      <c r="J293" s="121" t="s">
        <v>392</v>
      </c>
      <c r="K293" s="121" t="s">
        <v>653</v>
      </c>
      <c r="L293" s="122">
        <v>0</v>
      </c>
      <c r="M293" s="126">
        <f>YEAR(SafetyData[[#This Row],[Date]])</f>
        <v>2021</v>
      </c>
      <c r="N293" s="126">
        <f>MONTH(SafetyData[[#This Row],[Date]])</f>
        <v>5</v>
      </c>
    </row>
    <row r="294" spans="1:14">
      <c r="A294" s="123">
        <v>293</v>
      </c>
      <c r="B294" s="120">
        <v>44324</v>
      </c>
      <c r="C294" s="121" t="s">
        <v>666</v>
      </c>
      <c r="D294" s="121" t="s">
        <v>19</v>
      </c>
      <c r="E294" s="121" t="s">
        <v>643</v>
      </c>
      <c r="F294" s="121" t="s">
        <v>648</v>
      </c>
      <c r="G294" s="121">
        <v>0</v>
      </c>
      <c r="H294" s="121" t="s">
        <v>56</v>
      </c>
      <c r="I294" s="121" t="s">
        <v>652</v>
      </c>
      <c r="J294" s="121" t="s">
        <v>657</v>
      </c>
      <c r="K294" s="121" t="s">
        <v>660</v>
      </c>
      <c r="L294" s="122">
        <v>152</v>
      </c>
      <c r="M294" s="126">
        <f>YEAR(SafetyData[[#This Row],[Date]])</f>
        <v>2021</v>
      </c>
      <c r="N294" s="126">
        <f>MONTH(SafetyData[[#This Row],[Date]])</f>
        <v>5</v>
      </c>
    </row>
    <row r="295" spans="1:14">
      <c r="A295" s="123">
        <v>294</v>
      </c>
      <c r="B295" s="120">
        <v>44326</v>
      </c>
      <c r="C295" s="121" t="s">
        <v>661</v>
      </c>
      <c r="D295" s="121" t="s">
        <v>19</v>
      </c>
      <c r="E295" s="121" t="s">
        <v>632</v>
      </c>
      <c r="F295" s="121" t="s">
        <v>644</v>
      </c>
      <c r="G295" s="121">
        <v>0</v>
      </c>
      <c r="H295" s="121" t="s">
        <v>41</v>
      </c>
      <c r="I295" s="121" t="s">
        <v>634</v>
      </c>
      <c r="J295" s="121" t="s">
        <v>635</v>
      </c>
      <c r="K295" s="121" t="s">
        <v>667</v>
      </c>
      <c r="L295" s="122">
        <v>0</v>
      </c>
      <c r="M295" s="126">
        <f>YEAR(SafetyData[[#This Row],[Date]])</f>
        <v>2021</v>
      </c>
      <c r="N295" s="126">
        <f>MONTH(SafetyData[[#This Row],[Date]])</f>
        <v>5</v>
      </c>
    </row>
    <row r="296" spans="1:14">
      <c r="A296" s="123">
        <v>295</v>
      </c>
      <c r="B296" s="120">
        <v>44328</v>
      </c>
      <c r="C296" s="121" t="s">
        <v>631</v>
      </c>
      <c r="D296" s="121" t="s">
        <v>19</v>
      </c>
      <c r="E296" s="121" t="s">
        <v>632</v>
      </c>
      <c r="F296" s="121" t="s">
        <v>639</v>
      </c>
      <c r="G296" s="121">
        <v>0</v>
      </c>
      <c r="H296" s="121" t="s">
        <v>650</v>
      </c>
      <c r="I296" s="121" t="s">
        <v>634</v>
      </c>
      <c r="J296" s="121" t="s">
        <v>635</v>
      </c>
      <c r="K296" s="121" t="s">
        <v>655</v>
      </c>
      <c r="L296" s="122">
        <v>0</v>
      </c>
      <c r="M296" s="126">
        <f>YEAR(SafetyData[[#This Row],[Date]])</f>
        <v>2021</v>
      </c>
      <c r="N296" s="126">
        <f>MONTH(SafetyData[[#This Row],[Date]])</f>
        <v>5</v>
      </c>
    </row>
    <row r="297" spans="1:14">
      <c r="A297" s="123">
        <v>296</v>
      </c>
      <c r="B297" s="120">
        <v>44335</v>
      </c>
      <c r="C297" s="121" t="s">
        <v>656</v>
      </c>
      <c r="D297" s="121" t="s">
        <v>34</v>
      </c>
      <c r="E297" s="121" t="s">
        <v>643</v>
      </c>
      <c r="F297" s="121" t="s">
        <v>670</v>
      </c>
      <c r="G297" s="121">
        <v>0</v>
      </c>
      <c r="H297" s="121" t="s">
        <v>41</v>
      </c>
      <c r="I297" s="121" t="s">
        <v>663</v>
      </c>
      <c r="J297" s="121" t="s">
        <v>635</v>
      </c>
      <c r="K297" s="121" t="s">
        <v>662</v>
      </c>
      <c r="L297" s="122">
        <v>3286</v>
      </c>
      <c r="M297" s="126">
        <f>YEAR(SafetyData[[#This Row],[Date]])</f>
        <v>2021</v>
      </c>
      <c r="N297" s="126">
        <f>MONTH(SafetyData[[#This Row],[Date]])</f>
        <v>5</v>
      </c>
    </row>
    <row r="298" spans="1:14">
      <c r="A298" s="123">
        <v>297</v>
      </c>
      <c r="B298" s="120">
        <v>44335</v>
      </c>
      <c r="C298" s="121" t="s">
        <v>672</v>
      </c>
      <c r="D298" s="121" t="s">
        <v>19</v>
      </c>
      <c r="E298" s="121" t="s">
        <v>632</v>
      </c>
      <c r="F298" s="121" t="s">
        <v>648</v>
      </c>
      <c r="G298" s="121">
        <v>0</v>
      </c>
      <c r="H298" s="121" t="s">
        <v>29</v>
      </c>
      <c r="I298" s="121" t="s">
        <v>634</v>
      </c>
      <c r="J298" s="121" t="s">
        <v>392</v>
      </c>
      <c r="K298" s="121" t="s">
        <v>667</v>
      </c>
      <c r="L298" s="122">
        <v>0</v>
      </c>
      <c r="M298" s="126">
        <f>YEAR(SafetyData[[#This Row],[Date]])</f>
        <v>2021</v>
      </c>
      <c r="N298" s="126">
        <f>MONTH(SafetyData[[#This Row],[Date]])</f>
        <v>5</v>
      </c>
    </row>
    <row r="299" spans="1:14">
      <c r="A299" s="123">
        <v>298</v>
      </c>
      <c r="B299" s="120">
        <v>44336</v>
      </c>
      <c r="C299" s="121" t="s">
        <v>669</v>
      </c>
      <c r="D299" s="121" t="s">
        <v>19</v>
      </c>
      <c r="E299" s="121" t="s">
        <v>638</v>
      </c>
      <c r="F299" s="121" t="s">
        <v>639</v>
      </c>
      <c r="G299" s="121">
        <v>0</v>
      </c>
      <c r="H299" s="121" t="s">
        <v>64</v>
      </c>
      <c r="I299" s="121" t="s">
        <v>634</v>
      </c>
      <c r="J299" s="121" t="s">
        <v>635</v>
      </c>
      <c r="K299" s="121" t="s">
        <v>636</v>
      </c>
      <c r="L299" s="122">
        <v>0</v>
      </c>
      <c r="M299" s="126">
        <f>YEAR(SafetyData[[#This Row],[Date]])</f>
        <v>2021</v>
      </c>
      <c r="N299" s="126">
        <f>MONTH(SafetyData[[#This Row],[Date]])</f>
        <v>5</v>
      </c>
    </row>
    <row r="300" spans="1:14">
      <c r="A300" s="123">
        <v>299</v>
      </c>
      <c r="B300" s="120">
        <v>44336</v>
      </c>
      <c r="C300" s="121" t="s">
        <v>673</v>
      </c>
      <c r="D300" s="121" t="s">
        <v>19</v>
      </c>
      <c r="E300" s="121" t="s">
        <v>632</v>
      </c>
      <c r="F300" s="121" t="s">
        <v>658</v>
      </c>
      <c r="G300" s="121">
        <v>0</v>
      </c>
      <c r="H300" s="121" t="s">
        <v>56</v>
      </c>
      <c r="I300" s="121" t="s">
        <v>652</v>
      </c>
      <c r="J300" s="121" t="s">
        <v>657</v>
      </c>
      <c r="K300" s="121" t="s">
        <v>645</v>
      </c>
      <c r="L300" s="122">
        <v>60</v>
      </c>
      <c r="M300" s="126">
        <f>YEAR(SafetyData[[#This Row],[Date]])</f>
        <v>2021</v>
      </c>
      <c r="N300" s="126">
        <f>MONTH(SafetyData[[#This Row],[Date]])</f>
        <v>5</v>
      </c>
    </row>
    <row r="301" spans="1:14">
      <c r="A301" s="123">
        <v>300</v>
      </c>
      <c r="B301" s="120">
        <v>44340</v>
      </c>
      <c r="C301" s="121" t="s">
        <v>669</v>
      </c>
      <c r="D301" s="121" t="s">
        <v>34</v>
      </c>
      <c r="E301" s="121" t="s">
        <v>647</v>
      </c>
      <c r="F301" s="121" t="s">
        <v>633</v>
      </c>
      <c r="G301" s="121">
        <v>0</v>
      </c>
      <c r="H301" s="121" t="s">
        <v>41</v>
      </c>
      <c r="I301" s="121" t="s">
        <v>634</v>
      </c>
      <c r="J301" s="121" t="s">
        <v>635</v>
      </c>
      <c r="K301" s="121" t="s">
        <v>645</v>
      </c>
      <c r="L301" s="122">
        <v>0</v>
      </c>
      <c r="M301" s="126">
        <f>YEAR(SafetyData[[#This Row],[Date]])</f>
        <v>2021</v>
      </c>
      <c r="N301" s="126">
        <f>MONTH(SafetyData[[#This Row],[Date]])</f>
        <v>5</v>
      </c>
    </row>
    <row r="302" spans="1:14">
      <c r="A302" s="123">
        <v>301</v>
      </c>
      <c r="B302" s="120">
        <v>44342</v>
      </c>
      <c r="C302" s="121" t="s">
        <v>656</v>
      </c>
      <c r="D302" s="121" t="s">
        <v>19</v>
      </c>
      <c r="E302" s="121" t="s">
        <v>643</v>
      </c>
      <c r="F302" s="121" t="s">
        <v>658</v>
      </c>
      <c r="G302" s="121">
        <v>0</v>
      </c>
      <c r="H302" s="121" t="s">
        <v>41</v>
      </c>
      <c r="I302" s="121" t="s">
        <v>634</v>
      </c>
      <c r="J302" s="121" t="s">
        <v>635</v>
      </c>
      <c r="K302" s="121" t="s">
        <v>636</v>
      </c>
      <c r="L302" s="122">
        <v>0</v>
      </c>
      <c r="M302" s="126">
        <f>YEAR(SafetyData[[#This Row],[Date]])</f>
        <v>2021</v>
      </c>
      <c r="N302" s="126">
        <f>MONTH(SafetyData[[#This Row],[Date]])</f>
        <v>5</v>
      </c>
    </row>
    <row r="303" spans="1:14">
      <c r="A303" s="123">
        <v>302</v>
      </c>
      <c r="B303" s="120">
        <v>44342</v>
      </c>
      <c r="C303" s="121" t="s">
        <v>656</v>
      </c>
      <c r="D303" s="121" t="s">
        <v>19</v>
      </c>
      <c r="E303" s="121" t="s">
        <v>647</v>
      </c>
      <c r="F303" s="121" t="s">
        <v>644</v>
      </c>
      <c r="G303" s="121">
        <v>0</v>
      </c>
      <c r="H303" s="121" t="s">
        <v>650</v>
      </c>
      <c r="I303" s="121" t="s">
        <v>663</v>
      </c>
      <c r="J303" s="121" t="s">
        <v>657</v>
      </c>
      <c r="K303" s="121" t="s">
        <v>653</v>
      </c>
      <c r="L303" s="122">
        <v>4213</v>
      </c>
      <c r="M303" s="126">
        <f>YEAR(SafetyData[[#This Row],[Date]])</f>
        <v>2021</v>
      </c>
      <c r="N303" s="126">
        <f>MONTH(SafetyData[[#This Row],[Date]])</f>
        <v>5</v>
      </c>
    </row>
    <row r="304" spans="1:14">
      <c r="A304" s="123">
        <v>303</v>
      </c>
      <c r="B304" s="120">
        <v>44345</v>
      </c>
      <c r="C304" s="121" t="s">
        <v>654</v>
      </c>
      <c r="D304" s="121" t="s">
        <v>19</v>
      </c>
      <c r="E304" s="121" t="s">
        <v>632</v>
      </c>
      <c r="F304" s="121" t="s">
        <v>651</v>
      </c>
      <c r="G304" s="121">
        <v>1</v>
      </c>
      <c r="H304" s="121" t="s">
        <v>64</v>
      </c>
      <c r="I304" s="121" t="s">
        <v>640</v>
      </c>
      <c r="J304" s="121" t="s">
        <v>635</v>
      </c>
      <c r="K304" s="121" t="s">
        <v>664</v>
      </c>
      <c r="L304" s="122">
        <v>3657</v>
      </c>
      <c r="M304" s="126">
        <f>YEAR(SafetyData[[#This Row],[Date]])</f>
        <v>2021</v>
      </c>
      <c r="N304" s="126">
        <f>MONTH(SafetyData[[#This Row],[Date]])</f>
        <v>5</v>
      </c>
    </row>
    <row r="305" spans="1:14">
      <c r="A305" s="123">
        <v>304</v>
      </c>
      <c r="B305" s="120">
        <v>44346</v>
      </c>
      <c r="C305" s="121" t="s">
        <v>656</v>
      </c>
      <c r="D305" s="121" t="s">
        <v>19</v>
      </c>
      <c r="E305" s="121" t="s">
        <v>638</v>
      </c>
      <c r="F305" s="121" t="s">
        <v>639</v>
      </c>
      <c r="G305" s="121">
        <v>0</v>
      </c>
      <c r="H305" s="121" t="s">
        <v>29</v>
      </c>
      <c r="I305" s="121" t="s">
        <v>652</v>
      </c>
      <c r="J305" s="121" t="s">
        <v>635</v>
      </c>
      <c r="K305" s="121" t="s">
        <v>667</v>
      </c>
      <c r="L305" s="122">
        <v>442</v>
      </c>
      <c r="M305" s="126">
        <f>YEAR(SafetyData[[#This Row],[Date]])</f>
        <v>2021</v>
      </c>
      <c r="N305" s="126">
        <f>MONTH(SafetyData[[#This Row],[Date]])</f>
        <v>5</v>
      </c>
    </row>
    <row r="306" spans="1:14">
      <c r="A306" s="123">
        <v>305</v>
      </c>
      <c r="B306" s="120">
        <v>44348</v>
      </c>
      <c r="C306" s="121" t="s">
        <v>673</v>
      </c>
      <c r="D306" s="121" t="s">
        <v>19</v>
      </c>
      <c r="E306" s="121" t="s">
        <v>647</v>
      </c>
      <c r="F306" s="121" t="s">
        <v>644</v>
      </c>
      <c r="G306" s="121">
        <v>0</v>
      </c>
      <c r="H306" s="121" t="s">
        <v>56</v>
      </c>
      <c r="I306" s="121" t="s">
        <v>634</v>
      </c>
      <c r="J306" s="121" t="s">
        <v>392</v>
      </c>
      <c r="K306" s="121" t="s">
        <v>653</v>
      </c>
      <c r="L306" s="122">
        <v>0</v>
      </c>
      <c r="M306" s="126">
        <f>YEAR(SafetyData[[#This Row],[Date]])</f>
        <v>2021</v>
      </c>
      <c r="N306" s="126">
        <f>MONTH(SafetyData[[#This Row],[Date]])</f>
        <v>6</v>
      </c>
    </row>
    <row r="307" spans="1:14">
      <c r="A307" s="123">
        <v>306</v>
      </c>
      <c r="B307" s="120">
        <v>44348</v>
      </c>
      <c r="C307" s="121" t="s">
        <v>654</v>
      </c>
      <c r="D307" s="121" t="s">
        <v>19</v>
      </c>
      <c r="E307" s="121" t="s">
        <v>632</v>
      </c>
      <c r="F307" s="121" t="s">
        <v>639</v>
      </c>
      <c r="G307" s="121">
        <v>0</v>
      </c>
      <c r="H307" s="121" t="s">
        <v>650</v>
      </c>
      <c r="I307" s="121" t="s">
        <v>634</v>
      </c>
      <c r="J307" s="121" t="s">
        <v>392</v>
      </c>
      <c r="K307" s="121" t="s">
        <v>641</v>
      </c>
      <c r="L307" s="122">
        <v>0</v>
      </c>
      <c r="M307" s="126">
        <f>YEAR(SafetyData[[#This Row],[Date]])</f>
        <v>2021</v>
      </c>
      <c r="N307" s="126">
        <f>MONTH(SafetyData[[#This Row],[Date]])</f>
        <v>6</v>
      </c>
    </row>
    <row r="308" spans="1:14">
      <c r="A308" s="123">
        <v>307</v>
      </c>
      <c r="B308" s="120">
        <v>44349</v>
      </c>
      <c r="C308" s="121" t="s">
        <v>666</v>
      </c>
      <c r="D308" s="121" t="s">
        <v>19</v>
      </c>
      <c r="E308" s="121" t="s">
        <v>632</v>
      </c>
      <c r="F308" s="121" t="s">
        <v>658</v>
      </c>
      <c r="G308" s="121">
        <v>0</v>
      </c>
      <c r="H308" s="121" t="s">
        <v>659</v>
      </c>
      <c r="I308" s="121" t="s">
        <v>663</v>
      </c>
      <c r="J308" s="121" t="s">
        <v>657</v>
      </c>
      <c r="K308" s="121" t="s">
        <v>667</v>
      </c>
      <c r="L308" s="122">
        <v>882</v>
      </c>
      <c r="M308" s="126">
        <f>YEAR(SafetyData[[#This Row],[Date]])</f>
        <v>2021</v>
      </c>
      <c r="N308" s="126">
        <f>MONTH(SafetyData[[#This Row],[Date]])</f>
        <v>6</v>
      </c>
    </row>
    <row r="309" spans="1:14">
      <c r="A309" s="123">
        <v>308</v>
      </c>
      <c r="B309" s="120">
        <v>44349</v>
      </c>
      <c r="C309" s="121" t="s">
        <v>656</v>
      </c>
      <c r="D309" s="121" t="s">
        <v>19</v>
      </c>
      <c r="E309" s="121" t="s">
        <v>632</v>
      </c>
      <c r="F309" s="121" t="s">
        <v>649</v>
      </c>
      <c r="G309" s="121">
        <v>0</v>
      </c>
      <c r="H309" s="121" t="s">
        <v>29</v>
      </c>
      <c r="I309" s="121" t="s">
        <v>634</v>
      </c>
      <c r="J309" s="121" t="s">
        <v>635</v>
      </c>
      <c r="K309" s="121" t="s">
        <v>655</v>
      </c>
      <c r="L309" s="122">
        <v>0</v>
      </c>
      <c r="M309" s="126">
        <f>YEAR(SafetyData[[#This Row],[Date]])</f>
        <v>2021</v>
      </c>
      <c r="N309" s="126">
        <f>MONTH(SafetyData[[#This Row],[Date]])</f>
        <v>6</v>
      </c>
    </row>
    <row r="310" spans="1:14">
      <c r="A310" s="123">
        <v>309</v>
      </c>
      <c r="B310" s="120">
        <v>44350</v>
      </c>
      <c r="C310" s="121" t="s">
        <v>672</v>
      </c>
      <c r="D310" s="121" t="s">
        <v>34</v>
      </c>
      <c r="E310" s="121" t="s">
        <v>643</v>
      </c>
      <c r="F310" s="121" t="s">
        <v>639</v>
      </c>
      <c r="G310" s="121">
        <v>3</v>
      </c>
      <c r="H310" s="121" t="s">
        <v>29</v>
      </c>
      <c r="I310" s="121" t="s">
        <v>640</v>
      </c>
      <c r="J310" s="121" t="s">
        <v>635</v>
      </c>
      <c r="K310" s="121" t="s">
        <v>653</v>
      </c>
      <c r="L310" s="122">
        <v>498</v>
      </c>
      <c r="M310" s="126">
        <f>YEAR(SafetyData[[#This Row],[Date]])</f>
        <v>2021</v>
      </c>
      <c r="N310" s="126">
        <f>MONTH(SafetyData[[#This Row],[Date]])</f>
        <v>6</v>
      </c>
    </row>
    <row r="311" spans="1:14">
      <c r="A311" s="123">
        <v>310</v>
      </c>
      <c r="B311" s="120">
        <v>44350</v>
      </c>
      <c r="C311" s="121" t="s">
        <v>631</v>
      </c>
      <c r="D311" s="121" t="s">
        <v>19</v>
      </c>
      <c r="E311" s="121" t="s">
        <v>647</v>
      </c>
      <c r="F311" s="121" t="s">
        <v>670</v>
      </c>
      <c r="G311" s="121">
        <v>4.5</v>
      </c>
      <c r="H311" s="121" t="s">
        <v>68</v>
      </c>
      <c r="I311" s="121" t="s">
        <v>640</v>
      </c>
      <c r="J311" s="121" t="s">
        <v>635</v>
      </c>
      <c r="K311" s="121" t="s">
        <v>636</v>
      </c>
      <c r="L311" s="122">
        <v>3170</v>
      </c>
      <c r="M311" s="126">
        <f>YEAR(SafetyData[[#This Row],[Date]])</f>
        <v>2021</v>
      </c>
      <c r="N311" s="126">
        <f>MONTH(SafetyData[[#This Row],[Date]])</f>
        <v>6</v>
      </c>
    </row>
    <row r="312" spans="1:14">
      <c r="A312" s="123">
        <v>311</v>
      </c>
      <c r="B312" s="120">
        <v>44353</v>
      </c>
      <c r="C312" s="121" t="s">
        <v>646</v>
      </c>
      <c r="D312" s="121" t="s">
        <v>19</v>
      </c>
      <c r="E312" s="121" t="s">
        <v>632</v>
      </c>
      <c r="F312" s="121" t="s">
        <v>633</v>
      </c>
      <c r="G312" s="121">
        <v>0</v>
      </c>
      <c r="H312" s="121" t="s">
        <v>659</v>
      </c>
      <c r="I312" s="121" t="s">
        <v>663</v>
      </c>
      <c r="J312" s="121" t="s">
        <v>392</v>
      </c>
      <c r="K312" s="121" t="s">
        <v>636</v>
      </c>
      <c r="L312" s="122">
        <v>4260</v>
      </c>
      <c r="M312" s="126">
        <f>YEAR(SafetyData[[#This Row],[Date]])</f>
        <v>2021</v>
      </c>
      <c r="N312" s="126">
        <f>MONTH(SafetyData[[#This Row],[Date]])</f>
        <v>6</v>
      </c>
    </row>
    <row r="313" spans="1:14">
      <c r="A313" s="123">
        <v>312</v>
      </c>
      <c r="B313" s="120">
        <v>44354</v>
      </c>
      <c r="C313" s="121" t="s">
        <v>642</v>
      </c>
      <c r="D313" s="121" t="s">
        <v>19</v>
      </c>
      <c r="E313" s="121" t="s">
        <v>647</v>
      </c>
      <c r="F313" s="121" t="s">
        <v>658</v>
      </c>
      <c r="G313" s="121">
        <v>0</v>
      </c>
      <c r="H313" s="121" t="s">
        <v>668</v>
      </c>
      <c r="I313" s="121" t="s">
        <v>652</v>
      </c>
      <c r="J313" s="121" t="s">
        <v>392</v>
      </c>
      <c r="K313" s="121" t="s">
        <v>662</v>
      </c>
      <c r="L313" s="122">
        <v>107</v>
      </c>
      <c r="M313" s="126">
        <f>YEAR(SafetyData[[#This Row],[Date]])</f>
        <v>2021</v>
      </c>
      <c r="N313" s="126">
        <f>MONTH(SafetyData[[#This Row],[Date]])</f>
        <v>6</v>
      </c>
    </row>
    <row r="314" spans="1:14">
      <c r="A314" s="123">
        <v>313</v>
      </c>
      <c r="B314" s="120">
        <v>44355</v>
      </c>
      <c r="C314" s="121" t="s">
        <v>661</v>
      </c>
      <c r="D314" s="121" t="s">
        <v>19</v>
      </c>
      <c r="E314" s="121" t="s">
        <v>643</v>
      </c>
      <c r="F314" s="121" t="s">
        <v>648</v>
      </c>
      <c r="G314" s="121">
        <v>0</v>
      </c>
      <c r="H314" s="121" t="s">
        <v>22</v>
      </c>
      <c r="I314" s="121" t="s">
        <v>634</v>
      </c>
      <c r="J314" s="121" t="s">
        <v>635</v>
      </c>
      <c r="K314" s="121" t="s">
        <v>664</v>
      </c>
      <c r="L314" s="122">
        <v>0</v>
      </c>
      <c r="M314" s="126">
        <f>YEAR(SafetyData[[#This Row],[Date]])</f>
        <v>2021</v>
      </c>
      <c r="N314" s="126">
        <f>MONTH(SafetyData[[#This Row],[Date]])</f>
        <v>6</v>
      </c>
    </row>
    <row r="315" spans="1:14">
      <c r="A315" s="123">
        <v>314</v>
      </c>
      <c r="B315" s="120">
        <v>44355</v>
      </c>
      <c r="C315" s="121" t="s">
        <v>637</v>
      </c>
      <c r="D315" s="121" t="s">
        <v>19</v>
      </c>
      <c r="E315" s="121" t="s">
        <v>647</v>
      </c>
      <c r="F315" s="121" t="s">
        <v>670</v>
      </c>
      <c r="G315" s="121">
        <v>0</v>
      </c>
      <c r="H315" s="121" t="s">
        <v>68</v>
      </c>
      <c r="I315" s="121" t="s">
        <v>652</v>
      </c>
      <c r="J315" s="121" t="s">
        <v>657</v>
      </c>
      <c r="K315" s="121" t="s">
        <v>636</v>
      </c>
      <c r="L315" s="122">
        <v>152</v>
      </c>
      <c r="M315" s="126">
        <f>YEAR(SafetyData[[#This Row],[Date]])</f>
        <v>2021</v>
      </c>
      <c r="N315" s="126">
        <f>MONTH(SafetyData[[#This Row],[Date]])</f>
        <v>6</v>
      </c>
    </row>
    <row r="316" spans="1:14">
      <c r="A316" s="123">
        <v>315</v>
      </c>
      <c r="B316" s="120">
        <v>44359</v>
      </c>
      <c r="C316" s="121" t="s">
        <v>665</v>
      </c>
      <c r="D316" s="121" t="s">
        <v>19</v>
      </c>
      <c r="E316" s="121" t="s">
        <v>638</v>
      </c>
      <c r="F316" s="121" t="s">
        <v>633</v>
      </c>
      <c r="G316" s="121">
        <v>4.5</v>
      </c>
      <c r="H316" s="121" t="s">
        <v>68</v>
      </c>
      <c r="I316" s="121" t="s">
        <v>640</v>
      </c>
      <c r="J316" s="121" t="s">
        <v>657</v>
      </c>
      <c r="K316" s="121" t="s">
        <v>655</v>
      </c>
      <c r="L316" s="122">
        <v>2651</v>
      </c>
      <c r="M316" s="126">
        <f>YEAR(SafetyData[[#This Row],[Date]])</f>
        <v>2021</v>
      </c>
      <c r="N316" s="126">
        <f>MONTH(SafetyData[[#This Row],[Date]])</f>
        <v>6</v>
      </c>
    </row>
    <row r="317" spans="1:14">
      <c r="A317" s="123">
        <v>316</v>
      </c>
      <c r="B317" s="120">
        <v>44359</v>
      </c>
      <c r="C317" s="121" t="s">
        <v>669</v>
      </c>
      <c r="D317" s="121" t="s">
        <v>19</v>
      </c>
      <c r="E317" s="121" t="s">
        <v>643</v>
      </c>
      <c r="F317" s="121" t="s">
        <v>644</v>
      </c>
      <c r="G317" s="121">
        <v>0</v>
      </c>
      <c r="H317" s="121" t="s">
        <v>68</v>
      </c>
      <c r="I317" s="121" t="s">
        <v>652</v>
      </c>
      <c r="J317" s="121" t="s">
        <v>635</v>
      </c>
      <c r="K317" s="121" t="s">
        <v>667</v>
      </c>
      <c r="L317" s="122">
        <v>491</v>
      </c>
      <c r="M317" s="126">
        <f>YEAR(SafetyData[[#This Row],[Date]])</f>
        <v>2021</v>
      </c>
      <c r="N317" s="126">
        <f>MONTH(SafetyData[[#This Row],[Date]])</f>
        <v>6</v>
      </c>
    </row>
    <row r="318" spans="1:14">
      <c r="A318" s="123">
        <v>317</v>
      </c>
      <c r="B318" s="120">
        <v>44360</v>
      </c>
      <c r="C318" s="121" t="s">
        <v>673</v>
      </c>
      <c r="D318" s="121" t="s">
        <v>19</v>
      </c>
      <c r="E318" s="121" t="s">
        <v>647</v>
      </c>
      <c r="F318" s="121" t="s">
        <v>639</v>
      </c>
      <c r="G318" s="121">
        <v>0</v>
      </c>
      <c r="H318" s="121" t="s">
        <v>68</v>
      </c>
      <c r="I318" s="121" t="s">
        <v>634</v>
      </c>
      <c r="J318" s="121" t="s">
        <v>635</v>
      </c>
      <c r="K318" s="121" t="s">
        <v>660</v>
      </c>
      <c r="L318" s="122">
        <v>0</v>
      </c>
      <c r="M318" s="126">
        <f>YEAR(SafetyData[[#This Row],[Date]])</f>
        <v>2021</v>
      </c>
      <c r="N318" s="126">
        <f>MONTH(SafetyData[[#This Row],[Date]])</f>
        <v>6</v>
      </c>
    </row>
    <row r="319" spans="1:14">
      <c r="A319" s="123">
        <v>318</v>
      </c>
      <c r="B319" s="120">
        <v>44362</v>
      </c>
      <c r="C319" s="121" t="s">
        <v>665</v>
      </c>
      <c r="D319" s="121" t="s">
        <v>19</v>
      </c>
      <c r="E319" s="121" t="s">
        <v>643</v>
      </c>
      <c r="F319" s="121" t="s">
        <v>658</v>
      </c>
      <c r="G319" s="121">
        <v>2</v>
      </c>
      <c r="H319" s="121" t="s">
        <v>29</v>
      </c>
      <c r="I319" s="121" t="s">
        <v>640</v>
      </c>
      <c r="J319" s="121" t="s">
        <v>657</v>
      </c>
      <c r="K319" s="121" t="s">
        <v>645</v>
      </c>
      <c r="L319" s="122">
        <v>674</v>
      </c>
      <c r="M319" s="126">
        <f>YEAR(SafetyData[[#This Row],[Date]])</f>
        <v>2021</v>
      </c>
      <c r="N319" s="126">
        <f>MONTH(SafetyData[[#This Row],[Date]])</f>
        <v>6</v>
      </c>
    </row>
    <row r="320" spans="1:14">
      <c r="A320" s="123">
        <v>319</v>
      </c>
      <c r="B320" s="120">
        <v>44364</v>
      </c>
      <c r="C320" s="121" t="s">
        <v>672</v>
      </c>
      <c r="D320" s="121" t="s">
        <v>19</v>
      </c>
      <c r="E320" s="121" t="s">
        <v>643</v>
      </c>
      <c r="F320" s="121" t="s">
        <v>633</v>
      </c>
      <c r="G320" s="121">
        <v>0</v>
      </c>
      <c r="H320" s="121" t="s">
        <v>68</v>
      </c>
      <c r="I320" s="121" t="s">
        <v>663</v>
      </c>
      <c r="J320" s="121" t="s">
        <v>657</v>
      </c>
      <c r="K320" s="121" t="s">
        <v>667</v>
      </c>
      <c r="L320" s="122">
        <v>718</v>
      </c>
      <c r="M320" s="126">
        <f>YEAR(SafetyData[[#This Row],[Date]])</f>
        <v>2021</v>
      </c>
      <c r="N320" s="126">
        <f>MONTH(SafetyData[[#This Row],[Date]])</f>
        <v>6</v>
      </c>
    </row>
    <row r="321" spans="1:14">
      <c r="A321" s="123">
        <v>320</v>
      </c>
      <c r="B321" s="120">
        <v>44365</v>
      </c>
      <c r="C321" s="121" t="s">
        <v>642</v>
      </c>
      <c r="D321" s="121" t="s">
        <v>19</v>
      </c>
      <c r="E321" s="121" t="s">
        <v>638</v>
      </c>
      <c r="F321" s="121" t="s">
        <v>644</v>
      </c>
      <c r="G321" s="121">
        <v>1.5</v>
      </c>
      <c r="H321" s="121" t="s">
        <v>68</v>
      </c>
      <c r="I321" s="121" t="s">
        <v>640</v>
      </c>
      <c r="J321" s="121" t="s">
        <v>635</v>
      </c>
      <c r="K321" s="121" t="s">
        <v>660</v>
      </c>
      <c r="L321" s="122">
        <v>1698</v>
      </c>
      <c r="M321" s="126">
        <f>YEAR(SafetyData[[#This Row],[Date]])</f>
        <v>2021</v>
      </c>
      <c r="N321" s="126">
        <f>MONTH(SafetyData[[#This Row],[Date]])</f>
        <v>6</v>
      </c>
    </row>
    <row r="322" spans="1:14">
      <c r="A322" s="123">
        <v>321</v>
      </c>
      <c r="B322" s="120">
        <v>44365</v>
      </c>
      <c r="C322" s="121" t="s">
        <v>631</v>
      </c>
      <c r="D322" s="121" t="s">
        <v>19</v>
      </c>
      <c r="E322" s="121" t="s">
        <v>632</v>
      </c>
      <c r="F322" s="121" t="s">
        <v>633</v>
      </c>
      <c r="G322" s="121">
        <v>0</v>
      </c>
      <c r="H322" s="121" t="s">
        <v>41</v>
      </c>
      <c r="I322" s="121" t="s">
        <v>663</v>
      </c>
      <c r="J322" s="121" t="s">
        <v>392</v>
      </c>
      <c r="K322" s="121" t="s">
        <v>636</v>
      </c>
      <c r="L322" s="122">
        <v>4664</v>
      </c>
      <c r="M322" s="126">
        <f>YEAR(SafetyData[[#This Row],[Date]])</f>
        <v>2021</v>
      </c>
      <c r="N322" s="126">
        <f>MONTH(SafetyData[[#This Row],[Date]])</f>
        <v>6</v>
      </c>
    </row>
    <row r="323" spans="1:14">
      <c r="A323" s="123">
        <v>322</v>
      </c>
      <c r="B323" s="120">
        <v>44365</v>
      </c>
      <c r="C323" s="121" t="s">
        <v>665</v>
      </c>
      <c r="D323" s="121" t="s">
        <v>19</v>
      </c>
      <c r="E323" s="121" t="s">
        <v>632</v>
      </c>
      <c r="F323" s="121" t="s">
        <v>651</v>
      </c>
      <c r="G323" s="121">
        <v>4.5</v>
      </c>
      <c r="H323" s="121" t="s">
        <v>659</v>
      </c>
      <c r="I323" s="121" t="s">
        <v>640</v>
      </c>
      <c r="J323" s="121" t="s">
        <v>657</v>
      </c>
      <c r="K323" s="121" t="s">
        <v>653</v>
      </c>
      <c r="L323" s="122">
        <v>1694</v>
      </c>
      <c r="M323" s="126">
        <f>YEAR(SafetyData[[#This Row],[Date]])</f>
        <v>2021</v>
      </c>
      <c r="N323" s="126">
        <f>MONTH(SafetyData[[#This Row],[Date]])</f>
        <v>6</v>
      </c>
    </row>
    <row r="324" spans="1:14">
      <c r="A324" s="123">
        <v>323</v>
      </c>
      <c r="B324" s="120">
        <v>44366</v>
      </c>
      <c r="C324" s="121" t="s">
        <v>666</v>
      </c>
      <c r="D324" s="121" t="s">
        <v>19</v>
      </c>
      <c r="E324" s="121" t="s">
        <v>647</v>
      </c>
      <c r="F324" s="121" t="s">
        <v>649</v>
      </c>
      <c r="G324" s="121">
        <v>0</v>
      </c>
      <c r="H324" s="121" t="s">
        <v>56</v>
      </c>
      <c r="I324" s="121" t="s">
        <v>663</v>
      </c>
      <c r="J324" s="121" t="s">
        <v>657</v>
      </c>
      <c r="K324" s="121" t="s">
        <v>660</v>
      </c>
      <c r="L324" s="122">
        <v>522</v>
      </c>
      <c r="M324" s="126">
        <f>YEAR(SafetyData[[#This Row],[Date]])</f>
        <v>2021</v>
      </c>
      <c r="N324" s="126">
        <f>MONTH(SafetyData[[#This Row],[Date]])</f>
        <v>6</v>
      </c>
    </row>
    <row r="325" spans="1:14">
      <c r="A325" s="123">
        <v>324</v>
      </c>
      <c r="B325" s="120">
        <v>44368</v>
      </c>
      <c r="C325" s="121" t="s">
        <v>646</v>
      </c>
      <c r="D325" s="121" t="s">
        <v>19</v>
      </c>
      <c r="E325" s="121" t="s">
        <v>638</v>
      </c>
      <c r="F325" s="121" t="s">
        <v>648</v>
      </c>
      <c r="G325" s="121">
        <v>0</v>
      </c>
      <c r="H325" s="121" t="s">
        <v>56</v>
      </c>
      <c r="I325" s="121" t="s">
        <v>663</v>
      </c>
      <c r="J325" s="121" t="s">
        <v>392</v>
      </c>
      <c r="K325" s="121" t="s">
        <v>664</v>
      </c>
      <c r="L325" s="122">
        <v>3221</v>
      </c>
      <c r="M325" s="126">
        <f>YEAR(SafetyData[[#This Row],[Date]])</f>
        <v>2021</v>
      </c>
      <c r="N325" s="126">
        <f>MONTH(SafetyData[[#This Row],[Date]])</f>
        <v>6</v>
      </c>
    </row>
    <row r="326" spans="1:14">
      <c r="A326" s="123">
        <v>325</v>
      </c>
      <c r="B326" s="120">
        <v>44370</v>
      </c>
      <c r="C326" s="121" t="s">
        <v>661</v>
      </c>
      <c r="D326" s="121" t="s">
        <v>19</v>
      </c>
      <c r="E326" s="121" t="s">
        <v>643</v>
      </c>
      <c r="F326" s="121" t="s">
        <v>649</v>
      </c>
      <c r="G326" s="121">
        <v>0</v>
      </c>
      <c r="H326" s="121" t="s">
        <v>56</v>
      </c>
      <c r="I326" s="121" t="s">
        <v>634</v>
      </c>
      <c r="J326" s="121" t="s">
        <v>392</v>
      </c>
      <c r="K326" s="121" t="s">
        <v>636</v>
      </c>
      <c r="L326" s="122">
        <v>0</v>
      </c>
      <c r="M326" s="126">
        <f>YEAR(SafetyData[[#This Row],[Date]])</f>
        <v>2021</v>
      </c>
      <c r="N326" s="126">
        <f>MONTH(SafetyData[[#This Row],[Date]])</f>
        <v>6</v>
      </c>
    </row>
    <row r="327" spans="1:14">
      <c r="A327" s="123">
        <v>326</v>
      </c>
      <c r="B327" s="120">
        <v>44372</v>
      </c>
      <c r="C327" s="121" t="s">
        <v>672</v>
      </c>
      <c r="D327" s="121" t="s">
        <v>19</v>
      </c>
      <c r="E327" s="121" t="s">
        <v>647</v>
      </c>
      <c r="F327" s="121" t="s">
        <v>633</v>
      </c>
      <c r="G327" s="121">
        <v>0</v>
      </c>
      <c r="H327" s="121" t="s">
        <v>22</v>
      </c>
      <c r="I327" s="121" t="s">
        <v>634</v>
      </c>
      <c r="J327" s="121" t="s">
        <v>392</v>
      </c>
      <c r="K327" s="121" t="s">
        <v>636</v>
      </c>
      <c r="L327" s="122">
        <v>0</v>
      </c>
      <c r="M327" s="126">
        <f>YEAR(SafetyData[[#This Row],[Date]])</f>
        <v>2021</v>
      </c>
      <c r="N327" s="126">
        <f>MONTH(SafetyData[[#This Row],[Date]])</f>
        <v>6</v>
      </c>
    </row>
    <row r="328" spans="1:14">
      <c r="A328" s="123">
        <v>327</v>
      </c>
      <c r="B328" s="120">
        <v>44373</v>
      </c>
      <c r="C328" s="121" t="s">
        <v>642</v>
      </c>
      <c r="D328" s="121" t="s">
        <v>19</v>
      </c>
      <c r="E328" s="121" t="s">
        <v>643</v>
      </c>
      <c r="F328" s="121" t="s">
        <v>658</v>
      </c>
      <c r="G328" s="121">
        <v>0</v>
      </c>
      <c r="H328" s="121" t="s">
        <v>56</v>
      </c>
      <c r="I328" s="121" t="s">
        <v>652</v>
      </c>
      <c r="J328" s="121" t="s">
        <v>657</v>
      </c>
      <c r="K328" s="121" t="s">
        <v>664</v>
      </c>
      <c r="L328" s="122">
        <v>383</v>
      </c>
      <c r="M328" s="126">
        <f>YEAR(SafetyData[[#This Row],[Date]])</f>
        <v>2021</v>
      </c>
      <c r="N328" s="126">
        <f>MONTH(SafetyData[[#This Row],[Date]])</f>
        <v>6</v>
      </c>
    </row>
    <row r="329" spans="1:14">
      <c r="A329" s="123">
        <v>328</v>
      </c>
      <c r="B329" s="120">
        <v>44374</v>
      </c>
      <c r="C329" s="121" t="s">
        <v>642</v>
      </c>
      <c r="D329" s="121" t="s">
        <v>19</v>
      </c>
      <c r="E329" s="121" t="s">
        <v>632</v>
      </c>
      <c r="F329" s="121" t="s">
        <v>648</v>
      </c>
      <c r="G329" s="121">
        <v>4.5</v>
      </c>
      <c r="H329" s="121" t="s">
        <v>56</v>
      </c>
      <c r="I329" s="121" t="s">
        <v>640</v>
      </c>
      <c r="J329" s="121" t="s">
        <v>392</v>
      </c>
      <c r="K329" s="121" t="s">
        <v>662</v>
      </c>
      <c r="L329" s="122">
        <v>3588</v>
      </c>
      <c r="M329" s="126">
        <f>YEAR(SafetyData[[#This Row],[Date]])</f>
        <v>2021</v>
      </c>
      <c r="N329" s="126">
        <f>MONTH(SafetyData[[#This Row],[Date]])</f>
        <v>6</v>
      </c>
    </row>
    <row r="330" spans="1:14">
      <c r="A330" s="123">
        <v>329</v>
      </c>
      <c r="B330" s="120">
        <v>44375</v>
      </c>
      <c r="C330" s="121" t="s">
        <v>669</v>
      </c>
      <c r="D330" s="121" t="s">
        <v>19</v>
      </c>
      <c r="E330" s="121" t="s">
        <v>638</v>
      </c>
      <c r="F330" s="121" t="s">
        <v>639</v>
      </c>
      <c r="G330" s="121">
        <v>0</v>
      </c>
      <c r="H330" s="121" t="s">
        <v>650</v>
      </c>
      <c r="I330" s="121" t="s">
        <v>652</v>
      </c>
      <c r="J330" s="121" t="s">
        <v>392</v>
      </c>
      <c r="K330" s="121" t="s">
        <v>641</v>
      </c>
      <c r="L330" s="122">
        <v>119</v>
      </c>
      <c r="M330" s="126">
        <f>YEAR(SafetyData[[#This Row],[Date]])</f>
        <v>2021</v>
      </c>
      <c r="N330" s="126">
        <f>MONTH(SafetyData[[#This Row],[Date]])</f>
        <v>6</v>
      </c>
    </row>
    <row r="331" spans="1:14">
      <c r="A331" s="123">
        <v>330</v>
      </c>
      <c r="B331" s="120">
        <v>44376</v>
      </c>
      <c r="C331" s="121" t="s">
        <v>661</v>
      </c>
      <c r="D331" s="121" t="s">
        <v>19</v>
      </c>
      <c r="E331" s="121" t="s">
        <v>632</v>
      </c>
      <c r="F331" s="121" t="s">
        <v>649</v>
      </c>
      <c r="G331" s="121">
        <v>0</v>
      </c>
      <c r="H331" s="121" t="s">
        <v>64</v>
      </c>
      <c r="I331" s="121" t="s">
        <v>634</v>
      </c>
      <c r="J331" s="121" t="s">
        <v>392</v>
      </c>
      <c r="K331" s="121" t="s">
        <v>636</v>
      </c>
      <c r="L331" s="122">
        <v>0</v>
      </c>
      <c r="M331" s="126">
        <f>YEAR(SafetyData[[#This Row],[Date]])</f>
        <v>2021</v>
      </c>
      <c r="N331" s="126">
        <f>MONTH(SafetyData[[#This Row],[Date]])</f>
        <v>6</v>
      </c>
    </row>
    <row r="332" spans="1:14">
      <c r="A332" s="123">
        <v>331</v>
      </c>
      <c r="B332" s="120">
        <v>44381</v>
      </c>
      <c r="C332" s="121" t="s">
        <v>673</v>
      </c>
      <c r="D332" s="121" t="s">
        <v>19</v>
      </c>
      <c r="E332" s="121" t="s">
        <v>632</v>
      </c>
      <c r="F332" s="121" t="s">
        <v>648</v>
      </c>
      <c r="G332" s="121">
        <v>0</v>
      </c>
      <c r="H332" s="121" t="s">
        <v>668</v>
      </c>
      <c r="I332" s="121" t="s">
        <v>652</v>
      </c>
      <c r="J332" s="121" t="s">
        <v>657</v>
      </c>
      <c r="K332" s="121" t="s">
        <v>645</v>
      </c>
      <c r="L332" s="122">
        <v>88</v>
      </c>
      <c r="M332" s="126">
        <f>YEAR(SafetyData[[#This Row],[Date]])</f>
        <v>2021</v>
      </c>
      <c r="N332" s="126">
        <f>MONTH(SafetyData[[#This Row],[Date]])</f>
        <v>7</v>
      </c>
    </row>
    <row r="333" spans="1:14">
      <c r="A333" s="123">
        <v>332</v>
      </c>
      <c r="B333" s="120">
        <v>44383</v>
      </c>
      <c r="C333" s="121" t="s">
        <v>669</v>
      </c>
      <c r="D333" s="121" t="s">
        <v>19</v>
      </c>
      <c r="E333" s="121" t="s">
        <v>643</v>
      </c>
      <c r="F333" s="121" t="s">
        <v>658</v>
      </c>
      <c r="G333" s="121">
        <v>0</v>
      </c>
      <c r="H333" s="121" t="s">
        <v>22</v>
      </c>
      <c r="I333" s="121" t="s">
        <v>652</v>
      </c>
      <c r="J333" s="121" t="s">
        <v>392</v>
      </c>
      <c r="K333" s="121" t="s">
        <v>660</v>
      </c>
      <c r="L333" s="122">
        <v>373</v>
      </c>
      <c r="M333" s="126">
        <f>YEAR(SafetyData[[#This Row],[Date]])</f>
        <v>2021</v>
      </c>
      <c r="N333" s="126">
        <f>MONTH(SafetyData[[#This Row],[Date]])</f>
        <v>7</v>
      </c>
    </row>
    <row r="334" spans="1:14">
      <c r="A334" s="123">
        <v>333</v>
      </c>
      <c r="B334" s="120">
        <v>44384</v>
      </c>
      <c r="C334" s="121" t="s">
        <v>669</v>
      </c>
      <c r="D334" s="121" t="s">
        <v>19</v>
      </c>
      <c r="E334" s="121" t="s">
        <v>638</v>
      </c>
      <c r="F334" s="121" t="s">
        <v>649</v>
      </c>
      <c r="G334" s="121">
        <v>0</v>
      </c>
      <c r="H334" s="121" t="s">
        <v>668</v>
      </c>
      <c r="I334" s="121" t="s">
        <v>663</v>
      </c>
      <c r="J334" s="121" t="s">
        <v>392</v>
      </c>
      <c r="K334" s="121" t="s">
        <v>662</v>
      </c>
      <c r="L334" s="122">
        <v>4905</v>
      </c>
      <c r="M334" s="126">
        <f>YEAR(SafetyData[[#This Row],[Date]])</f>
        <v>2021</v>
      </c>
      <c r="N334" s="126">
        <f>MONTH(SafetyData[[#This Row],[Date]])</f>
        <v>7</v>
      </c>
    </row>
    <row r="335" spans="1:14">
      <c r="A335" s="123">
        <v>334</v>
      </c>
      <c r="B335" s="120">
        <v>44385</v>
      </c>
      <c r="C335" s="121" t="s">
        <v>672</v>
      </c>
      <c r="D335" s="121" t="s">
        <v>19</v>
      </c>
      <c r="E335" s="121" t="s">
        <v>647</v>
      </c>
      <c r="F335" s="121" t="s">
        <v>651</v>
      </c>
      <c r="G335" s="121">
        <v>4.5</v>
      </c>
      <c r="H335" s="121" t="s">
        <v>650</v>
      </c>
      <c r="I335" s="121" t="s">
        <v>640</v>
      </c>
      <c r="J335" s="121" t="s">
        <v>635</v>
      </c>
      <c r="K335" s="121" t="s">
        <v>660</v>
      </c>
      <c r="L335" s="122">
        <v>738</v>
      </c>
      <c r="M335" s="126">
        <f>YEAR(SafetyData[[#This Row],[Date]])</f>
        <v>2021</v>
      </c>
      <c r="N335" s="126">
        <f>MONTH(SafetyData[[#This Row],[Date]])</f>
        <v>7</v>
      </c>
    </row>
    <row r="336" spans="1:14">
      <c r="A336" s="123">
        <v>335</v>
      </c>
      <c r="B336" s="120">
        <v>44385</v>
      </c>
      <c r="C336" s="121" t="s">
        <v>665</v>
      </c>
      <c r="D336" s="121" t="s">
        <v>19</v>
      </c>
      <c r="E336" s="121" t="s">
        <v>632</v>
      </c>
      <c r="F336" s="121" t="s">
        <v>658</v>
      </c>
      <c r="G336" s="121">
        <v>0</v>
      </c>
      <c r="H336" s="121" t="s">
        <v>41</v>
      </c>
      <c r="I336" s="121" t="s">
        <v>663</v>
      </c>
      <c r="J336" s="121" t="s">
        <v>392</v>
      </c>
      <c r="K336" s="121" t="s">
        <v>636</v>
      </c>
      <c r="L336" s="122">
        <v>2450</v>
      </c>
      <c r="M336" s="126">
        <f>YEAR(SafetyData[[#This Row],[Date]])</f>
        <v>2021</v>
      </c>
      <c r="N336" s="126">
        <f>MONTH(SafetyData[[#This Row],[Date]])</f>
        <v>7</v>
      </c>
    </row>
    <row r="337" spans="1:14">
      <c r="A337" s="123">
        <v>336</v>
      </c>
      <c r="B337" s="120">
        <v>44388</v>
      </c>
      <c r="C337" s="121" t="s">
        <v>631</v>
      </c>
      <c r="D337" s="121" t="s">
        <v>19</v>
      </c>
      <c r="E337" s="121" t="s">
        <v>632</v>
      </c>
      <c r="F337" s="121" t="s">
        <v>633</v>
      </c>
      <c r="G337" s="121">
        <v>0</v>
      </c>
      <c r="H337" s="121" t="s">
        <v>659</v>
      </c>
      <c r="I337" s="121" t="s">
        <v>652</v>
      </c>
      <c r="J337" s="121" t="s">
        <v>657</v>
      </c>
      <c r="K337" s="121" t="s">
        <v>660</v>
      </c>
      <c r="L337" s="122">
        <v>321</v>
      </c>
      <c r="M337" s="126">
        <f>YEAR(SafetyData[[#This Row],[Date]])</f>
        <v>2021</v>
      </c>
      <c r="N337" s="126">
        <f>MONTH(SafetyData[[#This Row],[Date]])</f>
        <v>7</v>
      </c>
    </row>
    <row r="338" spans="1:14">
      <c r="A338" s="123">
        <v>337</v>
      </c>
      <c r="B338" s="120">
        <v>44389</v>
      </c>
      <c r="C338" s="121" t="s">
        <v>672</v>
      </c>
      <c r="D338" s="121" t="s">
        <v>19</v>
      </c>
      <c r="E338" s="121" t="s">
        <v>643</v>
      </c>
      <c r="F338" s="121" t="s">
        <v>633</v>
      </c>
      <c r="G338" s="121">
        <v>0</v>
      </c>
      <c r="H338" s="121" t="s">
        <v>56</v>
      </c>
      <c r="I338" s="121" t="s">
        <v>634</v>
      </c>
      <c r="J338" s="121" t="s">
        <v>392</v>
      </c>
      <c r="K338" s="121" t="s">
        <v>636</v>
      </c>
      <c r="L338" s="122">
        <v>0</v>
      </c>
      <c r="M338" s="126">
        <f>YEAR(SafetyData[[#This Row],[Date]])</f>
        <v>2021</v>
      </c>
      <c r="N338" s="126">
        <f>MONTH(SafetyData[[#This Row],[Date]])</f>
        <v>7</v>
      </c>
    </row>
    <row r="339" spans="1:14">
      <c r="A339" s="123">
        <v>338</v>
      </c>
      <c r="B339" s="120">
        <v>44390</v>
      </c>
      <c r="C339" s="121" t="s">
        <v>673</v>
      </c>
      <c r="D339" s="121" t="s">
        <v>19</v>
      </c>
      <c r="E339" s="121" t="s">
        <v>638</v>
      </c>
      <c r="F339" s="121" t="s">
        <v>639</v>
      </c>
      <c r="G339" s="121">
        <v>3.5</v>
      </c>
      <c r="H339" s="121" t="s">
        <v>29</v>
      </c>
      <c r="I339" s="121" t="s">
        <v>640</v>
      </c>
      <c r="J339" s="121" t="s">
        <v>657</v>
      </c>
      <c r="K339" s="121" t="s">
        <v>664</v>
      </c>
      <c r="L339" s="122">
        <v>2466</v>
      </c>
      <c r="M339" s="126">
        <f>YEAR(SafetyData[[#This Row],[Date]])</f>
        <v>2021</v>
      </c>
      <c r="N339" s="126">
        <f>MONTH(SafetyData[[#This Row],[Date]])</f>
        <v>7</v>
      </c>
    </row>
    <row r="340" spans="1:14">
      <c r="A340" s="123">
        <v>339</v>
      </c>
      <c r="B340" s="120">
        <v>44396</v>
      </c>
      <c r="C340" s="121" t="s">
        <v>656</v>
      </c>
      <c r="D340" s="121" t="s">
        <v>19</v>
      </c>
      <c r="E340" s="121" t="s">
        <v>647</v>
      </c>
      <c r="F340" s="121" t="s">
        <v>648</v>
      </c>
      <c r="G340" s="121">
        <v>0</v>
      </c>
      <c r="H340" s="121" t="s">
        <v>41</v>
      </c>
      <c r="I340" s="121" t="s">
        <v>634</v>
      </c>
      <c r="J340" s="121" t="s">
        <v>635</v>
      </c>
      <c r="K340" s="121" t="s">
        <v>645</v>
      </c>
      <c r="L340" s="122">
        <v>0</v>
      </c>
      <c r="M340" s="126">
        <f>YEAR(SafetyData[[#This Row],[Date]])</f>
        <v>2021</v>
      </c>
      <c r="N340" s="126">
        <f>MONTH(SafetyData[[#This Row],[Date]])</f>
        <v>7</v>
      </c>
    </row>
    <row r="341" spans="1:14">
      <c r="A341" s="123">
        <v>340</v>
      </c>
      <c r="B341" s="120">
        <v>44397</v>
      </c>
      <c r="C341" s="121" t="s">
        <v>665</v>
      </c>
      <c r="D341" s="121" t="s">
        <v>19</v>
      </c>
      <c r="E341" s="121" t="s">
        <v>643</v>
      </c>
      <c r="F341" s="121" t="s">
        <v>651</v>
      </c>
      <c r="G341" s="121">
        <v>0</v>
      </c>
      <c r="H341" s="121" t="s">
        <v>41</v>
      </c>
      <c r="I341" s="121" t="s">
        <v>663</v>
      </c>
      <c r="J341" s="121" t="s">
        <v>657</v>
      </c>
      <c r="K341" s="121" t="s">
        <v>667</v>
      </c>
      <c r="L341" s="122">
        <v>2514</v>
      </c>
      <c r="M341" s="126">
        <f>YEAR(SafetyData[[#This Row],[Date]])</f>
        <v>2021</v>
      </c>
      <c r="N341" s="126">
        <f>MONTH(SafetyData[[#This Row],[Date]])</f>
        <v>7</v>
      </c>
    </row>
    <row r="342" spans="1:14">
      <c r="A342" s="123">
        <v>341</v>
      </c>
      <c r="B342" s="120">
        <v>44398</v>
      </c>
      <c r="C342" s="121" t="s">
        <v>666</v>
      </c>
      <c r="D342" s="121" t="s">
        <v>19</v>
      </c>
      <c r="E342" s="121" t="s">
        <v>647</v>
      </c>
      <c r="F342" s="121" t="s">
        <v>651</v>
      </c>
      <c r="G342" s="121">
        <v>1</v>
      </c>
      <c r="H342" s="121" t="s">
        <v>64</v>
      </c>
      <c r="I342" s="121" t="s">
        <v>640</v>
      </c>
      <c r="J342" s="121" t="s">
        <v>392</v>
      </c>
      <c r="K342" s="121" t="s">
        <v>645</v>
      </c>
      <c r="L342" s="122">
        <v>3959</v>
      </c>
      <c r="M342" s="126">
        <f>YEAR(SafetyData[[#This Row],[Date]])</f>
        <v>2021</v>
      </c>
      <c r="N342" s="126">
        <f>MONTH(SafetyData[[#This Row],[Date]])</f>
        <v>7</v>
      </c>
    </row>
    <row r="343" spans="1:14">
      <c r="A343" s="123">
        <v>342</v>
      </c>
      <c r="B343" s="120">
        <v>44399</v>
      </c>
      <c r="C343" s="121" t="s">
        <v>631</v>
      </c>
      <c r="D343" s="121" t="s">
        <v>19</v>
      </c>
      <c r="E343" s="121" t="s">
        <v>632</v>
      </c>
      <c r="F343" s="121" t="s">
        <v>658</v>
      </c>
      <c r="G343" s="121">
        <v>0</v>
      </c>
      <c r="H343" s="121" t="s">
        <v>650</v>
      </c>
      <c r="I343" s="121" t="s">
        <v>663</v>
      </c>
      <c r="J343" s="121" t="s">
        <v>635</v>
      </c>
      <c r="K343" s="121" t="s">
        <v>667</v>
      </c>
      <c r="L343" s="122">
        <v>4530</v>
      </c>
      <c r="M343" s="126">
        <f>YEAR(SafetyData[[#This Row],[Date]])</f>
        <v>2021</v>
      </c>
      <c r="N343" s="126">
        <f>MONTH(SafetyData[[#This Row],[Date]])</f>
        <v>7</v>
      </c>
    </row>
    <row r="344" spans="1:14">
      <c r="A344" s="123">
        <v>343</v>
      </c>
      <c r="B344" s="120">
        <v>44402</v>
      </c>
      <c r="C344" s="121" t="s">
        <v>666</v>
      </c>
      <c r="D344" s="121" t="s">
        <v>19</v>
      </c>
      <c r="E344" s="121" t="s">
        <v>632</v>
      </c>
      <c r="F344" s="121" t="s">
        <v>670</v>
      </c>
      <c r="G344" s="121">
        <v>1.5</v>
      </c>
      <c r="H344" s="121" t="s">
        <v>22</v>
      </c>
      <c r="I344" s="121" t="s">
        <v>640</v>
      </c>
      <c r="J344" s="121" t="s">
        <v>392</v>
      </c>
      <c r="K344" s="121" t="s">
        <v>653</v>
      </c>
      <c r="L344" s="122">
        <v>1241</v>
      </c>
      <c r="M344" s="126">
        <f>YEAR(SafetyData[[#This Row],[Date]])</f>
        <v>2021</v>
      </c>
      <c r="N344" s="126">
        <f>MONTH(SafetyData[[#This Row],[Date]])</f>
        <v>7</v>
      </c>
    </row>
    <row r="345" spans="1:14">
      <c r="A345" s="123">
        <v>344</v>
      </c>
      <c r="B345" s="120">
        <v>44402</v>
      </c>
      <c r="C345" s="121" t="s">
        <v>669</v>
      </c>
      <c r="D345" s="121" t="s">
        <v>19</v>
      </c>
      <c r="E345" s="121" t="s">
        <v>632</v>
      </c>
      <c r="F345" s="121" t="s">
        <v>649</v>
      </c>
      <c r="G345" s="121">
        <v>1</v>
      </c>
      <c r="H345" s="121" t="s">
        <v>650</v>
      </c>
      <c r="I345" s="121" t="s">
        <v>640</v>
      </c>
      <c r="J345" s="121" t="s">
        <v>657</v>
      </c>
      <c r="K345" s="121" t="s">
        <v>641</v>
      </c>
      <c r="L345" s="122">
        <v>1301</v>
      </c>
      <c r="M345" s="126">
        <f>YEAR(SafetyData[[#This Row],[Date]])</f>
        <v>2021</v>
      </c>
      <c r="N345" s="126">
        <f>MONTH(SafetyData[[#This Row],[Date]])</f>
        <v>7</v>
      </c>
    </row>
    <row r="346" spans="1:14">
      <c r="A346" s="123">
        <v>345</v>
      </c>
      <c r="B346" s="120">
        <v>44408</v>
      </c>
      <c r="C346" s="121" t="s">
        <v>672</v>
      </c>
      <c r="D346" s="121" t="s">
        <v>19</v>
      </c>
      <c r="E346" s="121" t="s">
        <v>638</v>
      </c>
      <c r="F346" s="121" t="s">
        <v>670</v>
      </c>
      <c r="G346" s="121">
        <v>0</v>
      </c>
      <c r="H346" s="121" t="s">
        <v>56</v>
      </c>
      <c r="I346" s="121" t="s">
        <v>652</v>
      </c>
      <c r="J346" s="121" t="s">
        <v>392</v>
      </c>
      <c r="K346" s="121" t="s">
        <v>653</v>
      </c>
      <c r="L346" s="122">
        <v>140</v>
      </c>
      <c r="M346" s="126">
        <f>YEAR(SafetyData[[#This Row],[Date]])</f>
        <v>2021</v>
      </c>
      <c r="N346" s="126">
        <f>MONTH(SafetyData[[#This Row],[Date]])</f>
        <v>7</v>
      </c>
    </row>
    <row r="347" spans="1:14">
      <c r="A347" s="123">
        <v>346</v>
      </c>
      <c r="B347" s="120">
        <v>44410</v>
      </c>
      <c r="C347" s="121" t="s">
        <v>661</v>
      </c>
      <c r="D347" s="121" t="s">
        <v>19</v>
      </c>
      <c r="E347" s="121" t="s">
        <v>632</v>
      </c>
      <c r="F347" s="121" t="s">
        <v>639</v>
      </c>
      <c r="G347" s="121">
        <v>0</v>
      </c>
      <c r="H347" s="121" t="s">
        <v>41</v>
      </c>
      <c r="I347" s="121" t="s">
        <v>663</v>
      </c>
      <c r="J347" s="121" t="s">
        <v>392</v>
      </c>
      <c r="K347" s="121" t="s">
        <v>660</v>
      </c>
      <c r="L347" s="122">
        <v>634</v>
      </c>
      <c r="M347" s="126">
        <f>YEAR(SafetyData[[#This Row],[Date]])</f>
        <v>2021</v>
      </c>
      <c r="N347" s="126">
        <f>MONTH(SafetyData[[#This Row],[Date]])</f>
        <v>8</v>
      </c>
    </row>
    <row r="348" spans="1:14">
      <c r="A348" s="123">
        <v>347</v>
      </c>
      <c r="B348" s="120">
        <v>44411</v>
      </c>
      <c r="C348" s="121" t="s">
        <v>672</v>
      </c>
      <c r="D348" s="121" t="s">
        <v>19</v>
      </c>
      <c r="E348" s="121" t="s">
        <v>632</v>
      </c>
      <c r="F348" s="121" t="s">
        <v>671</v>
      </c>
      <c r="G348" s="121">
        <v>0</v>
      </c>
      <c r="H348" s="121" t="s">
        <v>41</v>
      </c>
      <c r="I348" s="121" t="s">
        <v>663</v>
      </c>
      <c r="J348" s="121" t="s">
        <v>635</v>
      </c>
      <c r="K348" s="121" t="s">
        <v>664</v>
      </c>
      <c r="L348" s="122">
        <v>3204</v>
      </c>
      <c r="M348" s="126">
        <f>YEAR(SafetyData[[#This Row],[Date]])</f>
        <v>2021</v>
      </c>
      <c r="N348" s="126">
        <f>MONTH(SafetyData[[#This Row],[Date]])</f>
        <v>8</v>
      </c>
    </row>
    <row r="349" spans="1:14">
      <c r="A349" s="123">
        <v>348</v>
      </c>
      <c r="B349" s="120">
        <v>44415</v>
      </c>
      <c r="C349" s="121" t="s">
        <v>661</v>
      </c>
      <c r="D349" s="121" t="s">
        <v>19</v>
      </c>
      <c r="E349" s="121" t="s">
        <v>638</v>
      </c>
      <c r="F349" s="121" t="s">
        <v>648</v>
      </c>
      <c r="G349" s="121">
        <v>0</v>
      </c>
      <c r="H349" s="121" t="s">
        <v>29</v>
      </c>
      <c r="I349" s="121" t="s">
        <v>652</v>
      </c>
      <c r="J349" s="121" t="s">
        <v>635</v>
      </c>
      <c r="K349" s="121" t="s">
        <v>667</v>
      </c>
      <c r="L349" s="122">
        <v>453</v>
      </c>
      <c r="M349" s="126">
        <f>YEAR(SafetyData[[#This Row],[Date]])</f>
        <v>2021</v>
      </c>
      <c r="N349" s="126">
        <f>MONTH(SafetyData[[#This Row],[Date]])</f>
        <v>8</v>
      </c>
    </row>
    <row r="350" spans="1:14">
      <c r="A350" s="123">
        <v>349</v>
      </c>
      <c r="B350" s="120">
        <v>44415</v>
      </c>
      <c r="C350" s="121" t="s">
        <v>654</v>
      </c>
      <c r="D350" s="121" t="s">
        <v>19</v>
      </c>
      <c r="E350" s="121" t="s">
        <v>632</v>
      </c>
      <c r="F350" s="121" t="s">
        <v>648</v>
      </c>
      <c r="G350" s="121">
        <v>3</v>
      </c>
      <c r="H350" s="121" t="s">
        <v>650</v>
      </c>
      <c r="I350" s="121" t="s">
        <v>640</v>
      </c>
      <c r="J350" s="121" t="s">
        <v>635</v>
      </c>
      <c r="K350" s="121" t="s">
        <v>641</v>
      </c>
      <c r="L350" s="122">
        <v>2937</v>
      </c>
      <c r="M350" s="126">
        <f>YEAR(SafetyData[[#This Row],[Date]])</f>
        <v>2021</v>
      </c>
      <c r="N350" s="126">
        <f>MONTH(SafetyData[[#This Row],[Date]])</f>
        <v>8</v>
      </c>
    </row>
    <row r="351" spans="1:14">
      <c r="A351" s="123">
        <v>350</v>
      </c>
      <c r="B351" s="120">
        <v>44418</v>
      </c>
      <c r="C351" s="121" t="s">
        <v>637</v>
      </c>
      <c r="D351" s="121" t="s">
        <v>19</v>
      </c>
      <c r="E351" s="121" t="s">
        <v>647</v>
      </c>
      <c r="F351" s="121" t="s">
        <v>644</v>
      </c>
      <c r="G351" s="121">
        <v>0</v>
      </c>
      <c r="H351" s="121" t="s">
        <v>659</v>
      </c>
      <c r="I351" s="121" t="s">
        <v>634</v>
      </c>
      <c r="J351" s="121" t="s">
        <v>392</v>
      </c>
      <c r="K351" s="121" t="s">
        <v>645</v>
      </c>
      <c r="L351" s="122">
        <v>0</v>
      </c>
      <c r="M351" s="126">
        <f>YEAR(SafetyData[[#This Row],[Date]])</f>
        <v>2021</v>
      </c>
      <c r="N351" s="126">
        <f>MONTH(SafetyData[[#This Row],[Date]])</f>
        <v>8</v>
      </c>
    </row>
    <row r="352" spans="1:14">
      <c r="A352" s="123">
        <v>351</v>
      </c>
      <c r="B352" s="120">
        <v>44420</v>
      </c>
      <c r="C352" s="121" t="s">
        <v>673</v>
      </c>
      <c r="D352" s="121" t="s">
        <v>19</v>
      </c>
      <c r="E352" s="121" t="s">
        <v>643</v>
      </c>
      <c r="F352" s="121" t="s">
        <v>648</v>
      </c>
      <c r="G352" s="121">
        <v>0</v>
      </c>
      <c r="H352" s="121" t="s">
        <v>650</v>
      </c>
      <c r="I352" s="121" t="s">
        <v>634</v>
      </c>
      <c r="J352" s="121" t="s">
        <v>657</v>
      </c>
      <c r="K352" s="121" t="s">
        <v>641</v>
      </c>
      <c r="L352" s="122">
        <v>0</v>
      </c>
      <c r="M352" s="126">
        <f>YEAR(SafetyData[[#This Row],[Date]])</f>
        <v>2021</v>
      </c>
      <c r="N352" s="126">
        <f>MONTH(SafetyData[[#This Row],[Date]])</f>
        <v>8</v>
      </c>
    </row>
    <row r="353" spans="1:14">
      <c r="A353" s="123">
        <v>352</v>
      </c>
      <c r="B353" s="120">
        <v>44421</v>
      </c>
      <c r="C353" s="121" t="s">
        <v>672</v>
      </c>
      <c r="D353" s="121" t="s">
        <v>19</v>
      </c>
      <c r="E353" s="121" t="s">
        <v>643</v>
      </c>
      <c r="F353" s="121" t="s">
        <v>670</v>
      </c>
      <c r="G353" s="121">
        <v>0</v>
      </c>
      <c r="H353" s="121" t="s">
        <v>650</v>
      </c>
      <c r="I353" s="121" t="s">
        <v>652</v>
      </c>
      <c r="J353" s="121" t="s">
        <v>635</v>
      </c>
      <c r="K353" s="121" t="s">
        <v>653</v>
      </c>
      <c r="L353" s="122">
        <v>53</v>
      </c>
      <c r="M353" s="126">
        <f>YEAR(SafetyData[[#This Row],[Date]])</f>
        <v>2021</v>
      </c>
      <c r="N353" s="126">
        <f>MONTH(SafetyData[[#This Row],[Date]])</f>
        <v>8</v>
      </c>
    </row>
    <row r="354" spans="1:14">
      <c r="A354" s="123">
        <v>353</v>
      </c>
      <c r="B354" s="120">
        <v>44424</v>
      </c>
      <c r="C354" s="121" t="s">
        <v>666</v>
      </c>
      <c r="D354" s="121" t="s">
        <v>19</v>
      </c>
      <c r="E354" s="121" t="s">
        <v>638</v>
      </c>
      <c r="F354" s="121" t="s">
        <v>639</v>
      </c>
      <c r="G354" s="121">
        <v>2</v>
      </c>
      <c r="H354" s="121" t="s">
        <v>659</v>
      </c>
      <c r="I354" s="121" t="s">
        <v>640</v>
      </c>
      <c r="J354" s="121" t="s">
        <v>392</v>
      </c>
      <c r="K354" s="121" t="s">
        <v>653</v>
      </c>
      <c r="L354" s="122">
        <v>4160</v>
      </c>
      <c r="M354" s="126">
        <f>YEAR(SafetyData[[#This Row],[Date]])</f>
        <v>2021</v>
      </c>
      <c r="N354" s="126">
        <f>MONTH(SafetyData[[#This Row],[Date]])</f>
        <v>8</v>
      </c>
    </row>
    <row r="355" spans="1:14">
      <c r="A355" s="123">
        <v>354</v>
      </c>
      <c r="B355" s="120">
        <v>44426</v>
      </c>
      <c r="C355" s="121" t="s">
        <v>673</v>
      </c>
      <c r="D355" s="121" t="s">
        <v>19</v>
      </c>
      <c r="E355" s="121" t="s">
        <v>638</v>
      </c>
      <c r="F355" s="121" t="s">
        <v>644</v>
      </c>
      <c r="G355" s="121">
        <v>4.5</v>
      </c>
      <c r="H355" s="121" t="s">
        <v>56</v>
      </c>
      <c r="I355" s="121" t="s">
        <v>640</v>
      </c>
      <c r="J355" s="121" t="s">
        <v>657</v>
      </c>
      <c r="K355" s="121" t="s">
        <v>662</v>
      </c>
      <c r="L355" s="122">
        <v>2988</v>
      </c>
      <c r="M355" s="126">
        <f>YEAR(SafetyData[[#This Row],[Date]])</f>
        <v>2021</v>
      </c>
      <c r="N355" s="126">
        <f>MONTH(SafetyData[[#This Row],[Date]])</f>
        <v>8</v>
      </c>
    </row>
    <row r="356" spans="1:14">
      <c r="A356" s="123">
        <v>355</v>
      </c>
      <c r="B356" s="120">
        <v>44427</v>
      </c>
      <c r="C356" s="121" t="s">
        <v>669</v>
      </c>
      <c r="D356" s="121" t="s">
        <v>34</v>
      </c>
      <c r="E356" s="121" t="s">
        <v>643</v>
      </c>
      <c r="F356" s="121" t="s">
        <v>671</v>
      </c>
      <c r="G356" s="121">
        <v>0</v>
      </c>
      <c r="H356" s="121" t="s">
        <v>68</v>
      </c>
      <c r="I356" s="121" t="s">
        <v>634</v>
      </c>
      <c r="J356" s="121" t="s">
        <v>392</v>
      </c>
      <c r="K356" s="121" t="s">
        <v>636</v>
      </c>
      <c r="L356" s="122">
        <v>0</v>
      </c>
      <c r="M356" s="126">
        <f>YEAR(SafetyData[[#This Row],[Date]])</f>
        <v>2021</v>
      </c>
      <c r="N356" s="126">
        <f>MONTH(SafetyData[[#This Row],[Date]])</f>
        <v>8</v>
      </c>
    </row>
    <row r="357" spans="1:14">
      <c r="A357" s="123">
        <v>356</v>
      </c>
      <c r="B357" s="120">
        <v>44429</v>
      </c>
      <c r="C357" s="121" t="s">
        <v>672</v>
      </c>
      <c r="D357" s="121" t="s">
        <v>19</v>
      </c>
      <c r="E357" s="121" t="s">
        <v>632</v>
      </c>
      <c r="F357" s="121" t="s">
        <v>651</v>
      </c>
      <c r="G357" s="121">
        <v>3.5</v>
      </c>
      <c r="H357" s="121" t="s">
        <v>22</v>
      </c>
      <c r="I357" s="121" t="s">
        <v>640</v>
      </c>
      <c r="J357" s="121" t="s">
        <v>635</v>
      </c>
      <c r="K357" s="121" t="s">
        <v>636</v>
      </c>
      <c r="L357" s="122">
        <v>1155</v>
      </c>
      <c r="M357" s="126">
        <f>YEAR(SafetyData[[#This Row],[Date]])</f>
        <v>2021</v>
      </c>
      <c r="N357" s="126">
        <f>MONTH(SafetyData[[#This Row],[Date]])</f>
        <v>8</v>
      </c>
    </row>
    <row r="358" spans="1:14">
      <c r="A358" s="123">
        <v>357</v>
      </c>
      <c r="B358" s="120">
        <v>44430</v>
      </c>
      <c r="C358" s="121" t="s">
        <v>646</v>
      </c>
      <c r="D358" s="121" t="s">
        <v>19</v>
      </c>
      <c r="E358" s="121" t="s">
        <v>632</v>
      </c>
      <c r="F358" s="121" t="s">
        <v>658</v>
      </c>
      <c r="G358" s="121">
        <v>0</v>
      </c>
      <c r="H358" s="121" t="s">
        <v>650</v>
      </c>
      <c r="I358" s="121" t="s">
        <v>634</v>
      </c>
      <c r="J358" s="121" t="s">
        <v>657</v>
      </c>
      <c r="K358" s="121" t="s">
        <v>667</v>
      </c>
      <c r="L358" s="122">
        <v>0</v>
      </c>
      <c r="M358" s="126">
        <f>YEAR(SafetyData[[#This Row],[Date]])</f>
        <v>2021</v>
      </c>
      <c r="N358" s="126">
        <f>MONTH(SafetyData[[#This Row],[Date]])</f>
        <v>8</v>
      </c>
    </row>
    <row r="359" spans="1:14">
      <c r="A359" s="123">
        <v>358</v>
      </c>
      <c r="B359" s="120">
        <v>44430</v>
      </c>
      <c r="C359" s="121" t="s">
        <v>665</v>
      </c>
      <c r="D359" s="121" t="s">
        <v>19</v>
      </c>
      <c r="E359" s="121" t="s">
        <v>647</v>
      </c>
      <c r="F359" s="121" t="s">
        <v>639</v>
      </c>
      <c r="G359" s="121">
        <v>2</v>
      </c>
      <c r="H359" s="121" t="s">
        <v>668</v>
      </c>
      <c r="I359" s="121" t="s">
        <v>640</v>
      </c>
      <c r="J359" s="121" t="s">
        <v>392</v>
      </c>
      <c r="K359" s="121" t="s">
        <v>653</v>
      </c>
      <c r="L359" s="122">
        <v>1902</v>
      </c>
      <c r="M359" s="126">
        <f>YEAR(SafetyData[[#This Row],[Date]])</f>
        <v>2021</v>
      </c>
      <c r="N359" s="126">
        <f>MONTH(SafetyData[[#This Row],[Date]])</f>
        <v>8</v>
      </c>
    </row>
    <row r="360" spans="1:14">
      <c r="A360" s="123">
        <v>359</v>
      </c>
      <c r="B360" s="120">
        <v>44430</v>
      </c>
      <c r="C360" s="121" t="s">
        <v>661</v>
      </c>
      <c r="D360" s="121" t="s">
        <v>19</v>
      </c>
      <c r="E360" s="121" t="s">
        <v>638</v>
      </c>
      <c r="F360" s="121" t="s">
        <v>639</v>
      </c>
      <c r="G360" s="121">
        <v>0</v>
      </c>
      <c r="H360" s="121" t="s">
        <v>668</v>
      </c>
      <c r="I360" s="121" t="s">
        <v>634</v>
      </c>
      <c r="J360" s="121" t="s">
        <v>635</v>
      </c>
      <c r="K360" s="121" t="s">
        <v>660</v>
      </c>
      <c r="L360" s="122">
        <v>0</v>
      </c>
      <c r="M360" s="126">
        <f>YEAR(SafetyData[[#This Row],[Date]])</f>
        <v>2021</v>
      </c>
      <c r="N360" s="126">
        <f>MONTH(SafetyData[[#This Row],[Date]])</f>
        <v>8</v>
      </c>
    </row>
    <row r="361" spans="1:14">
      <c r="A361" s="123">
        <v>360</v>
      </c>
      <c r="B361" s="120">
        <v>44431</v>
      </c>
      <c r="C361" s="121" t="s">
        <v>642</v>
      </c>
      <c r="D361" s="121" t="s">
        <v>19</v>
      </c>
      <c r="E361" s="121" t="s">
        <v>632</v>
      </c>
      <c r="F361" s="121" t="s">
        <v>633</v>
      </c>
      <c r="G361" s="121">
        <v>2.5</v>
      </c>
      <c r="H361" s="121" t="s">
        <v>56</v>
      </c>
      <c r="I361" s="121" t="s">
        <v>640</v>
      </c>
      <c r="J361" s="121" t="s">
        <v>392</v>
      </c>
      <c r="K361" s="121" t="s">
        <v>653</v>
      </c>
      <c r="L361" s="122">
        <v>3817</v>
      </c>
      <c r="M361" s="126">
        <f>YEAR(SafetyData[[#This Row],[Date]])</f>
        <v>2021</v>
      </c>
      <c r="N361" s="126">
        <f>MONTH(SafetyData[[#This Row],[Date]])</f>
        <v>8</v>
      </c>
    </row>
    <row r="362" spans="1:14">
      <c r="A362" s="123">
        <v>361</v>
      </c>
      <c r="B362" s="120">
        <v>44432</v>
      </c>
      <c r="C362" s="121" t="s">
        <v>669</v>
      </c>
      <c r="D362" s="121" t="s">
        <v>34</v>
      </c>
      <c r="E362" s="121" t="s">
        <v>638</v>
      </c>
      <c r="F362" s="121" t="s">
        <v>633</v>
      </c>
      <c r="G362" s="121">
        <v>0</v>
      </c>
      <c r="H362" s="121" t="s">
        <v>68</v>
      </c>
      <c r="I362" s="121" t="s">
        <v>634</v>
      </c>
      <c r="J362" s="121" t="s">
        <v>635</v>
      </c>
      <c r="K362" s="121" t="s">
        <v>660</v>
      </c>
      <c r="L362" s="122">
        <v>0</v>
      </c>
      <c r="M362" s="126">
        <f>YEAR(SafetyData[[#This Row],[Date]])</f>
        <v>2021</v>
      </c>
      <c r="N362" s="126">
        <f>MONTH(SafetyData[[#This Row],[Date]])</f>
        <v>8</v>
      </c>
    </row>
    <row r="363" spans="1:14">
      <c r="A363" s="123">
        <v>362</v>
      </c>
      <c r="B363" s="120">
        <v>44437</v>
      </c>
      <c r="C363" s="121" t="s">
        <v>631</v>
      </c>
      <c r="D363" s="121" t="s">
        <v>19</v>
      </c>
      <c r="E363" s="121" t="s">
        <v>632</v>
      </c>
      <c r="F363" s="121" t="s">
        <v>649</v>
      </c>
      <c r="G363" s="121">
        <v>0</v>
      </c>
      <c r="H363" s="121" t="s">
        <v>56</v>
      </c>
      <c r="I363" s="121" t="s">
        <v>634</v>
      </c>
      <c r="J363" s="121" t="s">
        <v>635</v>
      </c>
      <c r="K363" s="121" t="s">
        <v>667</v>
      </c>
      <c r="L363" s="122">
        <v>0</v>
      </c>
      <c r="M363" s="126">
        <f>YEAR(SafetyData[[#This Row],[Date]])</f>
        <v>2021</v>
      </c>
      <c r="N363" s="126">
        <f>MONTH(SafetyData[[#This Row],[Date]])</f>
        <v>8</v>
      </c>
    </row>
    <row r="364" spans="1:14">
      <c r="A364" s="123">
        <v>363</v>
      </c>
      <c r="B364" s="120">
        <v>44437</v>
      </c>
      <c r="C364" s="121" t="s">
        <v>631</v>
      </c>
      <c r="D364" s="121" t="s">
        <v>19</v>
      </c>
      <c r="E364" s="121" t="s">
        <v>638</v>
      </c>
      <c r="F364" s="121" t="s">
        <v>670</v>
      </c>
      <c r="G364" s="121">
        <v>0</v>
      </c>
      <c r="H364" s="121" t="s">
        <v>668</v>
      </c>
      <c r="I364" s="121" t="s">
        <v>652</v>
      </c>
      <c r="J364" s="121" t="s">
        <v>635</v>
      </c>
      <c r="K364" s="121" t="s">
        <v>664</v>
      </c>
      <c r="L364" s="122">
        <v>302</v>
      </c>
      <c r="M364" s="126">
        <f>YEAR(SafetyData[[#This Row],[Date]])</f>
        <v>2021</v>
      </c>
      <c r="N364" s="126">
        <f>MONTH(SafetyData[[#This Row],[Date]])</f>
        <v>8</v>
      </c>
    </row>
    <row r="365" spans="1:14">
      <c r="A365" s="123">
        <v>364</v>
      </c>
      <c r="B365" s="120">
        <v>44440</v>
      </c>
      <c r="C365" s="121" t="s">
        <v>661</v>
      </c>
      <c r="D365" s="121" t="s">
        <v>19</v>
      </c>
      <c r="E365" s="121" t="s">
        <v>643</v>
      </c>
      <c r="F365" s="121" t="s">
        <v>644</v>
      </c>
      <c r="G365" s="121">
        <v>0</v>
      </c>
      <c r="H365" s="121" t="s">
        <v>650</v>
      </c>
      <c r="I365" s="121" t="s">
        <v>652</v>
      </c>
      <c r="J365" s="121" t="s">
        <v>392</v>
      </c>
      <c r="K365" s="121" t="s">
        <v>653</v>
      </c>
      <c r="L365" s="122">
        <v>95</v>
      </c>
      <c r="M365" s="126">
        <f>YEAR(SafetyData[[#This Row],[Date]])</f>
        <v>2021</v>
      </c>
      <c r="N365" s="126">
        <f>MONTH(SafetyData[[#This Row],[Date]])</f>
        <v>9</v>
      </c>
    </row>
    <row r="366" spans="1:14">
      <c r="A366" s="123">
        <v>365</v>
      </c>
      <c r="B366" s="120">
        <v>44442</v>
      </c>
      <c r="C366" s="121" t="s">
        <v>642</v>
      </c>
      <c r="D366" s="121" t="s">
        <v>19</v>
      </c>
      <c r="E366" s="121" t="s">
        <v>632</v>
      </c>
      <c r="F366" s="121" t="s">
        <v>644</v>
      </c>
      <c r="G366" s="121">
        <v>0</v>
      </c>
      <c r="H366" s="121" t="s">
        <v>56</v>
      </c>
      <c r="I366" s="121" t="s">
        <v>663</v>
      </c>
      <c r="J366" s="121" t="s">
        <v>635</v>
      </c>
      <c r="K366" s="121" t="s">
        <v>662</v>
      </c>
      <c r="L366" s="122">
        <v>4834</v>
      </c>
      <c r="M366" s="126">
        <f>YEAR(SafetyData[[#This Row],[Date]])</f>
        <v>2021</v>
      </c>
      <c r="N366" s="126">
        <f>MONTH(SafetyData[[#This Row],[Date]])</f>
        <v>9</v>
      </c>
    </row>
    <row r="367" spans="1:14">
      <c r="A367" s="123">
        <v>366</v>
      </c>
      <c r="B367" s="120">
        <v>44442</v>
      </c>
      <c r="C367" s="121" t="s">
        <v>631</v>
      </c>
      <c r="D367" s="121" t="s">
        <v>19</v>
      </c>
      <c r="E367" s="121" t="s">
        <v>632</v>
      </c>
      <c r="F367" s="121" t="s">
        <v>648</v>
      </c>
      <c r="G367" s="121">
        <v>0</v>
      </c>
      <c r="H367" s="121" t="s">
        <v>64</v>
      </c>
      <c r="I367" s="121" t="s">
        <v>634</v>
      </c>
      <c r="J367" s="121" t="s">
        <v>392</v>
      </c>
      <c r="K367" s="121" t="s">
        <v>641</v>
      </c>
      <c r="L367" s="122">
        <v>0</v>
      </c>
      <c r="M367" s="126">
        <f>YEAR(SafetyData[[#This Row],[Date]])</f>
        <v>2021</v>
      </c>
      <c r="N367" s="126">
        <f>MONTH(SafetyData[[#This Row],[Date]])</f>
        <v>9</v>
      </c>
    </row>
    <row r="368" spans="1:14">
      <c r="A368" s="123">
        <v>367</v>
      </c>
      <c r="B368" s="120">
        <v>44445</v>
      </c>
      <c r="C368" s="121" t="s">
        <v>646</v>
      </c>
      <c r="D368" s="121" t="s">
        <v>34</v>
      </c>
      <c r="E368" s="121" t="s">
        <v>647</v>
      </c>
      <c r="F368" s="121" t="s">
        <v>648</v>
      </c>
      <c r="G368" s="121">
        <v>0</v>
      </c>
      <c r="H368" s="121" t="s">
        <v>68</v>
      </c>
      <c r="I368" s="121" t="s">
        <v>663</v>
      </c>
      <c r="J368" s="121" t="s">
        <v>392</v>
      </c>
      <c r="K368" s="121" t="s">
        <v>664</v>
      </c>
      <c r="L368" s="122">
        <v>1433</v>
      </c>
      <c r="M368" s="126">
        <f>YEAR(SafetyData[[#This Row],[Date]])</f>
        <v>2021</v>
      </c>
      <c r="N368" s="126">
        <f>MONTH(SafetyData[[#This Row],[Date]])</f>
        <v>9</v>
      </c>
    </row>
    <row r="369" spans="1:14">
      <c r="A369" s="123">
        <v>368</v>
      </c>
      <c r="B369" s="120">
        <v>44449</v>
      </c>
      <c r="C369" s="121" t="s">
        <v>656</v>
      </c>
      <c r="D369" s="121" t="s">
        <v>19</v>
      </c>
      <c r="E369" s="121" t="s">
        <v>638</v>
      </c>
      <c r="F369" s="121" t="s">
        <v>648</v>
      </c>
      <c r="G369" s="121">
        <v>0</v>
      </c>
      <c r="H369" s="121" t="s">
        <v>668</v>
      </c>
      <c r="I369" s="121" t="s">
        <v>634</v>
      </c>
      <c r="J369" s="121" t="s">
        <v>392</v>
      </c>
      <c r="K369" s="121" t="s">
        <v>660</v>
      </c>
      <c r="L369" s="122">
        <v>0</v>
      </c>
      <c r="M369" s="126">
        <f>YEAR(SafetyData[[#This Row],[Date]])</f>
        <v>2021</v>
      </c>
      <c r="N369" s="126">
        <f>MONTH(SafetyData[[#This Row],[Date]])</f>
        <v>9</v>
      </c>
    </row>
    <row r="370" spans="1:14">
      <c r="A370" s="123">
        <v>369</v>
      </c>
      <c r="B370" s="120">
        <v>44450</v>
      </c>
      <c r="C370" s="121" t="s">
        <v>665</v>
      </c>
      <c r="D370" s="121" t="s">
        <v>19</v>
      </c>
      <c r="E370" s="121" t="s">
        <v>638</v>
      </c>
      <c r="F370" s="121" t="s">
        <v>633</v>
      </c>
      <c r="G370" s="121">
        <v>0</v>
      </c>
      <c r="H370" s="121" t="s">
        <v>41</v>
      </c>
      <c r="I370" s="121" t="s">
        <v>652</v>
      </c>
      <c r="J370" s="121" t="s">
        <v>635</v>
      </c>
      <c r="K370" s="121" t="s">
        <v>664</v>
      </c>
      <c r="L370" s="122">
        <v>159</v>
      </c>
      <c r="M370" s="126">
        <f>YEAR(SafetyData[[#This Row],[Date]])</f>
        <v>2021</v>
      </c>
      <c r="N370" s="126">
        <f>MONTH(SafetyData[[#This Row],[Date]])</f>
        <v>9</v>
      </c>
    </row>
    <row r="371" spans="1:14">
      <c r="A371" s="123">
        <v>370</v>
      </c>
      <c r="B371" s="120">
        <v>44454</v>
      </c>
      <c r="C371" s="121" t="s">
        <v>642</v>
      </c>
      <c r="D371" s="121" t="s">
        <v>19</v>
      </c>
      <c r="E371" s="121" t="s">
        <v>643</v>
      </c>
      <c r="F371" s="121" t="s">
        <v>670</v>
      </c>
      <c r="G371" s="121">
        <v>0</v>
      </c>
      <c r="H371" s="121" t="s">
        <v>668</v>
      </c>
      <c r="I371" s="121" t="s">
        <v>634</v>
      </c>
      <c r="J371" s="121" t="s">
        <v>657</v>
      </c>
      <c r="K371" s="121" t="s">
        <v>653</v>
      </c>
      <c r="L371" s="122">
        <v>0</v>
      </c>
      <c r="M371" s="126">
        <f>YEAR(SafetyData[[#This Row],[Date]])</f>
        <v>2021</v>
      </c>
      <c r="N371" s="126">
        <f>MONTH(SafetyData[[#This Row],[Date]])</f>
        <v>9</v>
      </c>
    </row>
    <row r="372" spans="1:14">
      <c r="A372" s="123">
        <v>371</v>
      </c>
      <c r="B372" s="120">
        <v>44456</v>
      </c>
      <c r="C372" s="121" t="s">
        <v>646</v>
      </c>
      <c r="D372" s="121" t="s">
        <v>19</v>
      </c>
      <c r="E372" s="121" t="s">
        <v>647</v>
      </c>
      <c r="F372" s="121" t="s">
        <v>651</v>
      </c>
      <c r="G372" s="121">
        <v>4</v>
      </c>
      <c r="H372" s="121" t="s">
        <v>56</v>
      </c>
      <c r="I372" s="121" t="s">
        <v>640</v>
      </c>
      <c r="J372" s="121" t="s">
        <v>657</v>
      </c>
      <c r="K372" s="121" t="s">
        <v>655</v>
      </c>
      <c r="L372" s="122">
        <v>4771</v>
      </c>
      <c r="M372" s="126">
        <f>YEAR(SafetyData[[#This Row],[Date]])</f>
        <v>2021</v>
      </c>
      <c r="N372" s="126">
        <f>MONTH(SafetyData[[#This Row],[Date]])</f>
        <v>9</v>
      </c>
    </row>
    <row r="373" spans="1:14">
      <c r="A373" s="123">
        <v>372</v>
      </c>
      <c r="B373" s="120">
        <v>44457</v>
      </c>
      <c r="C373" s="121" t="s">
        <v>673</v>
      </c>
      <c r="D373" s="121" t="s">
        <v>19</v>
      </c>
      <c r="E373" s="121" t="s">
        <v>643</v>
      </c>
      <c r="F373" s="121" t="s">
        <v>671</v>
      </c>
      <c r="G373" s="121">
        <v>3.5</v>
      </c>
      <c r="H373" s="121" t="s">
        <v>56</v>
      </c>
      <c r="I373" s="121" t="s">
        <v>640</v>
      </c>
      <c r="J373" s="121" t="s">
        <v>392</v>
      </c>
      <c r="K373" s="121" t="s">
        <v>662</v>
      </c>
      <c r="L373" s="122">
        <v>3378</v>
      </c>
      <c r="M373" s="126">
        <f>YEAR(SafetyData[[#This Row],[Date]])</f>
        <v>2021</v>
      </c>
      <c r="N373" s="126">
        <f>MONTH(SafetyData[[#This Row],[Date]])</f>
        <v>9</v>
      </c>
    </row>
    <row r="374" spans="1:14">
      <c r="A374" s="123">
        <v>373</v>
      </c>
      <c r="B374" s="120">
        <v>44458</v>
      </c>
      <c r="C374" s="121" t="s">
        <v>669</v>
      </c>
      <c r="D374" s="121" t="s">
        <v>19</v>
      </c>
      <c r="E374" s="121" t="s">
        <v>643</v>
      </c>
      <c r="F374" s="121" t="s">
        <v>649</v>
      </c>
      <c r="G374" s="121">
        <v>0</v>
      </c>
      <c r="H374" s="121" t="s">
        <v>56</v>
      </c>
      <c r="I374" s="121" t="s">
        <v>663</v>
      </c>
      <c r="J374" s="121" t="s">
        <v>392</v>
      </c>
      <c r="K374" s="121" t="s">
        <v>662</v>
      </c>
      <c r="L374" s="122">
        <v>3713</v>
      </c>
      <c r="M374" s="126">
        <f>YEAR(SafetyData[[#This Row],[Date]])</f>
        <v>2021</v>
      </c>
      <c r="N374" s="126">
        <f>MONTH(SafetyData[[#This Row],[Date]])</f>
        <v>9</v>
      </c>
    </row>
    <row r="375" spans="1:14">
      <c r="A375" s="123">
        <v>374</v>
      </c>
      <c r="B375" s="120">
        <v>44459</v>
      </c>
      <c r="C375" s="121" t="s">
        <v>672</v>
      </c>
      <c r="D375" s="121" t="s">
        <v>19</v>
      </c>
      <c r="E375" s="121" t="s">
        <v>632</v>
      </c>
      <c r="F375" s="121" t="s">
        <v>648</v>
      </c>
      <c r="G375" s="121">
        <v>0</v>
      </c>
      <c r="H375" s="121" t="s">
        <v>659</v>
      </c>
      <c r="I375" s="121" t="s">
        <v>634</v>
      </c>
      <c r="J375" s="121" t="s">
        <v>657</v>
      </c>
      <c r="K375" s="121" t="s">
        <v>662</v>
      </c>
      <c r="L375" s="122">
        <v>0</v>
      </c>
      <c r="M375" s="126">
        <f>YEAR(SafetyData[[#This Row],[Date]])</f>
        <v>2021</v>
      </c>
      <c r="N375" s="126">
        <f>MONTH(SafetyData[[#This Row],[Date]])</f>
        <v>9</v>
      </c>
    </row>
    <row r="376" spans="1:14">
      <c r="A376" s="123">
        <v>375</v>
      </c>
      <c r="B376" s="120">
        <v>44463</v>
      </c>
      <c r="C376" s="121" t="s">
        <v>672</v>
      </c>
      <c r="D376" s="121" t="s">
        <v>19</v>
      </c>
      <c r="E376" s="121" t="s">
        <v>647</v>
      </c>
      <c r="F376" s="121" t="s">
        <v>644</v>
      </c>
      <c r="G376" s="121">
        <v>0</v>
      </c>
      <c r="H376" s="121" t="s">
        <v>68</v>
      </c>
      <c r="I376" s="121" t="s">
        <v>663</v>
      </c>
      <c r="J376" s="121" t="s">
        <v>392</v>
      </c>
      <c r="K376" s="121" t="s">
        <v>662</v>
      </c>
      <c r="L376" s="122">
        <v>4994</v>
      </c>
      <c r="M376" s="126">
        <f>YEAR(SafetyData[[#This Row],[Date]])</f>
        <v>2021</v>
      </c>
      <c r="N376" s="126">
        <f>MONTH(SafetyData[[#This Row],[Date]])</f>
        <v>9</v>
      </c>
    </row>
    <row r="377" spans="1:14">
      <c r="A377" s="123">
        <v>376</v>
      </c>
      <c r="B377" s="120">
        <v>44467</v>
      </c>
      <c r="C377" s="121" t="s">
        <v>666</v>
      </c>
      <c r="D377" s="121" t="s">
        <v>34</v>
      </c>
      <c r="E377" s="121" t="s">
        <v>647</v>
      </c>
      <c r="F377" s="121" t="s">
        <v>644</v>
      </c>
      <c r="G377" s="121">
        <v>0</v>
      </c>
      <c r="H377" s="121" t="s">
        <v>29</v>
      </c>
      <c r="I377" s="121" t="s">
        <v>652</v>
      </c>
      <c r="J377" s="121" t="s">
        <v>657</v>
      </c>
      <c r="K377" s="121" t="s">
        <v>655</v>
      </c>
      <c r="L377" s="122">
        <v>238</v>
      </c>
      <c r="M377" s="126">
        <f>YEAR(SafetyData[[#This Row],[Date]])</f>
        <v>2021</v>
      </c>
      <c r="N377" s="126">
        <f>MONTH(SafetyData[[#This Row],[Date]])</f>
        <v>9</v>
      </c>
    </row>
    <row r="378" spans="1:14">
      <c r="A378" s="123">
        <v>377</v>
      </c>
      <c r="B378" s="120">
        <v>44468</v>
      </c>
      <c r="C378" s="121" t="s">
        <v>646</v>
      </c>
      <c r="D378" s="121" t="s">
        <v>19</v>
      </c>
      <c r="E378" s="121" t="s">
        <v>638</v>
      </c>
      <c r="F378" s="121" t="s">
        <v>639</v>
      </c>
      <c r="G378" s="121">
        <v>0</v>
      </c>
      <c r="H378" s="121" t="s">
        <v>56</v>
      </c>
      <c r="I378" s="121" t="s">
        <v>652</v>
      </c>
      <c r="J378" s="121" t="s">
        <v>635</v>
      </c>
      <c r="K378" s="121" t="s">
        <v>655</v>
      </c>
      <c r="L378" s="122">
        <v>209</v>
      </c>
      <c r="M378" s="126">
        <f>YEAR(SafetyData[[#This Row],[Date]])</f>
        <v>2021</v>
      </c>
      <c r="N378" s="126">
        <f>MONTH(SafetyData[[#This Row],[Date]])</f>
        <v>9</v>
      </c>
    </row>
    <row r="379" spans="1:14">
      <c r="A379" s="123">
        <v>378</v>
      </c>
      <c r="B379" s="120">
        <v>44470</v>
      </c>
      <c r="C379" s="121" t="s">
        <v>673</v>
      </c>
      <c r="D379" s="121" t="s">
        <v>19</v>
      </c>
      <c r="E379" s="121" t="s">
        <v>632</v>
      </c>
      <c r="F379" s="121" t="s">
        <v>648</v>
      </c>
      <c r="G379" s="121">
        <v>0</v>
      </c>
      <c r="H379" s="121" t="s">
        <v>22</v>
      </c>
      <c r="I379" s="121" t="s">
        <v>663</v>
      </c>
      <c r="J379" s="121" t="s">
        <v>635</v>
      </c>
      <c r="K379" s="121" t="s">
        <v>636</v>
      </c>
      <c r="L379" s="122">
        <v>2120</v>
      </c>
      <c r="M379" s="126">
        <f>YEAR(SafetyData[[#This Row],[Date]])</f>
        <v>2021</v>
      </c>
      <c r="N379" s="126">
        <f>MONTH(SafetyData[[#This Row],[Date]])</f>
        <v>10</v>
      </c>
    </row>
    <row r="380" spans="1:14">
      <c r="A380" s="123">
        <v>379</v>
      </c>
      <c r="B380" s="120">
        <v>44470</v>
      </c>
      <c r="C380" s="121" t="s">
        <v>631</v>
      </c>
      <c r="D380" s="121" t="s">
        <v>34</v>
      </c>
      <c r="E380" s="121" t="s">
        <v>632</v>
      </c>
      <c r="F380" s="121" t="s">
        <v>639</v>
      </c>
      <c r="G380" s="121">
        <v>0</v>
      </c>
      <c r="H380" s="121" t="s">
        <v>41</v>
      </c>
      <c r="I380" s="121" t="s">
        <v>634</v>
      </c>
      <c r="J380" s="121" t="s">
        <v>635</v>
      </c>
      <c r="K380" s="121" t="s">
        <v>636</v>
      </c>
      <c r="L380" s="122">
        <v>0</v>
      </c>
      <c r="M380" s="126">
        <f>YEAR(SafetyData[[#This Row],[Date]])</f>
        <v>2021</v>
      </c>
      <c r="N380" s="126">
        <f>MONTH(SafetyData[[#This Row],[Date]])</f>
        <v>10</v>
      </c>
    </row>
    <row r="381" spans="1:14">
      <c r="A381" s="123">
        <v>380</v>
      </c>
      <c r="B381" s="120">
        <v>44474</v>
      </c>
      <c r="C381" s="121" t="s">
        <v>656</v>
      </c>
      <c r="D381" s="121" t="s">
        <v>19</v>
      </c>
      <c r="E381" s="121" t="s">
        <v>632</v>
      </c>
      <c r="F381" s="121" t="s">
        <v>639</v>
      </c>
      <c r="G381" s="121">
        <v>1</v>
      </c>
      <c r="H381" s="121" t="s">
        <v>659</v>
      </c>
      <c r="I381" s="121" t="s">
        <v>640</v>
      </c>
      <c r="J381" s="121" t="s">
        <v>392</v>
      </c>
      <c r="K381" s="121" t="s">
        <v>641</v>
      </c>
      <c r="L381" s="122">
        <v>2245</v>
      </c>
      <c r="M381" s="126">
        <f>YEAR(SafetyData[[#This Row],[Date]])</f>
        <v>2021</v>
      </c>
      <c r="N381" s="126">
        <f>MONTH(SafetyData[[#This Row],[Date]])</f>
        <v>10</v>
      </c>
    </row>
    <row r="382" spans="1:14">
      <c r="A382" s="123">
        <v>381</v>
      </c>
      <c r="B382" s="120">
        <v>44479</v>
      </c>
      <c r="C382" s="121" t="s">
        <v>669</v>
      </c>
      <c r="D382" s="121" t="s">
        <v>19</v>
      </c>
      <c r="E382" s="121" t="s">
        <v>643</v>
      </c>
      <c r="F382" s="121" t="s">
        <v>651</v>
      </c>
      <c r="G382" s="121">
        <v>0</v>
      </c>
      <c r="H382" s="121" t="s">
        <v>29</v>
      </c>
      <c r="I382" s="121" t="s">
        <v>652</v>
      </c>
      <c r="J382" s="121" t="s">
        <v>635</v>
      </c>
      <c r="K382" s="121" t="s">
        <v>655</v>
      </c>
      <c r="L382" s="122">
        <v>118</v>
      </c>
      <c r="M382" s="126">
        <f>YEAR(SafetyData[[#This Row],[Date]])</f>
        <v>2021</v>
      </c>
      <c r="N382" s="126">
        <f>MONTH(SafetyData[[#This Row],[Date]])</f>
        <v>10</v>
      </c>
    </row>
    <row r="383" spans="1:14">
      <c r="A383" s="123">
        <v>382</v>
      </c>
      <c r="B383" s="120">
        <v>44482</v>
      </c>
      <c r="C383" s="121" t="s">
        <v>656</v>
      </c>
      <c r="D383" s="121" t="s">
        <v>19</v>
      </c>
      <c r="E383" s="121" t="s">
        <v>643</v>
      </c>
      <c r="F383" s="121" t="s">
        <v>648</v>
      </c>
      <c r="G383" s="121">
        <v>0</v>
      </c>
      <c r="H383" s="121" t="s">
        <v>659</v>
      </c>
      <c r="I383" s="121" t="s">
        <v>663</v>
      </c>
      <c r="J383" s="121" t="s">
        <v>635</v>
      </c>
      <c r="K383" s="121" t="s">
        <v>667</v>
      </c>
      <c r="L383" s="122">
        <v>534</v>
      </c>
      <c r="M383" s="126">
        <f>YEAR(SafetyData[[#This Row],[Date]])</f>
        <v>2021</v>
      </c>
      <c r="N383" s="126">
        <f>MONTH(SafetyData[[#This Row],[Date]])</f>
        <v>10</v>
      </c>
    </row>
    <row r="384" spans="1:14">
      <c r="A384" s="123">
        <v>383</v>
      </c>
      <c r="B384" s="120">
        <v>44483</v>
      </c>
      <c r="C384" s="121" t="s">
        <v>666</v>
      </c>
      <c r="D384" s="121" t="s">
        <v>19</v>
      </c>
      <c r="E384" s="121" t="s">
        <v>638</v>
      </c>
      <c r="F384" s="121" t="s">
        <v>649</v>
      </c>
      <c r="G384" s="121">
        <v>0</v>
      </c>
      <c r="H384" s="121" t="s">
        <v>41</v>
      </c>
      <c r="I384" s="121" t="s">
        <v>634</v>
      </c>
      <c r="J384" s="121" t="s">
        <v>635</v>
      </c>
      <c r="K384" s="121" t="s">
        <v>667</v>
      </c>
      <c r="L384" s="122">
        <v>0</v>
      </c>
      <c r="M384" s="126">
        <f>YEAR(SafetyData[[#This Row],[Date]])</f>
        <v>2021</v>
      </c>
      <c r="N384" s="126">
        <f>MONTH(SafetyData[[#This Row],[Date]])</f>
        <v>10</v>
      </c>
    </row>
    <row r="385" spans="1:14">
      <c r="A385" s="123">
        <v>384</v>
      </c>
      <c r="B385" s="120">
        <v>44483</v>
      </c>
      <c r="C385" s="121" t="s">
        <v>631</v>
      </c>
      <c r="D385" s="121" t="s">
        <v>19</v>
      </c>
      <c r="E385" s="121" t="s">
        <v>632</v>
      </c>
      <c r="F385" s="121" t="s">
        <v>651</v>
      </c>
      <c r="G385" s="121">
        <v>0</v>
      </c>
      <c r="H385" s="121" t="s">
        <v>68</v>
      </c>
      <c r="I385" s="121" t="s">
        <v>652</v>
      </c>
      <c r="J385" s="121" t="s">
        <v>392</v>
      </c>
      <c r="K385" s="121" t="s">
        <v>667</v>
      </c>
      <c r="L385" s="122">
        <v>420</v>
      </c>
      <c r="M385" s="126">
        <f>YEAR(SafetyData[[#This Row],[Date]])</f>
        <v>2021</v>
      </c>
      <c r="N385" s="126">
        <f>MONTH(SafetyData[[#This Row],[Date]])</f>
        <v>10</v>
      </c>
    </row>
    <row r="386" spans="1:14">
      <c r="A386" s="123">
        <v>385</v>
      </c>
      <c r="B386" s="120">
        <v>44484</v>
      </c>
      <c r="C386" s="121" t="s">
        <v>637</v>
      </c>
      <c r="D386" s="121" t="s">
        <v>34</v>
      </c>
      <c r="E386" s="121" t="s">
        <v>647</v>
      </c>
      <c r="F386" s="121" t="s">
        <v>670</v>
      </c>
      <c r="G386" s="121">
        <v>4</v>
      </c>
      <c r="H386" s="121" t="s">
        <v>68</v>
      </c>
      <c r="I386" s="121" t="s">
        <v>640</v>
      </c>
      <c r="J386" s="121" t="s">
        <v>635</v>
      </c>
      <c r="K386" s="121" t="s">
        <v>636</v>
      </c>
      <c r="L386" s="122">
        <v>2622</v>
      </c>
      <c r="M386" s="126">
        <f>YEAR(SafetyData[[#This Row],[Date]])</f>
        <v>2021</v>
      </c>
      <c r="N386" s="126">
        <f>MONTH(SafetyData[[#This Row],[Date]])</f>
        <v>10</v>
      </c>
    </row>
    <row r="387" spans="1:14">
      <c r="A387" s="123">
        <v>386</v>
      </c>
      <c r="B387" s="120">
        <v>44485</v>
      </c>
      <c r="C387" s="121" t="s">
        <v>673</v>
      </c>
      <c r="D387" s="121" t="s">
        <v>19</v>
      </c>
      <c r="E387" s="121" t="s">
        <v>638</v>
      </c>
      <c r="F387" s="121" t="s">
        <v>639</v>
      </c>
      <c r="G387" s="121">
        <v>3.5</v>
      </c>
      <c r="H387" s="121" t="s">
        <v>29</v>
      </c>
      <c r="I387" s="121" t="s">
        <v>640</v>
      </c>
      <c r="J387" s="121" t="s">
        <v>392</v>
      </c>
      <c r="K387" s="121" t="s">
        <v>667</v>
      </c>
      <c r="L387" s="122">
        <v>1213</v>
      </c>
      <c r="M387" s="126">
        <f>YEAR(SafetyData[[#This Row],[Date]])</f>
        <v>2021</v>
      </c>
      <c r="N387" s="126">
        <f>MONTH(SafetyData[[#This Row],[Date]])</f>
        <v>10</v>
      </c>
    </row>
    <row r="388" spans="1:14">
      <c r="A388" s="123">
        <v>387</v>
      </c>
      <c r="B388" s="120">
        <v>44486</v>
      </c>
      <c r="C388" s="121" t="s">
        <v>646</v>
      </c>
      <c r="D388" s="121" t="s">
        <v>19</v>
      </c>
      <c r="E388" s="121" t="s">
        <v>638</v>
      </c>
      <c r="F388" s="121" t="s">
        <v>644</v>
      </c>
      <c r="G388" s="121">
        <v>0</v>
      </c>
      <c r="H388" s="121" t="s">
        <v>41</v>
      </c>
      <c r="I388" s="121" t="s">
        <v>634</v>
      </c>
      <c r="J388" s="121" t="s">
        <v>635</v>
      </c>
      <c r="K388" s="121" t="s">
        <v>653</v>
      </c>
      <c r="L388" s="122">
        <v>0</v>
      </c>
      <c r="M388" s="126">
        <f>YEAR(SafetyData[[#This Row],[Date]])</f>
        <v>2021</v>
      </c>
      <c r="N388" s="126">
        <f>MONTH(SafetyData[[#This Row],[Date]])</f>
        <v>10</v>
      </c>
    </row>
    <row r="389" spans="1:14">
      <c r="A389" s="123">
        <v>388</v>
      </c>
      <c r="B389" s="120">
        <v>44488</v>
      </c>
      <c r="C389" s="121" t="s">
        <v>646</v>
      </c>
      <c r="D389" s="121" t="s">
        <v>19</v>
      </c>
      <c r="E389" s="121" t="s">
        <v>632</v>
      </c>
      <c r="F389" s="121" t="s">
        <v>658</v>
      </c>
      <c r="G389" s="121">
        <v>0</v>
      </c>
      <c r="H389" s="121" t="s">
        <v>41</v>
      </c>
      <c r="I389" s="121" t="s">
        <v>652</v>
      </c>
      <c r="J389" s="121" t="s">
        <v>392</v>
      </c>
      <c r="K389" s="121" t="s">
        <v>653</v>
      </c>
      <c r="L389" s="122">
        <v>65</v>
      </c>
      <c r="M389" s="126">
        <f>YEAR(SafetyData[[#This Row],[Date]])</f>
        <v>2021</v>
      </c>
      <c r="N389" s="126">
        <f>MONTH(SafetyData[[#This Row],[Date]])</f>
        <v>10</v>
      </c>
    </row>
    <row r="390" spans="1:14">
      <c r="A390" s="123">
        <v>389</v>
      </c>
      <c r="B390" s="120">
        <v>44488</v>
      </c>
      <c r="C390" s="121" t="s">
        <v>646</v>
      </c>
      <c r="D390" s="121" t="s">
        <v>19</v>
      </c>
      <c r="E390" s="121" t="s">
        <v>638</v>
      </c>
      <c r="F390" s="121" t="s">
        <v>644</v>
      </c>
      <c r="G390" s="121">
        <v>0</v>
      </c>
      <c r="H390" s="121" t="s">
        <v>41</v>
      </c>
      <c r="I390" s="121" t="s">
        <v>663</v>
      </c>
      <c r="J390" s="121" t="s">
        <v>657</v>
      </c>
      <c r="K390" s="121" t="s">
        <v>662</v>
      </c>
      <c r="L390" s="122">
        <v>2860</v>
      </c>
      <c r="M390" s="126">
        <f>YEAR(SafetyData[[#This Row],[Date]])</f>
        <v>2021</v>
      </c>
      <c r="N390" s="126">
        <f>MONTH(SafetyData[[#This Row],[Date]])</f>
        <v>10</v>
      </c>
    </row>
    <row r="391" spans="1:14">
      <c r="A391" s="123">
        <v>390</v>
      </c>
      <c r="B391" s="120">
        <v>44492</v>
      </c>
      <c r="C391" s="121" t="s">
        <v>654</v>
      </c>
      <c r="D391" s="121" t="s">
        <v>19</v>
      </c>
      <c r="E391" s="121" t="s">
        <v>632</v>
      </c>
      <c r="F391" s="121" t="s">
        <v>649</v>
      </c>
      <c r="G391" s="121">
        <v>0</v>
      </c>
      <c r="H391" s="121" t="s">
        <v>64</v>
      </c>
      <c r="I391" s="121" t="s">
        <v>652</v>
      </c>
      <c r="J391" s="121" t="s">
        <v>392</v>
      </c>
      <c r="K391" s="121" t="s">
        <v>662</v>
      </c>
      <c r="L391" s="122">
        <v>129</v>
      </c>
      <c r="M391" s="126">
        <f>YEAR(SafetyData[[#This Row],[Date]])</f>
        <v>2021</v>
      </c>
      <c r="N391" s="126">
        <f>MONTH(SafetyData[[#This Row],[Date]])</f>
        <v>10</v>
      </c>
    </row>
    <row r="392" spans="1:14">
      <c r="A392" s="123">
        <v>391</v>
      </c>
      <c r="B392" s="120">
        <v>44492</v>
      </c>
      <c r="C392" s="121" t="s">
        <v>656</v>
      </c>
      <c r="D392" s="121" t="s">
        <v>19</v>
      </c>
      <c r="E392" s="121" t="s">
        <v>643</v>
      </c>
      <c r="F392" s="121" t="s">
        <v>649</v>
      </c>
      <c r="G392" s="121">
        <v>0</v>
      </c>
      <c r="H392" s="121" t="s">
        <v>68</v>
      </c>
      <c r="I392" s="121" t="s">
        <v>663</v>
      </c>
      <c r="J392" s="121" t="s">
        <v>392</v>
      </c>
      <c r="K392" s="121" t="s">
        <v>664</v>
      </c>
      <c r="L392" s="122">
        <v>4698</v>
      </c>
      <c r="M392" s="126">
        <f>YEAR(SafetyData[[#This Row],[Date]])</f>
        <v>2021</v>
      </c>
      <c r="N392" s="126">
        <f>MONTH(SafetyData[[#This Row],[Date]])</f>
        <v>10</v>
      </c>
    </row>
    <row r="393" spans="1:14">
      <c r="A393" s="123">
        <v>392</v>
      </c>
      <c r="B393" s="120">
        <v>44495</v>
      </c>
      <c r="C393" s="121" t="s">
        <v>631</v>
      </c>
      <c r="D393" s="121" t="s">
        <v>19</v>
      </c>
      <c r="E393" s="121" t="s">
        <v>638</v>
      </c>
      <c r="F393" s="121" t="s">
        <v>658</v>
      </c>
      <c r="G393" s="121">
        <v>0</v>
      </c>
      <c r="H393" s="121" t="s">
        <v>29</v>
      </c>
      <c r="I393" s="121" t="s">
        <v>634</v>
      </c>
      <c r="J393" s="121" t="s">
        <v>392</v>
      </c>
      <c r="K393" s="121" t="s">
        <v>662</v>
      </c>
      <c r="L393" s="122">
        <v>0</v>
      </c>
      <c r="M393" s="126">
        <f>YEAR(SafetyData[[#This Row],[Date]])</f>
        <v>2021</v>
      </c>
      <c r="N393" s="126">
        <f>MONTH(SafetyData[[#This Row],[Date]])</f>
        <v>10</v>
      </c>
    </row>
    <row r="394" spans="1:14">
      <c r="A394" s="123">
        <v>393</v>
      </c>
      <c r="B394" s="120">
        <v>44497</v>
      </c>
      <c r="C394" s="121" t="s">
        <v>673</v>
      </c>
      <c r="D394" s="121" t="s">
        <v>19</v>
      </c>
      <c r="E394" s="121" t="s">
        <v>638</v>
      </c>
      <c r="F394" s="121" t="s">
        <v>649</v>
      </c>
      <c r="G394" s="121">
        <v>0</v>
      </c>
      <c r="H394" s="121" t="s">
        <v>668</v>
      </c>
      <c r="I394" s="121" t="s">
        <v>652</v>
      </c>
      <c r="J394" s="121" t="s">
        <v>392</v>
      </c>
      <c r="K394" s="121" t="s">
        <v>653</v>
      </c>
      <c r="L394" s="122">
        <v>36</v>
      </c>
      <c r="M394" s="126">
        <f>YEAR(SafetyData[[#This Row],[Date]])</f>
        <v>2021</v>
      </c>
      <c r="N394" s="126">
        <f>MONTH(SafetyData[[#This Row],[Date]])</f>
        <v>10</v>
      </c>
    </row>
    <row r="395" spans="1:14">
      <c r="A395" s="123">
        <v>394</v>
      </c>
      <c r="B395" s="120">
        <v>44499</v>
      </c>
      <c r="C395" s="121" t="s">
        <v>669</v>
      </c>
      <c r="D395" s="121" t="s">
        <v>19</v>
      </c>
      <c r="E395" s="121" t="s">
        <v>647</v>
      </c>
      <c r="F395" s="121" t="s">
        <v>644</v>
      </c>
      <c r="G395" s="121">
        <v>0</v>
      </c>
      <c r="H395" s="121" t="s">
        <v>668</v>
      </c>
      <c r="I395" s="121" t="s">
        <v>634</v>
      </c>
      <c r="J395" s="121" t="s">
        <v>392</v>
      </c>
      <c r="K395" s="121" t="s">
        <v>662</v>
      </c>
      <c r="L395" s="122">
        <v>0</v>
      </c>
      <c r="M395" s="126">
        <f>YEAR(SafetyData[[#This Row],[Date]])</f>
        <v>2021</v>
      </c>
      <c r="N395" s="126">
        <f>MONTH(SafetyData[[#This Row],[Date]])</f>
        <v>10</v>
      </c>
    </row>
    <row r="396" spans="1:14">
      <c r="A396" s="123">
        <v>395</v>
      </c>
      <c r="B396" s="120">
        <v>44502</v>
      </c>
      <c r="C396" s="121" t="s">
        <v>672</v>
      </c>
      <c r="D396" s="121" t="s">
        <v>19</v>
      </c>
      <c r="E396" s="121" t="s">
        <v>647</v>
      </c>
      <c r="F396" s="121" t="s">
        <v>644</v>
      </c>
      <c r="G396" s="121">
        <v>0</v>
      </c>
      <c r="H396" s="121" t="s">
        <v>659</v>
      </c>
      <c r="I396" s="121" t="s">
        <v>634</v>
      </c>
      <c r="J396" s="121" t="s">
        <v>392</v>
      </c>
      <c r="K396" s="121" t="s">
        <v>662</v>
      </c>
      <c r="L396" s="122">
        <v>0</v>
      </c>
      <c r="M396" s="126">
        <f>YEAR(SafetyData[[#This Row],[Date]])</f>
        <v>2021</v>
      </c>
      <c r="N396" s="126">
        <f>MONTH(SafetyData[[#This Row],[Date]])</f>
        <v>11</v>
      </c>
    </row>
    <row r="397" spans="1:14">
      <c r="A397" s="123">
        <v>396</v>
      </c>
      <c r="B397" s="120">
        <v>44506</v>
      </c>
      <c r="C397" s="121" t="s">
        <v>654</v>
      </c>
      <c r="D397" s="121" t="s">
        <v>19</v>
      </c>
      <c r="E397" s="121" t="s">
        <v>647</v>
      </c>
      <c r="F397" s="121" t="s">
        <v>644</v>
      </c>
      <c r="G397" s="121">
        <v>0</v>
      </c>
      <c r="H397" s="121" t="s">
        <v>29</v>
      </c>
      <c r="I397" s="121" t="s">
        <v>663</v>
      </c>
      <c r="J397" s="121" t="s">
        <v>657</v>
      </c>
      <c r="K397" s="121" t="s">
        <v>662</v>
      </c>
      <c r="L397" s="122">
        <v>1585</v>
      </c>
      <c r="M397" s="126">
        <f>YEAR(SafetyData[[#This Row],[Date]])</f>
        <v>2021</v>
      </c>
      <c r="N397" s="126">
        <f>MONTH(SafetyData[[#This Row],[Date]])</f>
        <v>11</v>
      </c>
    </row>
    <row r="398" spans="1:14">
      <c r="A398" s="123">
        <v>397</v>
      </c>
      <c r="B398" s="120">
        <v>44509</v>
      </c>
      <c r="C398" s="121" t="s">
        <v>666</v>
      </c>
      <c r="D398" s="121" t="s">
        <v>19</v>
      </c>
      <c r="E398" s="121" t="s">
        <v>638</v>
      </c>
      <c r="F398" s="121" t="s">
        <v>671</v>
      </c>
      <c r="G398" s="121">
        <v>3</v>
      </c>
      <c r="H398" s="121" t="s">
        <v>64</v>
      </c>
      <c r="I398" s="121" t="s">
        <v>640</v>
      </c>
      <c r="J398" s="121" t="s">
        <v>657</v>
      </c>
      <c r="K398" s="121" t="s">
        <v>667</v>
      </c>
      <c r="L398" s="122">
        <v>2015</v>
      </c>
      <c r="M398" s="126">
        <f>YEAR(SafetyData[[#This Row],[Date]])</f>
        <v>2021</v>
      </c>
      <c r="N398" s="126">
        <f>MONTH(SafetyData[[#This Row],[Date]])</f>
        <v>11</v>
      </c>
    </row>
    <row r="399" spans="1:14">
      <c r="A399" s="123">
        <v>398</v>
      </c>
      <c r="B399" s="120">
        <v>44510</v>
      </c>
      <c r="C399" s="121" t="s">
        <v>656</v>
      </c>
      <c r="D399" s="121" t="s">
        <v>19</v>
      </c>
      <c r="E399" s="121" t="s">
        <v>647</v>
      </c>
      <c r="F399" s="121" t="s">
        <v>670</v>
      </c>
      <c r="G399" s="121">
        <v>4</v>
      </c>
      <c r="H399" s="121" t="s">
        <v>29</v>
      </c>
      <c r="I399" s="121" t="s">
        <v>640</v>
      </c>
      <c r="J399" s="121" t="s">
        <v>392</v>
      </c>
      <c r="K399" s="121" t="s">
        <v>645</v>
      </c>
      <c r="L399" s="122">
        <v>1793</v>
      </c>
      <c r="M399" s="126">
        <f>YEAR(SafetyData[[#This Row],[Date]])</f>
        <v>2021</v>
      </c>
      <c r="N399" s="126">
        <f>MONTH(SafetyData[[#This Row],[Date]])</f>
        <v>11</v>
      </c>
    </row>
    <row r="400" spans="1:14">
      <c r="A400" s="123">
        <v>399</v>
      </c>
      <c r="B400" s="120">
        <v>44512</v>
      </c>
      <c r="C400" s="121" t="s">
        <v>669</v>
      </c>
      <c r="D400" s="121" t="s">
        <v>19</v>
      </c>
      <c r="E400" s="121" t="s">
        <v>643</v>
      </c>
      <c r="F400" s="121" t="s">
        <v>639</v>
      </c>
      <c r="G400" s="121">
        <v>2.5</v>
      </c>
      <c r="H400" s="121" t="s">
        <v>668</v>
      </c>
      <c r="I400" s="121" t="s">
        <v>640</v>
      </c>
      <c r="J400" s="121" t="s">
        <v>635</v>
      </c>
      <c r="K400" s="121" t="s">
        <v>667</v>
      </c>
      <c r="L400" s="122">
        <v>807</v>
      </c>
      <c r="M400" s="126">
        <f>YEAR(SafetyData[[#This Row],[Date]])</f>
        <v>2021</v>
      </c>
      <c r="N400" s="126">
        <f>MONTH(SafetyData[[#This Row],[Date]])</f>
        <v>11</v>
      </c>
    </row>
    <row r="401" spans="1:14">
      <c r="A401" s="123">
        <v>400</v>
      </c>
      <c r="B401" s="120">
        <v>44514</v>
      </c>
      <c r="C401" s="121" t="s">
        <v>666</v>
      </c>
      <c r="D401" s="121" t="s">
        <v>34</v>
      </c>
      <c r="E401" s="121" t="s">
        <v>638</v>
      </c>
      <c r="F401" s="121" t="s">
        <v>644</v>
      </c>
      <c r="G401" s="121">
        <v>0.5</v>
      </c>
      <c r="H401" s="121" t="s">
        <v>29</v>
      </c>
      <c r="I401" s="121" t="s">
        <v>640</v>
      </c>
      <c r="J401" s="121" t="s">
        <v>635</v>
      </c>
      <c r="K401" s="121" t="s">
        <v>636</v>
      </c>
      <c r="L401" s="122">
        <v>920</v>
      </c>
      <c r="M401" s="126">
        <f>YEAR(SafetyData[[#This Row],[Date]])</f>
        <v>2021</v>
      </c>
      <c r="N401" s="126">
        <f>MONTH(SafetyData[[#This Row],[Date]])</f>
        <v>11</v>
      </c>
    </row>
    <row r="402" spans="1:14">
      <c r="A402" s="123">
        <v>401</v>
      </c>
      <c r="B402" s="120">
        <v>44515</v>
      </c>
      <c r="C402" s="121" t="s">
        <v>665</v>
      </c>
      <c r="D402" s="121" t="s">
        <v>19</v>
      </c>
      <c r="E402" s="121" t="s">
        <v>632</v>
      </c>
      <c r="F402" s="121" t="s">
        <v>671</v>
      </c>
      <c r="G402" s="121">
        <v>0</v>
      </c>
      <c r="H402" s="121" t="s">
        <v>659</v>
      </c>
      <c r="I402" s="121" t="s">
        <v>652</v>
      </c>
      <c r="J402" s="121" t="s">
        <v>392</v>
      </c>
      <c r="K402" s="121" t="s">
        <v>660</v>
      </c>
      <c r="L402" s="122">
        <v>37</v>
      </c>
      <c r="M402" s="126">
        <f>YEAR(SafetyData[[#This Row],[Date]])</f>
        <v>2021</v>
      </c>
      <c r="N402" s="126">
        <f>MONTH(SafetyData[[#This Row],[Date]])</f>
        <v>11</v>
      </c>
    </row>
    <row r="403" spans="1:14">
      <c r="A403" s="123">
        <v>402</v>
      </c>
      <c r="B403" s="120">
        <v>44515</v>
      </c>
      <c r="C403" s="121" t="s">
        <v>661</v>
      </c>
      <c r="D403" s="121" t="s">
        <v>19</v>
      </c>
      <c r="E403" s="121" t="s">
        <v>647</v>
      </c>
      <c r="F403" s="121" t="s">
        <v>671</v>
      </c>
      <c r="G403" s="121">
        <v>0</v>
      </c>
      <c r="H403" s="121" t="s">
        <v>56</v>
      </c>
      <c r="I403" s="121" t="s">
        <v>663</v>
      </c>
      <c r="J403" s="121" t="s">
        <v>657</v>
      </c>
      <c r="K403" s="121" t="s">
        <v>636</v>
      </c>
      <c r="L403" s="122">
        <v>4791</v>
      </c>
      <c r="M403" s="126">
        <f>YEAR(SafetyData[[#This Row],[Date]])</f>
        <v>2021</v>
      </c>
      <c r="N403" s="126">
        <f>MONTH(SafetyData[[#This Row],[Date]])</f>
        <v>11</v>
      </c>
    </row>
    <row r="404" spans="1:14">
      <c r="A404" s="123">
        <v>403</v>
      </c>
      <c r="B404" s="120">
        <v>44516</v>
      </c>
      <c r="C404" s="121" t="s">
        <v>666</v>
      </c>
      <c r="D404" s="121" t="s">
        <v>19</v>
      </c>
      <c r="E404" s="121" t="s">
        <v>632</v>
      </c>
      <c r="F404" s="121" t="s">
        <v>651</v>
      </c>
      <c r="G404" s="121">
        <v>0</v>
      </c>
      <c r="H404" s="121" t="s">
        <v>64</v>
      </c>
      <c r="I404" s="121" t="s">
        <v>663</v>
      </c>
      <c r="J404" s="121" t="s">
        <v>392</v>
      </c>
      <c r="K404" s="121" t="s">
        <v>667</v>
      </c>
      <c r="L404" s="122">
        <v>2124</v>
      </c>
      <c r="M404" s="126">
        <f>YEAR(SafetyData[[#This Row],[Date]])</f>
        <v>2021</v>
      </c>
      <c r="N404" s="126">
        <f>MONTH(SafetyData[[#This Row],[Date]])</f>
        <v>11</v>
      </c>
    </row>
    <row r="405" spans="1:14">
      <c r="A405" s="123">
        <v>404</v>
      </c>
      <c r="B405" s="120">
        <v>44517</v>
      </c>
      <c r="C405" s="121" t="s">
        <v>665</v>
      </c>
      <c r="D405" s="121" t="s">
        <v>34</v>
      </c>
      <c r="E405" s="121" t="s">
        <v>638</v>
      </c>
      <c r="F405" s="121" t="s">
        <v>658</v>
      </c>
      <c r="G405" s="121">
        <v>0</v>
      </c>
      <c r="H405" s="121" t="s">
        <v>650</v>
      </c>
      <c r="I405" s="121" t="s">
        <v>634</v>
      </c>
      <c r="J405" s="121" t="s">
        <v>635</v>
      </c>
      <c r="K405" s="121" t="s">
        <v>655</v>
      </c>
      <c r="L405" s="122">
        <v>0</v>
      </c>
      <c r="M405" s="126">
        <f>YEAR(SafetyData[[#This Row],[Date]])</f>
        <v>2021</v>
      </c>
      <c r="N405" s="126">
        <f>MONTH(SafetyData[[#This Row],[Date]])</f>
        <v>11</v>
      </c>
    </row>
    <row r="406" spans="1:14">
      <c r="A406" s="123">
        <v>405</v>
      </c>
      <c r="B406" s="120">
        <v>44521</v>
      </c>
      <c r="C406" s="121" t="s">
        <v>656</v>
      </c>
      <c r="D406" s="121" t="s">
        <v>19</v>
      </c>
      <c r="E406" s="121" t="s">
        <v>632</v>
      </c>
      <c r="F406" s="121" t="s">
        <v>671</v>
      </c>
      <c r="G406" s="121">
        <v>0</v>
      </c>
      <c r="H406" s="121" t="s">
        <v>22</v>
      </c>
      <c r="I406" s="121" t="s">
        <v>663</v>
      </c>
      <c r="J406" s="121" t="s">
        <v>392</v>
      </c>
      <c r="K406" s="121" t="s">
        <v>641</v>
      </c>
      <c r="L406" s="122">
        <v>1636</v>
      </c>
      <c r="M406" s="126">
        <f>YEAR(SafetyData[[#This Row],[Date]])</f>
        <v>2021</v>
      </c>
      <c r="N406" s="126">
        <f>MONTH(SafetyData[[#This Row],[Date]])</f>
        <v>11</v>
      </c>
    </row>
    <row r="407" spans="1:14">
      <c r="A407" s="123">
        <v>406</v>
      </c>
      <c r="B407" s="120">
        <v>44522</v>
      </c>
      <c r="C407" s="121" t="s">
        <v>637</v>
      </c>
      <c r="D407" s="121" t="s">
        <v>19</v>
      </c>
      <c r="E407" s="121" t="s">
        <v>632</v>
      </c>
      <c r="F407" s="121" t="s">
        <v>639</v>
      </c>
      <c r="G407" s="121">
        <v>0</v>
      </c>
      <c r="H407" s="121" t="s">
        <v>56</v>
      </c>
      <c r="I407" s="121" t="s">
        <v>663</v>
      </c>
      <c r="J407" s="121" t="s">
        <v>657</v>
      </c>
      <c r="K407" s="121" t="s">
        <v>660</v>
      </c>
      <c r="L407" s="122">
        <v>4069</v>
      </c>
      <c r="M407" s="126">
        <f>YEAR(SafetyData[[#This Row],[Date]])</f>
        <v>2021</v>
      </c>
      <c r="N407" s="126">
        <f>MONTH(SafetyData[[#This Row],[Date]])</f>
        <v>11</v>
      </c>
    </row>
    <row r="408" spans="1:14">
      <c r="A408" s="123">
        <v>407</v>
      </c>
      <c r="B408" s="120">
        <v>44523</v>
      </c>
      <c r="C408" s="121" t="s">
        <v>673</v>
      </c>
      <c r="D408" s="121" t="s">
        <v>19</v>
      </c>
      <c r="E408" s="121" t="s">
        <v>638</v>
      </c>
      <c r="F408" s="121" t="s">
        <v>649</v>
      </c>
      <c r="G408" s="121">
        <v>0</v>
      </c>
      <c r="H408" s="121" t="s">
        <v>650</v>
      </c>
      <c r="I408" s="121" t="s">
        <v>652</v>
      </c>
      <c r="J408" s="121" t="s">
        <v>635</v>
      </c>
      <c r="K408" s="121" t="s">
        <v>662</v>
      </c>
      <c r="L408" s="122">
        <v>493</v>
      </c>
      <c r="M408" s="126">
        <f>YEAR(SafetyData[[#This Row],[Date]])</f>
        <v>2021</v>
      </c>
      <c r="N408" s="126">
        <f>MONTH(SafetyData[[#This Row],[Date]])</f>
        <v>11</v>
      </c>
    </row>
    <row r="409" spans="1:14">
      <c r="A409" s="123">
        <v>408</v>
      </c>
      <c r="B409" s="120">
        <v>44524</v>
      </c>
      <c r="C409" s="121" t="s">
        <v>631</v>
      </c>
      <c r="D409" s="121" t="s">
        <v>19</v>
      </c>
      <c r="E409" s="121" t="s">
        <v>643</v>
      </c>
      <c r="F409" s="121" t="s">
        <v>648</v>
      </c>
      <c r="G409" s="121">
        <v>0</v>
      </c>
      <c r="H409" s="121" t="s">
        <v>22</v>
      </c>
      <c r="I409" s="121" t="s">
        <v>663</v>
      </c>
      <c r="J409" s="121" t="s">
        <v>657</v>
      </c>
      <c r="K409" s="121" t="s">
        <v>664</v>
      </c>
      <c r="L409" s="122">
        <v>1493</v>
      </c>
      <c r="M409" s="126">
        <f>YEAR(SafetyData[[#This Row],[Date]])</f>
        <v>2021</v>
      </c>
      <c r="N409" s="126">
        <f>MONTH(SafetyData[[#This Row],[Date]])</f>
        <v>11</v>
      </c>
    </row>
    <row r="410" spans="1:14">
      <c r="A410" s="123">
        <v>409</v>
      </c>
      <c r="B410" s="120">
        <v>44526</v>
      </c>
      <c r="C410" s="121" t="s">
        <v>666</v>
      </c>
      <c r="D410" s="121" t="s">
        <v>19</v>
      </c>
      <c r="E410" s="121" t="s">
        <v>643</v>
      </c>
      <c r="F410" s="121" t="s">
        <v>644</v>
      </c>
      <c r="G410" s="121">
        <v>0</v>
      </c>
      <c r="H410" s="121" t="s">
        <v>650</v>
      </c>
      <c r="I410" s="121" t="s">
        <v>634</v>
      </c>
      <c r="J410" s="121" t="s">
        <v>657</v>
      </c>
      <c r="K410" s="121" t="s">
        <v>662</v>
      </c>
      <c r="L410" s="122">
        <v>0</v>
      </c>
      <c r="M410" s="126">
        <f>YEAR(SafetyData[[#This Row],[Date]])</f>
        <v>2021</v>
      </c>
      <c r="N410" s="126">
        <f>MONTH(SafetyData[[#This Row],[Date]])</f>
        <v>11</v>
      </c>
    </row>
    <row r="411" spans="1:14">
      <c r="A411" s="123">
        <v>410</v>
      </c>
      <c r="B411" s="120">
        <v>44528</v>
      </c>
      <c r="C411" s="121" t="s">
        <v>642</v>
      </c>
      <c r="D411" s="121" t="s">
        <v>34</v>
      </c>
      <c r="E411" s="121" t="s">
        <v>647</v>
      </c>
      <c r="F411" s="121" t="s">
        <v>658</v>
      </c>
      <c r="G411" s="121">
        <v>0</v>
      </c>
      <c r="H411" s="121" t="s">
        <v>22</v>
      </c>
      <c r="I411" s="121" t="s">
        <v>652</v>
      </c>
      <c r="J411" s="121" t="s">
        <v>392</v>
      </c>
      <c r="K411" s="121" t="s">
        <v>645</v>
      </c>
      <c r="L411" s="122">
        <v>449</v>
      </c>
      <c r="M411" s="126">
        <f>YEAR(SafetyData[[#This Row],[Date]])</f>
        <v>2021</v>
      </c>
      <c r="N411" s="126">
        <f>MONTH(SafetyData[[#This Row],[Date]])</f>
        <v>11</v>
      </c>
    </row>
    <row r="412" spans="1:14">
      <c r="A412" s="123">
        <v>411</v>
      </c>
      <c r="B412" s="120">
        <v>44530</v>
      </c>
      <c r="C412" s="121" t="s">
        <v>631</v>
      </c>
      <c r="D412" s="121" t="s">
        <v>19</v>
      </c>
      <c r="E412" s="121" t="s">
        <v>643</v>
      </c>
      <c r="F412" s="121" t="s">
        <v>671</v>
      </c>
      <c r="G412" s="121">
        <v>1.5</v>
      </c>
      <c r="H412" s="121" t="s">
        <v>659</v>
      </c>
      <c r="I412" s="121" t="s">
        <v>640</v>
      </c>
      <c r="J412" s="121" t="s">
        <v>657</v>
      </c>
      <c r="K412" s="121" t="s">
        <v>645</v>
      </c>
      <c r="L412" s="122">
        <v>4871</v>
      </c>
      <c r="M412" s="126">
        <f>YEAR(SafetyData[[#This Row],[Date]])</f>
        <v>2021</v>
      </c>
      <c r="N412" s="126">
        <f>MONTH(SafetyData[[#This Row],[Date]])</f>
        <v>11</v>
      </c>
    </row>
    <row r="413" spans="1:14">
      <c r="A413" s="123">
        <v>412</v>
      </c>
      <c r="B413" s="120">
        <v>44533</v>
      </c>
      <c r="C413" s="121" t="s">
        <v>656</v>
      </c>
      <c r="D413" s="121" t="s">
        <v>34</v>
      </c>
      <c r="E413" s="121" t="s">
        <v>632</v>
      </c>
      <c r="F413" s="121" t="s">
        <v>649</v>
      </c>
      <c r="G413" s="121">
        <v>0</v>
      </c>
      <c r="H413" s="121" t="s">
        <v>659</v>
      </c>
      <c r="I413" s="121" t="s">
        <v>634</v>
      </c>
      <c r="J413" s="121" t="s">
        <v>392</v>
      </c>
      <c r="K413" s="121" t="s">
        <v>655</v>
      </c>
      <c r="L413" s="122">
        <v>0</v>
      </c>
      <c r="M413" s="126">
        <f>YEAR(SafetyData[[#This Row],[Date]])</f>
        <v>2021</v>
      </c>
      <c r="N413" s="126">
        <f>MONTH(SafetyData[[#This Row],[Date]])</f>
        <v>12</v>
      </c>
    </row>
    <row r="414" spans="1:14">
      <c r="A414" s="123">
        <v>413</v>
      </c>
      <c r="B414" s="120">
        <v>44534</v>
      </c>
      <c r="C414" s="121" t="s">
        <v>661</v>
      </c>
      <c r="D414" s="121" t="s">
        <v>19</v>
      </c>
      <c r="E414" s="121" t="s">
        <v>647</v>
      </c>
      <c r="F414" s="121" t="s">
        <v>658</v>
      </c>
      <c r="G414" s="121">
        <v>0</v>
      </c>
      <c r="H414" s="121" t="s">
        <v>41</v>
      </c>
      <c r="I414" s="121" t="s">
        <v>634</v>
      </c>
      <c r="J414" s="121" t="s">
        <v>657</v>
      </c>
      <c r="K414" s="121" t="s">
        <v>667</v>
      </c>
      <c r="L414" s="122">
        <v>0</v>
      </c>
      <c r="M414" s="126">
        <f>YEAR(SafetyData[[#This Row],[Date]])</f>
        <v>2021</v>
      </c>
      <c r="N414" s="126">
        <f>MONTH(SafetyData[[#This Row],[Date]])</f>
        <v>12</v>
      </c>
    </row>
    <row r="415" spans="1:14">
      <c r="A415" s="123">
        <v>414</v>
      </c>
      <c r="B415" s="120">
        <v>44536</v>
      </c>
      <c r="C415" s="121" t="s">
        <v>669</v>
      </c>
      <c r="D415" s="121" t="s">
        <v>19</v>
      </c>
      <c r="E415" s="121" t="s">
        <v>632</v>
      </c>
      <c r="F415" s="121" t="s">
        <v>649</v>
      </c>
      <c r="G415" s="121">
        <v>0</v>
      </c>
      <c r="H415" s="121" t="s">
        <v>29</v>
      </c>
      <c r="I415" s="121" t="s">
        <v>663</v>
      </c>
      <c r="J415" s="121" t="s">
        <v>657</v>
      </c>
      <c r="K415" s="121" t="s">
        <v>655</v>
      </c>
      <c r="L415" s="122">
        <v>4021</v>
      </c>
      <c r="M415" s="126">
        <f>YEAR(SafetyData[[#This Row],[Date]])</f>
        <v>2021</v>
      </c>
      <c r="N415" s="126">
        <f>MONTH(SafetyData[[#This Row],[Date]])</f>
        <v>12</v>
      </c>
    </row>
    <row r="416" spans="1:14">
      <c r="A416" s="123">
        <v>415</v>
      </c>
      <c r="B416" s="120">
        <v>44536</v>
      </c>
      <c r="C416" s="121" t="s">
        <v>672</v>
      </c>
      <c r="D416" s="121" t="s">
        <v>19</v>
      </c>
      <c r="E416" s="121" t="s">
        <v>632</v>
      </c>
      <c r="F416" s="121" t="s">
        <v>658</v>
      </c>
      <c r="G416" s="121">
        <v>4.5</v>
      </c>
      <c r="H416" s="121" t="s">
        <v>56</v>
      </c>
      <c r="I416" s="121" t="s">
        <v>640</v>
      </c>
      <c r="J416" s="121" t="s">
        <v>657</v>
      </c>
      <c r="K416" s="121" t="s">
        <v>667</v>
      </c>
      <c r="L416" s="122">
        <v>4399</v>
      </c>
      <c r="M416" s="126">
        <f>YEAR(SafetyData[[#This Row],[Date]])</f>
        <v>2021</v>
      </c>
      <c r="N416" s="126">
        <f>MONTH(SafetyData[[#This Row],[Date]])</f>
        <v>12</v>
      </c>
    </row>
    <row r="417" spans="1:14">
      <c r="A417" s="123">
        <v>416</v>
      </c>
      <c r="B417" s="120">
        <v>44538</v>
      </c>
      <c r="C417" s="121" t="s">
        <v>666</v>
      </c>
      <c r="D417" s="121" t="s">
        <v>19</v>
      </c>
      <c r="E417" s="121" t="s">
        <v>638</v>
      </c>
      <c r="F417" s="121" t="s">
        <v>639</v>
      </c>
      <c r="G417" s="121">
        <v>0</v>
      </c>
      <c r="H417" s="121" t="s">
        <v>68</v>
      </c>
      <c r="I417" s="121" t="s">
        <v>652</v>
      </c>
      <c r="J417" s="121" t="s">
        <v>635</v>
      </c>
      <c r="K417" s="121" t="s">
        <v>636</v>
      </c>
      <c r="L417" s="122">
        <v>324</v>
      </c>
      <c r="M417" s="126">
        <f>YEAR(SafetyData[[#This Row],[Date]])</f>
        <v>2021</v>
      </c>
      <c r="N417" s="126">
        <f>MONTH(SafetyData[[#This Row],[Date]])</f>
        <v>12</v>
      </c>
    </row>
    <row r="418" spans="1:14">
      <c r="A418" s="123">
        <v>417</v>
      </c>
      <c r="B418" s="120">
        <v>44547</v>
      </c>
      <c r="C418" s="121" t="s">
        <v>656</v>
      </c>
      <c r="D418" s="121" t="s">
        <v>19</v>
      </c>
      <c r="E418" s="121" t="s">
        <v>638</v>
      </c>
      <c r="F418" s="121" t="s">
        <v>644</v>
      </c>
      <c r="G418" s="121">
        <v>0</v>
      </c>
      <c r="H418" s="121" t="s">
        <v>22</v>
      </c>
      <c r="I418" s="121" t="s">
        <v>652</v>
      </c>
      <c r="J418" s="121" t="s">
        <v>392</v>
      </c>
      <c r="K418" s="121" t="s">
        <v>664</v>
      </c>
      <c r="L418" s="122">
        <v>125</v>
      </c>
      <c r="M418" s="126">
        <f>YEAR(SafetyData[[#This Row],[Date]])</f>
        <v>2021</v>
      </c>
      <c r="N418" s="126">
        <f>MONTH(SafetyData[[#This Row],[Date]])</f>
        <v>12</v>
      </c>
    </row>
    <row r="419" spans="1:14">
      <c r="A419" s="123">
        <v>418</v>
      </c>
      <c r="B419" s="120">
        <v>44550</v>
      </c>
      <c r="C419" s="121" t="s">
        <v>665</v>
      </c>
      <c r="D419" s="121" t="s">
        <v>19</v>
      </c>
      <c r="E419" s="121" t="s">
        <v>647</v>
      </c>
      <c r="F419" s="121" t="s">
        <v>649</v>
      </c>
      <c r="G419" s="121">
        <v>0</v>
      </c>
      <c r="H419" s="121" t="s">
        <v>64</v>
      </c>
      <c r="I419" s="121" t="s">
        <v>663</v>
      </c>
      <c r="J419" s="121" t="s">
        <v>392</v>
      </c>
      <c r="K419" s="121" t="s">
        <v>655</v>
      </c>
      <c r="L419" s="122">
        <v>2351</v>
      </c>
      <c r="M419" s="126">
        <f>YEAR(SafetyData[[#This Row],[Date]])</f>
        <v>2021</v>
      </c>
      <c r="N419" s="126">
        <f>MONTH(SafetyData[[#This Row],[Date]])</f>
        <v>12</v>
      </c>
    </row>
    <row r="420" spans="1:14">
      <c r="A420" s="123">
        <v>419</v>
      </c>
      <c r="B420" s="120">
        <v>44552</v>
      </c>
      <c r="C420" s="121" t="s">
        <v>646</v>
      </c>
      <c r="D420" s="121" t="s">
        <v>19</v>
      </c>
      <c r="E420" s="121" t="s">
        <v>632</v>
      </c>
      <c r="F420" s="121" t="s">
        <v>649</v>
      </c>
      <c r="G420" s="121">
        <v>0</v>
      </c>
      <c r="H420" s="121" t="s">
        <v>659</v>
      </c>
      <c r="I420" s="121" t="s">
        <v>634</v>
      </c>
      <c r="J420" s="121" t="s">
        <v>392</v>
      </c>
      <c r="K420" s="121" t="s">
        <v>645</v>
      </c>
      <c r="L420" s="122">
        <v>0</v>
      </c>
      <c r="M420" s="126">
        <f>YEAR(SafetyData[[#This Row],[Date]])</f>
        <v>2021</v>
      </c>
      <c r="N420" s="126">
        <f>MONTH(SafetyData[[#This Row],[Date]])</f>
        <v>12</v>
      </c>
    </row>
    <row r="421" spans="1:14">
      <c r="A421" s="123">
        <v>420</v>
      </c>
      <c r="B421" s="120">
        <v>44553</v>
      </c>
      <c r="C421" s="121" t="s">
        <v>669</v>
      </c>
      <c r="D421" s="121" t="s">
        <v>19</v>
      </c>
      <c r="E421" s="121" t="s">
        <v>638</v>
      </c>
      <c r="F421" s="121" t="s">
        <v>670</v>
      </c>
      <c r="G421" s="121">
        <v>0</v>
      </c>
      <c r="H421" s="121" t="s">
        <v>29</v>
      </c>
      <c r="I421" s="121" t="s">
        <v>663</v>
      </c>
      <c r="J421" s="121" t="s">
        <v>392</v>
      </c>
      <c r="K421" s="121" t="s">
        <v>660</v>
      </c>
      <c r="L421" s="122">
        <v>2699</v>
      </c>
      <c r="M421" s="126">
        <f>YEAR(SafetyData[[#This Row],[Date]])</f>
        <v>2021</v>
      </c>
      <c r="N421" s="126">
        <f>MONTH(SafetyData[[#This Row],[Date]])</f>
        <v>12</v>
      </c>
    </row>
    <row r="422" spans="1:14">
      <c r="A422" s="123">
        <v>421</v>
      </c>
      <c r="B422" s="120">
        <v>44558</v>
      </c>
      <c r="C422" s="121" t="s">
        <v>669</v>
      </c>
      <c r="D422" s="121" t="s">
        <v>19</v>
      </c>
      <c r="E422" s="121" t="s">
        <v>638</v>
      </c>
      <c r="F422" s="121" t="s">
        <v>670</v>
      </c>
      <c r="G422" s="121">
        <v>0</v>
      </c>
      <c r="H422" s="121" t="s">
        <v>22</v>
      </c>
      <c r="I422" s="121" t="s">
        <v>652</v>
      </c>
      <c r="J422" s="121" t="s">
        <v>657</v>
      </c>
      <c r="K422" s="121" t="s">
        <v>636</v>
      </c>
      <c r="L422" s="122">
        <v>422</v>
      </c>
      <c r="M422" s="126">
        <f>YEAR(SafetyData[[#This Row],[Date]])</f>
        <v>2021</v>
      </c>
      <c r="N422" s="126">
        <f>MONTH(SafetyData[[#This Row],[Date]])</f>
        <v>12</v>
      </c>
    </row>
    <row r="423" spans="1:14">
      <c r="A423" s="123">
        <v>422</v>
      </c>
      <c r="B423" s="120">
        <v>44559</v>
      </c>
      <c r="C423" s="121" t="s">
        <v>637</v>
      </c>
      <c r="D423" s="121" t="s">
        <v>19</v>
      </c>
      <c r="E423" s="121" t="s">
        <v>647</v>
      </c>
      <c r="F423" s="121" t="s">
        <v>644</v>
      </c>
      <c r="G423" s="121">
        <v>0</v>
      </c>
      <c r="H423" s="121" t="s">
        <v>668</v>
      </c>
      <c r="I423" s="121" t="s">
        <v>634</v>
      </c>
      <c r="J423" s="121" t="s">
        <v>657</v>
      </c>
      <c r="K423" s="121" t="s">
        <v>664</v>
      </c>
      <c r="L423" s="122">
        <v>0</v>
      </c>
      <c r="M423" s="126">
        <f>YEAR(SafetyData[[#This Row],[Date]])</f>
        <v>2021</v>
      </c>
      <c r="N423" s="126">
        <f>MONTH(SafetyData[[#This Row],[Date]])</f>
        <v>12</v>
      </c>
    </row>
    <row r="424" spans="1:14">
      <c r="A424" s="123">
        <v>423</v>
      </c>
      <c r="B424" s="120">
        <v>44563</v>
      </c>
      <c r="C424" s="121" t="s">
        <v>631</v>
      </c>
      <c r="D424" s="121" t="s">
        <v>19</v>
      </c>
      <c r="E424" s="121" t="s">
        <v>647</v>
      </c>
      <c r="F424" s="121" t="s">
        <v>670</v>
      </c>
      <c r="G424" s="121">
        <v>1</v>
      </c>
      <c r="H424" s="121" t="s">
        <v>659</v>
      </c>
      <c r="I424" s="121" t="s">
        <v>640</v>
      </c>
      <c r="J424" s="121" t="s">
        <v>635</v>
      </c>
      <c r="K424" s="121" t="s">
        <v>660</v>
      </c>
      <c r="L424" s="122">
        <v>3582</v>
      </c>
      <c r="M424" s="126">
        <f>YEAR(SafetyData[[#This Row],[Date]])</f>
        <v>2022</v>
      </c>
      <c r="N424" s="126">
        <f>MONTH(SafetyData[[#This Row],[Date]])</f>
        <v>1</v>
      </c>
    </row>
    <row r="425" spans="1:14">
      <c r="A425" s="123">
        <v>424</v>
      </c>
      <c r="B425" s="120">
        <v>44564</v>
      </c>
      <c r="C425" s="121" t="s">
        <v>669</v>
      </c>
      <c r="D425" s="121" t="s">
        <v>19</v>
      </c>
      <c r="E425" s="121" t="s">
        <v>638</v>
      </c>
      <c r="F425" s="121" t="s">
        <v>658</v>
      </c>
      <c r="G425" s="121">
        <v>0</v>
      </c>
      <c r="H425" s="121" t="s">
        <v>29</v>
      </c>
      <c r="I425" s="121" t="s">
        <v>634</v>
      </c>
      <c r="J425" s="121" t="s">
        <v>657</v>
      </c>
      <c r="K425" s="121" t="s">
        <v>653</v>
      </c>
      <c r="L425" s="122">
        <v>0</v>
      </c>
      <c r="M425" s="126">
        <f>YEAR(SafetyData[[#This Row],[Date]])</f>
        <v>2022</v>
      </c>
      <c r="N425" s="126">
        <f>MONTH(SafetyData[[#This Row],[Date]])</f>
        <v>1</v>
      </c>
    </row>
    <row r="426" spans="1:14">
      <c r="A426" s="123">
        <v>425</v>
      </c>
      <c r="B426" s="120">
        <v>44565</v>
      </c>
      <c r="C426" s="121" t="s">
        <v>666</v>
      </c>
      <c r="D426" s="121" t="s">
        <v>19</v>
      </c>
      <c r="E426" s="121" t="s">
        <v>632</v>
      </c>
      <c r="F426" s="121" t="s">
        <v>671</v>
      </c>
      <c r="G426" s="121">
        <v>0</v>
      </c>
      <c r="H426" s="121" t="s">
        <v>64</v>
      </c>
      <c r="I426" s="121" t="s">
        <v>634</v>
      </c>
      <c r="J426" s="121" t="s">
        <v>635</v>
      </c>
      <c r="K426" s="121" t="s">
        <v>636</v>
      </c>
      <c r="L426" s="122">
        <v>0</v>
      </c>
      <c r="M426" s="126">
        <f>YEAR(SafetyData[[#This Row],[Date]])</f>
        <v>2022</v>
      </c>
      <c r="N426" s="126">
        <f>MONTH(SafetyData[[#This Row],[Date]])</f>
        <v>1</v>
      </c>
    </row>
    <row r="427" spans="1:14">
      <c r="A427" s="123">
        <v>426</v>
      </c>
      <c r="B427" s="120">
        <v>44565</v>
      </c>
      <c r="C427" s="121" t="s">
        <v>637</v>
      </c>
      <c r="D427" s="121" t="s">
        <v>19</v>
      </c>
      <c r="E427" s="121" t="s">
        <v>632</v>
      </c>
      <c r="F427" s="121" t="s">
        <v>651</v>
      </c>
      <c r="G427" s="121">
        <v>1.5</v>
      </c>
      <c r="H427" s="121" t="s">
        <v>64</v>
      </c>
      <c r="I427" s="121" t="s">
        <v>640</v>
      </c>
      <c r="J427" s="121" t="s">
        <v>657</v>
      </c>
      <c r="K427" s="121" t="s">
        <v>641</v>
      </c>
      <c r="L427" s="122">
        <v>2459</v>
      </c>
      <c r="M427" s="126">
        <f>YEAR(SafetyData[[#This Row],[Date]])</f>
        <v>2022</v>
      </c>
      <c r="N427" s="126">
        <f>MONTH(SafetyData[[#This Row],[Date]])</f>
        <v>1</v>
      </c>
    </row>
    <row r="428" spans="1:14">
      <c r="A428" s="123">
        <v>427</v>
      </c>
      <c r="B428" s="120">
        <v>44569</v>
      </c>
      <c r="C428" s="121" t="s">
        <v>637</v>
      </c>
      <c r="D428" s="121" t="s">
        <v>19</v>
      </c>
      <c r="E428" s="121" t="s">
        <v>632</v>
      </c>
      <c r="F428" s="121" t="s">
        <v>644</v>
      </c>
      <c r="G428" s="121">
        <v>0</v>
      </c>
      <c r="H428" s="121" t="s">
        <v>68</v>
      </c>
      <c r="I428" s="121" t="s">
        <v>652</v>
      </c>
      <c r="J428" s="121" t="s">
        <v>392</v>
      </c>
      <c r="K428" s="121" t="s">
        <v>655</v>
      </c>
      <c r="L428" s="122">
        <v>60</v>
      </c>
      <c r="M428" s="126">
        <f>YEAR(SafetyData[[#This Row],[Date]])</f>
        <v>2022</v>
      </c>
      <c r="N428" s="126">
        <f>MONTH(SafetyData[[#This Row],[Date]])</f>
        <v>1</v>
      </c>
    </row>
    <row r="429" spans="1:14">
      <c r="A429" s="123">
        <v>428</v>
      </c>
      <c r="B429" s="120">
        <v>44570</v>
      </c>
      <c r="C429" s="121" t="s">
        <v>665</v>
      </c>
      <c r="D429" s="121" t="s">
        <v>34</v>
      </c>
      <c r="E429" s="121" t="s">
        <v>638</v>
      </c>
      <c r="F429" s="121" t="s">
        <v>649</v>
      </c>
      <c r="G429" s="121">
        <v>4</v>
      </c>
      <c r="H429" s="121" t="s">
        <v>22</v>
      </c>
      <c r="I429" s="121" t="s">
        <v>640</v>
      </c>
      <c r="J429" s="121" t="s">
        <v>657</v>
      </c>
      <c r="K429" s="121" t="s">
        <v>653</v>
      </c>
      <c r="L429" s="122">
        <v>736</v>
      </c>
      <c r="M429" s="126">
        <f>YEAR(SafetyData[[#This Row],[Date]])</f>
        <v>2022</v>
      </c>
      <c r="N429" s="126">
        <f>MONTH(SafetyData[[#This Row],[Date]])</f>
        <v>1</v>
      </c>
    </row>
    <row r="430" spans="1:14">
      <c r="A430" s="123">
        <v>429</v>
      </c>
      <c r="B430" s="120">
        <v>44573</v>
      </c>
      <c r="C430" s="121" t="s">
        <v>666</v>
      </c>
      <c r="D430" s="121" t="s">
        <v>19</v>
      </c>
      <c r="E430" s="121" t="s">
        <v>647</v>
      </c>
      <c r="F430" s="121" t="s">
        <v>670</v>
      </c>
      <c r="G430" s="121">
        <v>0</v>
      </c>
      <c r="H430" s="121" t="s">
        <v>68</v>
      </c>
      <c r="I430" s="121" t="s">
        <v>634</v>
      </c>
      <c r="J430" s="121" t="s">
        <v>392</v>
      </c>
      <c r="K430" s="121" t="s">
        <v>636</v>
      </c>
      <c r="L430" s="122">
        <v>0</v>
      </c>
      <c r="M430" s="126">
        <f>YEAR(SafetyData[[#This Row],[Date]])</f>
        <v>2022</v>
      </c>
      <c r="N430" s="126">
        <f>MONTH(SafetyData[[#This Row],[Date]])</f>
        <v>1</v>
      </c>
    </row>
    <row r="431" spans="1:14">
      <c r="A431" s="123">
        <v>430</v>
      </c>
      <c r="B431" s="120">
        <v>44575</v>
      </c>
      <c r="C431" s="121" t="s">
        <v>637</v>
      </c>
      <c r="D431" s="121" t="s">
        <v>19</v>
      </c>
      <c r="E431" s="121" t="s">
        <v>638</v>
      </c>
      <c r="F431" s="121" t="s">
        <v>633</v>
      </c>
      <c r="G431" s="121">
        <v>0</v>
      </c>
      <c r="H431" s="121" t="s">
        <v>668</v>
      </c>
      <c r="I431" s="121" t="s">
        <v>634</v>
      </c>
      <c r="J431" s="121" t="s">
        <v>657</v>
      </c>
      <c r="K431" s="121" t="s">
        <v>662</v>
      </c>
      <c r="L431" s="122">
        <v>0</v>
      </c>
      <c r="M431" s="126">
        <f>YEAR(SafetyData[[#This Row],[Date]])</f>
        <v>2022</v>
      </c>
      <c r="N431" s="126">
        <f>MONTH(SafetyData[[#This Row],[Date]])</f>
        <v>1</v>
      </c>
    </row>
    <row r="432" spans="1:14">
      <c r="A432" s="123">
        <v>431</v>
      </c>
      <c r="B432" s="120">
        <v>44576</v>
      </c>
      <c r="C432" s="121" t="s">
        <v>656</v>
      </c>
      <c r="D432" s="121" t="s">
        <v>19</v>
      </c>
      <c r="E432" s="121" t="s">
        <v>647</v>
      </c>
      <c r="F432" s="121" t="s">
        <v>644</v>
      </c>
      <c r="G432" s="121">
        <v>0</v>
      </c>
      <c r="H432" s="121" t="s">
        <v>22</v>
      </c>
      <c r="I432" s="121" t="s">
        <v>663</v>
      </c>
      <c r="J432" s="121" t="s">
        <v>392</v>
      </c>
      <c r="K432" s="121" t="s">
        <v>653</v>
      </c>
      <c r="L432" s="122">
        <v>1045</v>
      </c>
      <c r="M432" s="126">
        <f>YEAR(SafetyData[[#This Row],[Date]])</f>
        <v>2022</v>
      </c>
      <c r="N432" s="126">
        <f>MONTH(SafetyData[[#This Row],[Date]])</f>
        <v>1</v>
      </c>
    </row>
    <row r="433" spans="1:14">
      <c r="A433" s="123">
        <v>432</v>
      </c>
      <c r="B433" s="120">
        <v>44577</v>
      </c>
      <c r="C433" s="121" t="s">
        <v>656</v>
      </c>
      <c r="D433" s="121" t="s">
        <v>19</v>
      </c>
      <c r="E433" s="121" t="s">
        <v>647</v>
      </c>
      <c r="F433" s="121" t="s">
        <v>671</v>
      </c>
      <c r="G433" s="121">
        <v>0</v>
      </c>
      <c r="H433" s="121" t="s">
        <v>668</v>
      </c>
      <c r="I433" s="121" t="s">
        <v>652</v>
      </c>
      <c r="J433" s="121" t="s">
        <v>392</v>
      </c>
      <c r="K433" s="121" t="s">
        <v>660</v>
      </c>
      <c r="L433" s="122">
        <v>83</v>
      </c>
      <c r="M433" s="126">
        <f>YEAR(SafetyData[[#This Row],[Date]])</f>
        <v>2022</v>
      </c>
      <c r="N433" s="126">
        <f>MONTH(SafetyData[[#This Row],[Date]])</f>
        <v>1</v>
      </c>
    </row>
    <row r="434" spans="1:14">
      <c r="A434" s="123">
        <v>433</v>
      </c>
      <c r="B434" s="120">
        <v>44577</v>
      </c>
      <c r="C434" s="121" t="s">
        <v>654</v>
      </c>
      <c r="D434" s="121" t="s">
        <v>19</v>
      </c>
      <c r="E434" s="121" t="s">
        <v>647</v>
      </c>
      <c r="F434" s="121" t="s">
        <v>671</v>
      </c>
      <c r="G434" s="121">
        <v>0</v>
      </c>
      <c r="H434" s="121" t="s">
        <v>41</v>
      </c>
      <c r="I434" s="121" t="s">
        <v>634</v>
      </c>
      <c r="J434" s="121" t="s">
        <v>657</v>
      </c>
      <c r="K434" s="121" t="s">
        <v>655</v>
      </c>
      <c r="L434" s="122">
        <v>0</v>
      </c>
      <c r="M434" s="126">
        <f>YEAR(SafetyData[[#This Row],[Date]])</f>
        <v>2022</v>
      </c>
      <c r="N434" s="126">
        <f>MONTH(SafetyData[[#This Row],[Date]])</f>
        <v>1</v>
      </c>
    </row>
    <row r="435" spans="1:14">
      <c r="A435" s="123">
        <v>434</v>
      </c>
      <c r="B435" s="120">
        <v>44580</v>
      </c>
      <c r="C435" s="121" t="s">
        <v>665</v>
      </c>
      <c r="D435" s="121" t="s">
        <v>19</v>
      </c>
      <c r="E435" s="121" t="s">
        <v>638</v>
      </c>
      <c r="F435" s="121" t="s">
        <v>633</v>
      </c>
      <c r="G435" s="121">
        <v>1.5</v>
      </c>
      <c r="H435" s="121" t="s">
        <v>22</v>
      </c>
      <c r="I435" s="121" t="s">
        <v>640</v>
      </c>
      <c r="J435" s="121" t="s">
        <v>392</v>
      </c>
      <c r="K435" s="121" t="s">
        <v>653</v>
      </c>
      <c r="L435" s="122">
        <v>998</v>
      </c>
      <c r="M435" s="126">
        <f>YEAR(SafetyData[[#This Row],[Date]])</f>
        <v>2022</v>
      </c>
      <c r="N435" s="126">
        <f>MONTH(SafetyData[[#This Row],[Date]])</f>
        <v>1</v>
      </c>
    </row>
    <row r="436" spans="1:14">
      <c r="A436" s="123">
        <v>435</v>
      </c>
      <c r="B436" s="120">
        <v>44580</v>
      </c>
      <c r="C436" s="121" t="s">
        <v>665</v>
      </c>
      <c r="D436" s="121" t="s">
        <v>19</v>
      </c>
      <c r="E436" s="121" t="s">
        <v>632</v>
      </c>
      <c r="F436" s="121" t="s">
        <v>633</v>
      </c>
      <c r="G436" s="121">
        <v>1</v>
      </c>
      <c r="H436" s="121" t="s">
        <v>659</v>
      </c>
      <c r="I436" s="121" t="s">
        <v>640</v>
      </c>
      <c r="J436" s="121" t="s">
        <v>392</v>
      </c>
      <c r="K436" s="121" t="s">
        <v>636</v>
      </c>
      <c r="L436" s="122">
        <v>2170</v>
      </c>
      <c r="M436" s="126">
        <f>YEAR(SafetyData[[#This Row],[Date]])</f>
        <v>2022</v>
      </c>
      <c r="N436" s="126">
        <f>MONTH(SafetyData[[#This Row],[Date]])</f>
        <v>1</v>
      </c>
    </row>
    <row r="437" spans="1:14">
      <c r="A437" s="123">
        <v>436</v>
      </c>
      <c r="B437" s="120">
        <v>44581</v>
      </c>
      <c r="C437" s="121" t="s">
        <v>631</v>
      </c>
      <c r="D437" s="121" t="s">
        <v>19</v>
      </c>
      <c r="E437" s="121" t="s">
        <v>643</v>
      </c>
      <c r="F437" s="121" t="s">
        <v>670</v>
      </c>
      <c r="G437" s="121">
        <v>0</v>
      </c>
      <c r="H437" s="121" t="s">
        <v>64</v>
      </c>
      <c r="I437" s="121" t="s">
        <v>652</v>
      </c>
      <c r="J437" s="121" t="s">
        <v>657</v>
      </c>
      <c r="K437" s="121" t="s">
        <v>645</v>
      </c>
      <c r="L437" s="122">
        <v>385</v>
      </c>
      <c r="M437" s="126">
        <f>YEAR(SafetyData[[#This Row],[Date]])</f>
        <v>2022</v>
      </c>
      <c r="N437" s="126">
        <f>MONTH(SafetyData[[#This Row],[Date]])</f>
        <v>1</v>
      </c>
    </row>
    <row r="438" spans="1:14">
      <c r="A438" s="123">
        <v>437</v>
      </c>
      <c r="B438" s="120">
        <v>44582</v>
      </c>
      <c r="C438" s="121" t="s">
        <v>642</v>
      </c>
      <c r="D438" s="121" t="s">
        <v>19</v>
      </c>
      <c r="E438" s="121" t="s">
        <v>643</v>
      </c>
      <c r="F438" s="121" t="s">
        <v>633</v>
      </c>
      <c r="G438" s="121">
        <v>0</v>
      </c>
      <c r="H438" s="121" t="s">
        <v>22</v>
      </c>
      <c r="I438" s="121" t="s">
        <v>663</v>
      </c>
      <c r="J438" s="121" t="s">
        <v>635</v>
      </c>
      <c r="K438" s="121" t="s">
        <v>655</v>
      </c>
      <c r="L438" s="122">
        <v>1277</v>
      </c>
      <c r="M438" s="126">
        <f>YEAR(SafetyData[[#This Row],[Date]])</f>
        <v>2022</v>
      </c>
      <c r="N438" s="126">
        <f>MONTH(SafetyData[[#This Row],[Date]])</f>
        <v>1</v>
      </c>
    </row>
    <row r="439" spans="1:14">
      <c r="A439" s="123">
        <v>438</v>
      </c>
      <c r="B439" s="120">
        <v>44583</v>
      </c>
      <c r="C439" s="121" t="s">
        <v>669</v>
      </c>
      <c r="D439" s="121" t="s">
        <v>19</v>
      </c>
      <c r="E439" s="121" t="s">
        <v>638</v>
      </c>
      <c r="F439" s="121" t="s">
        <v>658</v>
      </c>
      <c r="G439" s="121">
        <v>0</v>
      </c>
      <c r="H439" s="121" t="s">
        <v>56</v>
      </c>
      <c r="I439" s="121" t="s">
        <v>652</v>
      </c>
      <c r="J439" s="121" t="s">
        <v>635</v>
      </c>
      <c r="K439" s="121" t="s">
        <v>655</v>
      </c>
      <c r="L439" s="122">
        <v>350</v>
      </c>
      <c r="M439" s="126">
        <f>YEAR(SafetyData[[#This Row],[Date]])</f>
        <v>2022</v>
      </c>
      <c r="N439" s="126">
        <f>MONTH(SafetyData[[#This Row],[Date]])</f>
        <v>1</v>
      </c>
    </row>
    <row r="440" spans="1:14">
      <c r="A440" s="123">
        <v>439</v>
      </c>
      <c r="B440" s="120">
        <v>44588</v>
      </c>
      <c r="C440" s="121" t="s">
        <v>666</v>
      </c>
      <c r="D440" s="121" t="s">
        <v>19</v>
      </c>
      <c r="E440" s="121" t="s">
        <v>632</v>
      </c>
      <c r="F440" s="121" t="s">
        <v>648</v>
      </c>
      <c r="G440" s="121">
        <v>0</v>
      </c>
      <c r="H440" s="121" t="s">
        <v>650</v>
      </c>
      <c r="I440" s="121" t="s">
        <v>663</v>
      </c>
      <c r="J440" s="121" t="s">
        <v>657</v>
      </c>
      <c r="K440" s="121" t="s">
        <v>645</v>
      </c>
      <c r="L440" s="122">
        <v>2321</v>
      </c>
      <c r="M440" s="126">
        <f>YEAR(SafetyData[[#This Row],[Date]])</f>
        <v>2022</v>
      </c>
      <c r="N440" s="126">
        <f>MONTH(SafetyData[[#This Row],[Date]])</f>
        <v>1</v>
      </c>
    </row>
    <row r="441" spans="1:14">
      <c r="A441" s="123">
        <v>440</v>
      </c>
      <c r="B441" s="120">
        <v>44589</v>
      </c>
      <c r="C441" s="121" t="s">
        <v>646</v>
      </c>
      <c r="D441" s="121" t="s">
        <v>19</v>
      </c>
      <c r="E441" s="121" t="s">
        <v>643</v>
      </c>
      <c r="F441" s="121" t="s">
        <v>639</v>
      </c>
      <c r="G441" s="121">
        <v>0</v>
      </c>
      <c r="H441" s="121" t="s">
        <v>659</v>
      </c>
      <c r="I441" s="121" t="s">
        <v>634</v>
      </c>
      <c r="J441" s="121" t="s">
        <v>392</v>
      </c>
      <c r="K441" s="121" t="s">
        <v>664</v>
      </c>
      <c r="L441" s="122">
        <v>0</v>
      </c>
      <c r="M441" s="126">
        <f>YEAR(SafetyData[[#This Row],[Date]])</f>
        <v>2022</v>
      </c>
      <c r="N441" s="126">
        <f>MONTH(SafetyData[[#This Row],[Date]])</f>
        <v>1</v>
      </c>
    </row>
    <row r="442" spans="1:14">
      <c r="A442" s="123">
        <v>441</v>
      </c>
      <c r="B442" s="120">
        <v>44589</v>
      </c>
      <c r="C442" s="121" t="s">
        <v>646</v>
      </c>
      <c r="D442" s="121" t="s">
        <v>19</v>
      </c>
      <c r="E442" s="121" t="s">
        <v>643</v>
      </c>
      <c r="F442" s="121" t="s">
        <v>649</v>
      </c>
      <c r="G442" s="121">
        <v>2.5</v>
      </c>
      <c r="H442" s="121" t="s">
        <v>659</v>
      </c>
      <c r="I442" s="121" t="s">
        <v>640</v>
      </c>
      <c r="J442" s="121" t="s">
        <v>635</v>
      </c>
      <c r="K442" s="121" t="s">
        <v>667</v>
      </c>
      <c r="L442" s="122">
        <v>4947</v>
      </c>
      <c r="M442" s="126">
        <f>YEAR(SafetyData[[#This Row],[Date]])</f>
        <v>2022</v>
      </c>
      <c r="N442" s="126">
        <f>MONTH(SafetyData[[#This Row],[Date]])</f>
        <v>1</v>
      </c>
    </row>
    <row r="443" spans="1:14">
      <c r="A443" s="123">
        <v>442</v>
      </c>
      <c r="B443" s="120">
        <v>44591</v>
      </c>
      <c r="C443" s="121" t="s">
        <v>642</v>
      </c>
      <c r="D443" s="121" t="s">
        <v>34</v>
      </c>
      <c r="E443" s="121" t="s">
        <v>638</v>
      </c>
      <c r="F443" s="121" t="s">
        <v>670</v>
      </c>
      <c r="G443" s="121">
        <v>5</v>
      </c>
      <c r="H443" s="121" t="s">
        <v>650</v>
      </c>
      <c r="I443" s="121" t="s">
        <v>640</v>
      </c>
      <c r="J443" s="121" t="s">
        <v>392</v>
      </c>
      <c r="K443" s="121" t="s">
        <v>662</v>
      </c>
      <c r="L443" s="122">
        <v>1919</v>
      </c>
      <c r="M443" s="126">
        <f>YEAR(SafetyData[[#This Row],[Date]])</f>
        <v>2022</v>
      </c>
      <c r="N443" s="126">
        <f>MONTH(SafetyData[[#This Row],[Date]])</f>
        <v>1</v>
      </c>
    </row>
    <row r="444" spans="1:14">
      <c r="A444" s="123">
        <v>443</v>
      </c>
      <c r="B444" s="120">
        <v>44594</v>
      </c>
      <c r="C444" s="121" t="s">
        <v>631</v>
      </c>
      <c r="D444" s="121" t="s">
        <v>19</v>
      </c>
      <c r="E444" s="121" t="s">
        <v>638</v>
      </c>
      <c r="F444" s="121" t="s">
        <v>648</v>
      </c>
      <c r="G444" s="121">
        <v>0</v>
      </c>
      <c r="H444" s="121" t="s">
        <v>68</v>
      </c>
      <c r="I444" s="121" t="s">
        <v>634</v>
      </c>
      <c r="J444" s="121" t="s">
        <v>635</v>
      </c>
      <c r="K444" s="121" t="s">
        <v>641</v>
      </c>
      <c r="L444" s="122">
        <v>0</v>
      </c>
      <c r="M444" s="126">
        <f>YEAR(SafetyData[[#This Row],[Date]])</f>
        <v>2022</v>
      </c>
      <c r="N444" s="126">
        <f>MONTH(SafetyData[[#This Row],[Date]])</f>
        <v>2</v>
      </c>
    </row>
    <row r="445" spans="1:14">
      <c r="A445" s="123">
        <v>444</v>
      </c>
      <c r="B445" s="120">
        <v>44594</v>
      </c>
      <c r="C445" s="121" t="s">
        <v>637</v>
      </c>
      <c r="D445" s="121" t="s">
        <v>19</v>
      </c>
      <c r="E445" s="121" t="s">
        <v>632</v>
      </c>
      <c r="F445" s="121" t="s">
        <v>648</v>
      </c>
      <c r="G445" s="121">
        <v>1.5</v>
      </c>
      <c r="H445" s="121" t="s">
        <v>22</v>
      </c>
      <c r="I445" s="121" t="s">
        <v>640</v>
      </c>
      <c r="J445" s="121" t="s">
        <v>657</v>
      </c>
      <c r="K445" s="121" t="s">
        <v>653</v>
      </c>
      <c r="L445" s="122">
        <v>2381</v>
      </c>
      <c r="M445" s="126">
        <f>YEAR(SafetyData[[#This Row],[Date]])</f>
        <v>2022</v>
      </c>
      <c r="N445" s="126">
        <f>MONTH(SafetyData[[#This Row],[Date]])</f>
        <v>2</v>
      </c>
    </row>
    <row r="446" spans="1:14">
      <c r="A446" s="123">
        <v>445</v>
      </c>
      <c r="B446" s="120">
        <v>44598</v>
      </c>
      <c r="C446" s="121" t="s">
        <v>631</v>
      </c>
      <c r="D446" s="121" t="s">
        <v>19</v>
      </c>
      <c r="E446" s="121" t="s">
        <v>647</v>
      </c>
      <c r="F446" s="121" t="s">
        <v>639</v>
      </c>
      <c r="G446" s="121">
        <v>0</v>
      </c>
      <c r="H446" s="121" t="s">
        <v>56</v>
      </c>
      <c r="I446" s="121" t="s">
        <v>663</v>
      </c>
      <c r="J446" s="121" t="s">
        <v>635</v>
      </c>
      <c r="K446" s="121" t="s">
        <v>653</v>
      </c>
      <c r="L446" s="122">
        <v>534</v>
      </c>
      <c r="M446" s="126">
        <f>YEAR(SafetyData[[#This Row],[Date]])</f>
        <v>2022</v>
      </c>
      <c r="N446" s="126">
        <f>MONTH(SafetyData[[#This Row],[Date]])</f>
        <v>2</v>
      </c>
    </row>
    <row r="447" spans="1:14">
      <c r="A447" s="123">
        <v>446</v>
      </c>
      <c r="B447" s="120">
        <v>44599</v>
      </c>
      <c r="C447" s="121" t="s">
        <v>672</v>
      </c>
      <c r="D447" s="121" t="s">
        <v>19</v>
      </c>
      <c r="E447" s="121" t="s">
        <v>643</v>
      </c>
      <c r="F447" s="121" t="s">
        <v>639</v>
      </c>
      <c r="G447" s="121">
        <v>0</v>
      </c>
      <c r="H447" s="121" t="s">
        <v>56</v>
      </c>
      <c r="I447" s="121" t="s">
        <v>652</v>
      </c>
      <c r="J447" s="121" t="s">
        <v>392</v>
      </c>
      <c r="K447" s="121" t="s">
        <v>662</v>
      </c>
      <c r="L447" s="122">
        <v>461</v>
      </c>
      <c r="M447" s="126">
        <f>YEAR(SafetyData[[#This Row],[Date]])</f>
        <v>2022</v>
      </c>
      <c r="N447" s="126">
        <f>MONTH(SafetyData[[#This Row],[Date]])</f>
        <v>2</v>
      </c>
    </row>
    <row r="448" spans="1:14">
      <c r="A448" s="123">
        <v>447</v>
      </c>
      <c r="B448" s="120">
        <v>44600</v>
      </c>
      <c r="C448" s="121" t="s">
        <v>669</v>
      </c>
      <c r="D448" s="121" t="s">
        <v>19</v>
      </c>
      <c r="E448" s="121" t="s">
        <v>647</v>
      </c>
      <c r="F448" s="121" t="s">
        <v>651</v>
      </c>
      <c r="G448" s="121">
        <v>0</v>
      </c>
      <c r="H448" s="121" t="s">
        <v>56</v>
      </c>
      <c r="I448" s="121" t="s">
        <v>634</v>
      </c>
      <c r="J448" s="121" t="s">
        <v>657</v>
      </c>
      <c r="K448" s="121" t="s">
        <v>653</v>
      </c>
      <c r="L448" s="122">
        <v>0</v>
      </c>
      <c r="M448" s="126">
        <f>YEAR(SafetyData[[#This Row],[Date]])</f>
        <v>2022</v>
      </c>
      <c r="N448" s="126">
        <f>MONTH(SafetyData[[#This Row],[Date]])</f>
        <v>2</v>
      </c>
    </row>
    <row r="449" spans="1:14">
      <c r="A449" s="123">
        <v>448</v>
      </c>
      <c r="B449" s="120">
        <v>44600</v>
      </c>
      <c r="C449" s="121" t="s">
        <v>665</v>
      </c>
      <c r="D449" s="121" t="s">
        <v>19</v>
      </c>
      <c r="E449" s="121" t="s">
        <v>638</v>
      </c>
      <c r="F449" s="121" t="s">
        <v>644</v>
      </c>
      <c r="G449" s="121">
        <v>4</v>
      </c>
      <c r="H449" s="121" t="s">
        <v>56</v>
      </c>
      <c r="I449" s="121" t="s">
        <v>640</v>
      </c>
      <c r="J449" s="121" t="s">
        <v>657</v>
      </c>
      <c r="K449" s="121" t="s">
        <v>641</v>
      </c>
      <c r="L449" s="122">
        <v>1392</v>
      </c>
      <c r="M449" s="126">
        <f>YEAR(SafetyData[[#This Row],[Date]])</f>
        <v>2022</v>
      </c>
      <c r="N449" s="126">
        <f>MONTH(SafetyData[[#This Row],[Date]])</f>
        <v>2</v>
      </c>
    </row>
    <row r="450" spans="1:14">
      <c r="A450" s="123">
        <v>449</v>
      </c>
      <c r="B450" s="120">
        <v>44601</v>
      </c>
      <c r="C450" s="121" t="s">
        <v>656</v>
      </c>
      <c r="D450" s="121" t="s">
        <v>19</v>
      </c>
      <c r="E450" s="121" t="s">
        <v>647</v>
      </c>
      <c r="F450" s="121" t="s">
        <v>644</v>
      </c>
      <c r="G450" s="121">
        <v>4</v>
      </c>
      <c r="H450" s="121" t="s">
        <v>68</v>
      </c>
      <c r="I450" s="121" t="s">
        <v>640</v>
      </c>
      <c r="J450" s="121" t="s">
        <v>657</v>
      </c>
      <c r="K450" s="121" t="s">
        <v>664</v>
      </c>
      <c r="L450" s="122">
        <v>540</v>
      </c>
      <c r="M450" s="126">
        <f>YEAR(SafetyData[[#This Row],[Date]])</f>
        <v>2022</v>
      </c>
      <c r="N450" s="126">
        <f>MONTH(SafetyData[[#This Row],[Date]])</f>
        <v>2</v>
      </c>
    </row>
    <row r="451" spans="1:14">
      <c r="A451" s="123">
        <v>450</v>
      </c>
      <c r="B451" s="120">
        <v>44601</v>
      </c>
      <c r="C451" s="121" t="s">
        <v>637</v>
      </c>
      <c r="D451" s="121" t="s">
        <v>19</v>
      </c>
      <c r="E451" s="121" t="s">
        <v>647</v>
      </c>
      <c r="F451" s="121" t="s">
        <v>658</v>
      </c>
      <c r="G451" s="121">
        <v>0</v>
      </c>
      <c r="H451" s="121" t="s">
        <v>668</v>
      </c>
      <c r="I451" s="121" t="s">
        <v>652</v>
      </c>
      <c r="J451" s="121" t="s">
        <v>657</v>
      </c>
      <c r="K451" s="121" t="s">
        <v>653</v>
      </c>
      <c r="L451" s="122">
        <v>41</v>
      </c>
      <c r="M451" s="126">
        <f>YEAR(SafetyData[[#This Row],[Date]])</f>
        <v>2022</v>
      </c>
      <c r="N451" s="126">
        <f>MONTH(SafetyData[[#This Row],[Date]])</f>
        <v>2</v>
      </c>
    </row>
    <row r="452" spans="1:14">
      <c r="A452" s="123">
        <v>451</v>
      </c>
      <c r="B452" s="120">
        <v>44602</v>
      </c>
      <c r="C452" s="121" t="s">
        <v>631</v>
      </c>
      <c r="D452" s="121" t="s">
        <v>19</v>
      </c>
      <c r="E452" s="121" t="s">
        <v>632</v>
      </c>
      <c r="F452" s="121" t="s">
        <v>649</v>
      </c>
      <c r="G452" s="121">
        <v>0</v>
      </c>
      <c r="H452" s="121" t="s">
        <v>64</v>
      </c>
      <c r="I452" s="121" t="s">
        <v>663</v>
      </c>
      <c r="J452" s="121" t="s">
        <v>635</v>
      </c>
      <c r="K452" s="121" t="s">
        <v>645</v>
      </c>
      <c r="L452" s="122">
        <v>719</v>
      </c>
      <c r="M452" s="126">
        <f>YEAR(SafetyData[[#This Row],[Date]])</f>
        <v>2022</v>
      </c>
      <c r="N452" s="126">
        <f>MONTH(SafetyData[[#This Row],[Date]])</f>
        <v>2</v>
      </c>
    </row>
    <row r="453" spans="1:14">
      <c r="A453" s="123">
        <v>452</v>
      </c>
      <c r="B453" s="120">
        <v>44603</v>
      </c>
      <c r="C453" s="121" t="s">
        <v>666</v>
      </c>
      <c r="D453" s="121" t="s">
        <v>19</v>
      </c>
      <c r="E453" s="121" t="s">
        <v>632</v>
      </c>
      <c r="F453" s="121" t="s">
        <v>639</v>
      </c>
      <c r="G453" s="121">
        <v>0</v>
      </c>
      <c r="H453" s="121" t="s">
        <v>56</v>
      </c>
      <c r="I453" s="121" t="s">
        <v>634</v>
      </c>
      <c r="J453" s="121" t="s">
        <v>657</v>
      </c>
      <c r="K453" s="121" t="s">
        <v>653</v>
      </c>
      <c r="L453" s="122">
        <v>0</v>
      </c>
      <c r="M453" s="126">
        <f>YEAR(SafetyData[[#This Row],[Date]])</f>
        <v>2022</v>
      </c>
      <c r="N453" s="126">
        <f>MONTH(SafetyData[[#This Row],[Date]])</f>
        <v>2</v>
      </c>
    </row>
    <row r="454" spans="1:14">
      <c r="A454" s="123">
        <v>453</v>
      </c>
      <c r="B454" s="120">
        <v>44606</v>
      </c>
      <c r="C454" s="121" t="s">
        <v>631</v>
      </c>
      <c r="D454" s="121" t="s">
        <v>19</v>
      </c>
      <c r="E454" s="121" t="s">
        <v>638</v>
      </c>
      <c r="F454" s="121" t="s">
        <v>649</v>
      </c>
      <c r="G454" s="121">
        <v>0</v>
      </c>
      <c r="H454" s="121" t="s">
        <v>68</v>
      </c>
      <c r="I454" s="121" t="s">
        <v>652</v>
      </c>
      <c r="J454" s="121" t="s">
        <v>657</v>
      </c>
      <c r="K454" s="121" t="s">
        <v>641</v>
      </c>
      <c r="L454" s="122">
        <v>330</v>
      </c>
      <c r="M454" s="126">
        <f>YEAR(SafetyData[[#This Row],[Date]])</f>
        <v>2022</v>
      </c>
      <c r="N454" s="126">
        <f>MONTH(SafetyData[[#This Row],[Date]])</f>
        <v>2</v>
      </c>
    </row>
    <row r="455" spans="1:14">
      <c r="A455" s="123">
        <v>454</v>
      </c>
      <c r="B455" s="120">
        <v>44606</v>
      </c>
      <c r="C455" s="121" t="s">
        <v>631</v>
      </c>
      <c r="D455" s="121" t="s">
        <v>19</v>
      </c>
      <c r="E455" s="121" t="s">
        <v>647</v>
      </c>
      <c r="F455" s="121" t="s">
        <v>648</v>
      </c>
      <c r="G455" s="121">
        <v>4.5</v>
      </c>
      <c r="H455" s="121" t="s">
        <v>41</v>
      </c>
      <c r="I455" s="121" t="s">
        <v>640</v>
      </c>
      <c r="J455" s="121" t="s">
        <v>635</v>
      </c>
      <c r="K455" s="121" t="s">
        <v>636</v>
      </c>
      <c r="L455" s="122">
        <v>855</v>
      </c>
      <c r="M455" s="126">
        <f>YEAR(SafetyData[[#This Row],[Date]])</f>
        <v>2022</v>
      </c>
      <c r="N455" s="126">
        <f>MONTH(SafetyData[[#This Row],[Date]])</f>
        <v>2</v>
      </c>
    </row>
    <row r="456" spans="1:14">
      <c r="A456" s="123">
        <v>455</v>
      </c>
      <c r="B456" s="120">
        <v>44607</v>
      </c>
      <c r="C456" s="121" t="s">
        <v>673</v>
      </c>
      <c r="D456" s="121" t="s">
        <v>19</v>
      </c>
      <c r="E456" s="121" t="s">
        <v>638</v>
      </c>
      <c r="F456" s="121" t="s">
        <v>671</v>
      </c>
      <c r="G456" s="121">
        <v>3.5</v>
      </c>
      <c r="H456" s="121" t="s">
        <v>64</v>
      </c>
      <c r="I456" s="121" t="s">
        <v>640</v>
      </c>
      <c r="J456" s="121" t="s">
        <v>657</v>
      </c>
      <c r="K456" s="121" t="s">
        <v>636</v>
      </c>
      <c r="L456" s="122">
        <v>3824</v>
      </c>
      <c r="M456" s="126">
        <f>YEAR(SafetyData[[#This Row],[Date]])</f>
        <v>2022</v>
      </c>
      <c r="N456" s="126">
        <f>MONTH(SafetyData[[#This Row],[Date]])</f>
        <v>2</v>
      </c>
    </row>
    <row r="457" spans="1:14">
      <c r="A457" s="123">
        <v>456</v>
      </c>
      <c r="B457" s="120">
        <v>44614</v>
      </c>
      <c r="C457" s="121" t="s">
        <v>631</v>
      </c>
      <c r="D457" s="121" t="s">
        <v>19</v>
      </c>
      <c r="E457" s="121" t="s">
        <v>632</v>
      </c>
      <c r="F457" s="121" t="s">
        <v>639</v>
      </c>
      <c r="G457" s="121">
        <v>0</v>
      </c>
      <c r="H457" s="121" t="s">
        <v>22</v>
      </c>
      <c r="I457" s="121" t="s">
        <v>663</v>
      </c>
      <c r="J457" s="121" t="s">
        <v>657</v>
      </c>
      <c r="K457" s="121" t="s">
        <v>662</v>
      </c>
      <c r="L457" s="122">
        <v>3419</v>
      </c>
      <c r="M457" s="126">
        <f>YEAR(SafetyData[[#This Row],[Date]])</f>
        <v>2022</v>
      </c>
      <c r="N457" s="126">
        <f>MONTH(SafetyData[[#This Row],[Date]])</f>
        <v>2</v>
      </c>
    </row>
    <row r="458" spans="1:14">
      <c r="A458" s="123">
        <v>457</v>
      </c>
      <c r="B458" s="120">
        <v>44615</v>
      </c>
      <c r="C458" s="121" t="s">
        <v>642</v>
      </c>
      <c r="D458" s="121" t="s">
        <v>34</v>
      </c>
      <c r="E458" s="121" t="s">
        <v>647</v>
      </c>
      <c r="F458" s="121" t="s">
        <v>651</v>
      </c>
      <c r="G458" s="121">
        <v>4</v>
      </c>
      <c r="H458" s="121" t="s">
        <v>64</v>
      </c>
      <c r="I458" s="121" t="s">
        <v>640</v>
      </c>
      <c r="J458" s="121" t="s">
        <v>635</v>
      </c>
      <c r="K458" s="121" t="s">
        <v>655</v>
      </c>
      <c r="L458" s="122">
        <v>1594</v>
      </c>
      <c r="M458" s="126">
        <f>YEAR(SafetyData[[#This Row],[Date]])</f>
        <v>2022</v>
      </c>
      <c r="N458" s="126">
        <f>MONTH(SafetyData[[#This Row],[Date]])</f>
        <v>2</v>
      </c>
    </row>
    <row r="459" spans="1:14">
      <c r="A459" s="123">
        <v>458</v>
      </c>
      <c r="B459" s="120">
        <v>44616</v>
      </c>
      <c r="C459" s="121" t="s">
        <v>661</v>
      </c>
      <c r="D459" s="121" t="s">
        <v>19</v>
      </c>
      <c r="E459" s="121" t="s">
        <v>638</v>
      </c>
      <c r="F459" s="121" t="s">
        <v>658</v>
      </c>
      <c r="G459" s="121">
        <v>4.5</v>
      </c>
      <c r="H459" s="121" t="s">
        <v>29</v>
      </c>
      <c r="I459" s="121" t="s">
        <v>640</v>
      </c>
      <c r="J459" s="121" t="s">
        <v>657</v>
      </c>
      <c r="K459" s="121" t="s">
        <v>667</v>
      </c>
      <c r="L459" s="122">
        <v>585</v>
      </c>
      <c r="M459" s="126">
        <f>YEAR(SafetyData[[#This Row],[Date]])</f>
        <v>2022</v>
      </c>
      <c r="N459" s="126">
        <f>MONTH(SafetyData[[#This Row],[Date]])</f>
        <v>2</v>
      </c>
    </row>
    <row r="460" spans="1:14">
      <c r="A460" s="123">
        <v>459</v>
      </c>
      <c r="B460" s="120">
        <v>44616</v>
      </c>
      <c r="C460" s="121" t="s">
        <v>665</v>
      </c>
      <c r="D460" s="121" t="s">
        <v>19</v>
      </c>
      <c r="E460" s="121" t="s">
        <v>638</v>
      </c>
      <c r="F460" s="121" t="s">
        <v>633</v>
      </c>
      <c r="G460" s="121">
        <v>0</v>
      </c>
      <c r="H460" s="121" t="s">
        <v>68</v>
      </c>
      <c r="I460" s="121" t="s">
        <v>634</v>
      </c>
      <c r="J460" s="121" t="s">
        <v>657</v>
      </c>
      <c r="K460" s="121" t="s">
        <v>645</v>
      </c>
      <c r="L460" s="122">
        <v>0</v>
      </c>
      <c r="M460" s="126">
        <f>YEAR(SafetyData[[#This Row],[Date]])</f>
        <v>2022</v>
      </c>
      <c r="N460" s="126">
        <f>MONTH(SafetyData[[#This Row],[Date]])</f>
        <v>2</v>
      </c>
    </row>
    <row r="461" spans="1:14">
      <c r="A461" s="123">
        <v>460</v>
      </c>
      <c r="B461" s="120">
        <v>44618</v>
      </c>
      <c r="C461" s="121" t="s">
        <v>631</v>
      </c>
      <c r="D461" s="121" t="s">
        <v>34</v>
      </c>
      <c r="E461" s="121" t="s">
        <v>632</v>
      </c>
      <c r="F461" s="121" t="s">
        <v>644</v>
      </c>
      <c r="G461" s="121">
        <v>0</v>
      </c>
      <c r="H461" s="121" t="s">
        <v>650</v>
      </c>
      <c r="I461" s="121" t="s">
        <v>663</v>
      </c>
      <c r="J461" s="121" t="s">
        <v>657</v>
      </c>
      <c r="K461" s="121" t="s">
        <v>655</v>
      </c>
      <c r="L461" s="122">
        <v>2793</v>
      </c>
      <c r="M461" s="126">
        <f>YEAR(SafetyData[[#This Row],[Date]])</f>
        <v>2022</v>
      </c>
      <c r="N461" s="126">
        <f>MONTH(SafetyData[[#This Row],[Date]])</f>
        <v>2</v>
      </c>
    </row>
    <row r="462" spans="1:14">
      <c r="A462" s="123">
        <v>461</v>
      </c>
      <c r="B462" s="120">
        <v>44619</v>
      </c>
      <c r="C462" s="121" t="s">
        <v>631</v>
      </c>
      <c r="D462" s="121" t="s">
        <v>19</v>
      </c>
      <c r="E462" s="121" t="s">
        <v>638</v>
      </c>
      <c r="F462" s="121" t="s">
        <v>649</v>
      </c>
      <c r="G462" s="121">
        <v>0</v>
      </c>
      <c r="H462" s="121" t="s">
        <v>668</v>
      </c>
      <c r="I462" s="121" t="s">
        <v>652</v>
      </c>
      <c r="J462" s="121" t="s">
        <v>657</v>
      </c>
      <c r="K462" s="121" t="s">
        <v>662</v>
      </c>
      <c r="L462" s="122">
        <v>326</v>
      </c>
      <c r="M462" s="126">
        <f>YEAR(SafetyData[[#This Row],[Date]])</f>
        <v>2022</v>
      </c>
      <c r="N462" s="126">
        <f>MONTH(SafetyData[[#This Row],[Date]])</f>
        <v>2</v>
      </c>
    </row>
    <row r="463" spans="1:14">
      <c r="A463" s="123">
        <v>462</v>
      </c>
      <c r="B463" s="120">
        <v>44620</v>
      </c>
      <c r="C463" s="121" t="s">
        <v>669</v>
      </c>
      <c r="D463" s="121" t="s">
        <v>19</v>
      </c>
      <c r="E463" s="121" t="s">
        <v>638</v>
      </c>
      <c r="F463" s="121" t="s">
        <v>648</v>
      </c>
      <c r="G463" s="121">
        <v>0</v>
      </c>
      <c r="H463" s="121" t="s">
        <v>41</v>
      </c>
      <c r="I463" s="121" t="s">
        <v>652</v>
      </c>
      <c r="J463" s="121" t="s">
        <v>657</v>
      </c>
      <c r="K463" s="121" t="s">
        <v>653</v>
      </c>
      <c r="L463" s="122">
        <v>314</v>
      </c>
      <c r="M463" s="126">
        <f>YEAR(SafetyData[[#This Row],[Date]])</f>
        <v>2022</v>
      </c>
      <c r="N463" s="126">
        <f>MONTH(SafetyData[[#This Row],[Date]])</f>
        <v>2</v>
      </c>
    </row>
    <row r="464" spans="1:14">
      <c r="A464" s="123">
        <v>463</v>
      </c>
      <c r="B464" s="120">
        <v>44623</v>
      </c>
      <c r="C464" s="121" t="s">
        <v>654</v>
      </c>
      <c r="D464" s="121" t="s">
        <v>19</v>
      </c>
      <c r="E464" s="121" t="s">
        <v>638</v>
      </c>
      <c r="F464" s="121" t="s">
        <v>639</v>
      </c>
      <c r="G464" s="121">
        <v>3.5</v>
      </c>
      <c r="H464" s="121" t="s">
        <v>68</v>
      </c>
      <c r="I464" s="121" t="s">
        <v>640</v>
      </c>
      <c r="J464" s="121" t="s">
        <v>635</v>
      </c>
      <c r="K464" s="121" t="s">
        <v>664</v>
      </c>
      <c r="L464" s="122">
        <v>1769</v>
      </c>
      <c r="M464" s="126">
        <f>YEAR(SafetyData[[#This Row],[Date]])</f>
        <v>2022</v>
      </c>
      <c r="N464" s="126">
        <f>MONTH(SafetyData[[#This Row],[Date]])</f>
        <v>3</v>
      </c>
    </row>
    <row r="465" spans="1:14">
      <c r="A465" s="123">
        <v>464</v>
      </c>
      <c r="B465" s="120">
        <v>44632</v>
      </c>
      <c r="C465" s="121" t="s">
        <v>666</v>
      </c>
      <c r="D465" s="121" t="s">
        <v>19</v>
      </c>
      <c r="E465" s="121" t="s">
        <v>647</v>
      </c>
      <c r="F465" s="121" t="s">
        <v>639</v>
      </c>
      <c r="G465" s="121">
        <v>0</v>
      </c>
      <c r="H465" s="121" t="s">
        <v>668</v>
      </c>
      <c r="I465" s="121" t="s">
        <v>634</v>
      </c>
      <c r="J465" s="121" t="s">
        <v>635</v>
      </c>
      <c r="K465" s="121" t="s">
        <v>653</v>
      </c>
      <c r="L465" s="122">
        <v>0</v>
      </c>
      <c r="M465" s="126">
        <f>YEAR(SafetyData[[#This Row],[Date]])</f>
        <v>2022</v>
      </c>
      <c r="N465" s="126">
        <f>MONTH(SafetyData[[#This Row],[Date]])</f>
        <v>3</v>
      </c>
    </row>
    <row r="466" spans="1:14">
      <c r="A466" s="123">
        <v>465</v>
      </c>
      <c r="B466" s="120">
        <v>44632</v>
      </c>
      <c r="C466" s="121" t="s">
        <v>656</v>
      </c>
      <c r="D466" s="121" t="s">
        <v>19</v>
      </c>
      <c r="E466" s="121" t="s">
        <v>643</v>
      </c>
      <c r="F466" s="121" t="s">
        <v>670</v>
      </c>
      <c r="G466" s="121">
        <v>4</v>
      </c>
      <c r="H466" s="121" t="s">
        <v>22</v>
      </c>
      <c r="I466" s="121" t="s">
        <v>640</v>
      </c>
      <c r="J466" s="121" t="s">
        <v>635</v>
      </c>
      <c r="K466" s="121" t="s">
        <v>662</v>
      </c>
      <c r="L466" s="122">
        <v>3498</v>
      </c>
      <c r="M466" s="126">
        <f>YEAR(SafetyData[[#This Row],[Date]])</f>
        <v>2022</v>
      </c>
      <c r="N466" s="126">
        <f>MONTH(SafetyData[[#This Row],[Date]])</f>
        <v>3</v>
      </c>
    </row>
    <row r="467" spans="1:14">
      <c r="A467" s="123">
        <v>466</v>
      </c>
      <c r="B467" s="120">
        <v>44635</v>
      </c>
      <c r="C467" s="121" t="s">
        <v>646</v>
      </c>
      <c r="D467" s="121" t="s">
        <v>19</v>
      </c>
      <c r="E467" s="121" t="s">
        <v>632</v>
      </c>
      <c r="F467" s="121" t="s">
        <v>651</v>
      </c>
      <c r="G467" s="121">
        <v>1.5</v>
      </c>
      <c r="H467" s="121" t="s">
        <v>68</v>
      </c>
      <c r="I467" s="121" t="s">
        <v>640</v>
      </c>
      <c r="J467" s="121" t="s">
        <v>392</v>
      </c>
      <c r="K467" s="121" t="s">
        <v>660</v>
      </c>
      <c r="L467" s="122">
        <v>2336</v>
      </c>
      <c r="M467" s="126">
        <f>YEAR(SafetyData[[#This Row],[Date]])</f>
        <v>2022</v>
      </c>
      <c r="N467" s="126">
        <f>MONTH(SafetyData[[#This Row],[Date]])</f>
        <v>3</v>
      </c>
    </row>
    <row r="468" spans="1:14">
      <c r="A468" s="123">
        <v>467</v>
      </c>
      <c r="B468" s="120">
        <v>44637</v>
      </c>
      <c r="C468" s="121" t="s">
        <v>665</v>
      </c>
      <c r="D468" s="121" t="s">
        <v>19</v>
      </c>
      <c r="E468" s="121" t="s">
        <v>647</v>
      </c>
      <c r="F468" s="121" t="s">
        <v>644</v>
      </c>
      <c r="G468" s="121">
        <v>0</v>
      </c>
      <c r="H468" s="121" t="s">
        <v>668</v>
      </c>
      <c r="I468" s="121" t="s">
        <v>652</v>
      </c>
      <c r="J468" s="121" t="s">
        <v>657</v>
      </c>
      <c r="K468" s="121" t="s">
        <v>636</v>
      </c>
      <c r="L468" s="122">
        <v>114</v>
      </c>
      <c r="M468" s="126">
        <f>YEAR(SafetyData[[#This Row],[Date]])</f>
        <v>2022</v>
      </c>
      <c r="N468" s="126">
        <f>MONTH(SafetyData[[#This Row],[Date]])</f>
        <v>3</v>
      </c>
    </row>
    <row r="469" spans="1:14">
      <c r="A469" s="123">
        <v>468</v>
      </c>
      <c r="B469" s="120">
        <v>44642</v>
      </c>
      <c r="C469" s="121" t="s">
        <v>669</v>
      </c>
      <c r="D469" s="121" t="s">
        <v>19</v>
      </c>
      <c r="E469" s="121" t="s">
        <v>643</v>
      </c>
      <c r="F469" s="121" t="s">
        <v>644</v>
      </c>
      <c r="G469" s="121">
        <v>0</v>
      </c>
      <c r="H469" s="121" t="s">
        <v>22</v>
      </c>
      <c r="I469" s="121" t="s">
        <v>652</v>
      </c>
      <c r="J469" s="121" t="s">
        <v>635</v>
      </c>
      <c r="K469" s="121" t="s">
        <v>664</v>
      </c>
      <c r="L469" s="122">
        <v>174</v>
      </c>
      <c r="M469" s="126">
        <f>YEAR(SafetyData[[#This Row],[Date]])</f>
        <v>2022</v>
      </c>
      <c r="N469" s="126">
        <f>MONTH(SafetyData[[#This Row],[Date]])</f>
        <v>3</v>
      </c>
    </row>
    <row r="470" spans="1:14">
      <c r="A470" s="123">
        <v>469</v>
      </c>
      <c r="B470" s="120">
        <v>44642</v>
      </c>
      <c r="C470" s="121" t="s">
        <v>669</v>
      </c>
      <c r="D470" s="121" t="s">
        <v>19</v>
      </c>
      <c r="E470" s="121" t="s">
        <v>632</v>
      </c>
      <c r="F470" s="121" t="s">
        <v>671</v>
      </c>
      <c r="G470" s="121">
        <v>0</v>
      </c>
      <c r="H470" s="121" t="s">
        <v>29</v>
      </c>
      <c r="I470" s="121" t="s">
        <v>663</v>
      </c>
      <c r="J470" s="121" t="s">
        <v>657</v>
      </c>
      <c r="K470" s="121" t="s">
        <v>664</v>
      </c>
      <c r="L470" s="122">
        <v>3379</v>
      </c>
      <c r="M470" s="126">
        <f>YEAR(SafetyData[[#This Row],[Date]])</f>
        <v>2022</v>
      </c>
      <c r="N470" s="126">
        <f>MONTH(SafetyData[[#This Row],[Date]])</f>
        <v>3</v>
      </c>
    </row>
    <row r="471" spans="1:14">
      <c r="A471" s="123">
        <v>470</v>
      </c>
      <c r="B471" s="120">
        <v>44645</v>
      </c>
      <c r="C471" s="121" t="s">
        <v>637</v>
      </c>
      <c r="D471" s="121" t="s">
        <v>19</v>
      </c>
      <c r="E471" s="121" t="s">
        <v>632</v>
      </c>
      <c r="F471" s="121" t="s">
        <v>671</v>
      </c>
      <c r="G471" s="121">
        <v>0.5</v>
      </c>
      <c r="H471" s="121" t="s">
        <v>650</v>
      </c>
      <c r="I471" s="121" t="s">
        <v>640</v>
      </c>
      <c r="J471" s="121" t="s">
        <v>635</v>
      </c>
      <c r="K471" s="121" t="s">
        <v>660</v>
      </c>
      <c r="L471" s="122">
        <v>4145</v>
      </c>
      <c r="M471" s="126">
        <f>YEAR(SafetyData[[#This Row],[Date]])</f>
        <v>2022</v>
      </c>
      <c r="N471" s="126">
        <f>MONTH(SafetyData[[#This Row],[Date]])</f>
        <v>3</v>
      </c>
    </row>
    <row r="472" spans="1:14">
      <c r="A472" s="123">
        <v>471</v>
      </c>
      <c r="B472" s="120">
        <v>44646</v>
      </c>
      <c r="C472" s="121" t="s">
        <v>642</v>
      </c>
      <c r="D472" s="121" t="s">
        <v>19</v>
      </c>
      <c r="E472" s="121" t="s">
        <v>647</v>
      </c>
      <c r="F472" s="121" t="s">
        <v>671</v>
      </c>
      <c r="G472" s="121">
        <v>0</v>
      </c>
      <c r="H472" s="121" t="s">
        <v>68</v>
      </c>
      <c r="I472" s="121" t="s">
        <v>663</v>
      </c>
      <c r="J472" s="121" t="s">
        <v>392</v>
      </c>
      <c r="K472" s="121" t="s">
        <v>662</v>
      </c>
      <c r="L472" s="122">
        <v>4150</v>
      </c>
      <c r="M472" s="126">
        <f>YEAR(SafetyData[[#This Row],[Date]])</f>
        <v>2022</v>
      </c>
      <c r="N472" s="126">
        <f>MONTH(SafetyData[[#This Row],[Date]])</f>
        <v>3</v>
      </c>
    </row>
    <row r="473" spans="1:14">
      <c r="A473" s="123">
        <v>472</v>
      </c>
      <c r="B473" s="120">
        <v>44648</v>
      </c>
      <c r="C473" s="121" t="s">
        <v>642</v>
      </c>
      <c r="D473" s="121" t="s">
        <v>19</v>
      </c>
      <c r="E473" s="121" t="s">
        <v>647</v>
      </c>
      <c r="F473" s="121" t="s">
        <v>658</v>
      </c>
      <c r="G473" s="121">
        <v>0</v>
      </c>
      <c r="H473" s="121" t="s">
        <v>41</v>
      </c>
      <c r="I473" s="121" t="s">
        <v>652</v>
      </c>
      <c r="J473" s="121" t="s">
        <v>657</v>
      </c>
      <c r="K473" s="121" t="s">
        <v>641</v>
      </c>
      <c r="L473" s="122">
        <v>259</v>
      </c>
      <c r="M473" s="126">
        <f>YEAR(SafetyData[[#This Row],[Date]])</f>
        <v>2022</v>
      </c>
      <c r="N473" s="126">
        <f>MONTH(SafetyData[[#This Row],[Date]])</f>
        <v>3</v>
      </c>
    </row>
    <row r="474" spans="1:14">
      <c r="A474" s="123">
        <v>473</v>
      </c>
      <c r="B474" s="120">
        <v>44652</v>
      </c>
      <c r="C474" s="121" t="s">
        <v>669</v>
      </c>
      <c r="D474" s="121" t="s">
        <v>19</v>
      </c>
      <c r="E474" s="121" t="s">
        <v>638</v>
      </c>
      <c r="F474" s="121" t="s">
        <v>658</v>
      </c>
      <c r="G474" s="121">
        <v>3.5</v>
      </c>
      <c r="H474" s="121" t="s">
        <v>64</v>
      </c>
      <c r="I474" s="121" t="s">
        <v>640</v>
      </c>
      <c r="J474" s="121" t="s">
        <v>392</v>
      </c>
      <c r="K474" s="121" t="s">
        <v>662</v>
      </c>
      <c r="L474" s="122">
        <v>3134</v>
      </c>
      <c r="M474" s="126">
        <f>YEAR(SafetyData[[#This Row],[Date]])</f>
        <v>2022</v>
      </c>
      <c r="N474" s="126">
        <f>MONTH(SafetyData[[#This Row],[Date]])</f>
        <v>4</v>
      </c>
    </row>
    <row r="475" spans="1:14">
      <c r="A475" s="123">
        <v>474</v>
      </c>
      <c r="B475" s="120">
        <v>44652</v>
      </c>
      <c r="C475" s="121" t="s">
        <v>642</v>
      </c>
      <c r="D475" s="121" t="s">
        <v>19</v>
      </c>
      <c r="E475" s="121" t="s">
        <v>643</v>
      </c>
      <c r="F475" s="121" t="s">
        <v>670</v>
      </c>
      <c r="G475" s="121">
        <v>0</v>
      </c>
      <c r="H475" s="121" t="s">
        <v>29</v>
      </c>
      <c r="I475" s="121" t="s">
        <v>663</v>
      </c>
      <c r="J475" s="121" t="s">
        <v>657</v>
      </c>
      <c r="K475" s="121" t="s">
        <v>636</v>
      </c>
      <c r="L475" s="122">
        <v>4130</v>
      </c>
      <c r="M475" s="126">
        <f>YEAR(SafetyData[[#This Row],[Date]])</f>
        <v>2022</v>
      </c>
      <c r="N475" s="126">
        <f>MONTH(SafetyData[[#This Row],[Date]])</f>
        <v>4</v>
      </c>
    </row>
    <row r="476" spans="1:14">
      <c r="A476" s="123">
        <v>475</v>
      </c>
      <c r="B476" s="120">
        <v>44654</v>
      </c>
      <c r="C476" s="121" t="s">
        <v>646</v>
      </c>
      <c r="D476" s="121" t="s">
        <v>19</v>
      </c>
      <c r="E476" s="121" t="s">
        <v>632</v>
      </c>
      <c r="F476" s="121" t="s">
        <v>670</v>
      </c>
      <c r="G476" s="121">
        <v>3.5</v>
      </c>
      <c r="H476" s="121" t="s">
        <v>41</v>
      </c>
      <c r="I476" s="121" t="s">
        <v>640</v>
      </c>
      <c r="J476" s="121" t="s">
        <v>657</v>
      </c>
      <c r="K476" s="121" t="s">
        <v>653</v>
      </c>
      <c r="L476" s="122">
        <v>1424</v>
      </c>
      <c r="M476" s="126">
        <f>YEAR(SafetyData[[#This Row],[Date]])</f>
        <v>2022</v>
      </c>
      <c r="N476" s="126">
        <f>MONTH(SafetyData[[#This Row],[Date]])</f>
        <v>4</v>
      </c>
    </row>
    <row r="477" spans="1:14">
      <c r="A477" s="123">
        <v>476</v>
      </c>
      <c r="B477" s="120">
        <v>44655</v>
      </c>
      <c r="C477" s="121" t="s">
        <v>665</v>
      </c>
      <c r="D477" s="121" t="s">
        <v>19</v>
      </c>
      <c r="E477" s="121" t="s">
        <v>643</v>
      </c>
      <c r="F477" s="121" t="s">
        <v>649</v>
      </c>
      <c r="G477" s="121">
        <v>2</v>
      </c>
      <c r="H477" s="121" t="s">
        <v>659</v>
      </c>
      <c r="I477" s="121" t="s">
        <v>640</v>
      </c>
      <c r="J477" s="121" t="s">
        <v>392</v>
      </c>
      <c r="K477" s="121" t="s">
        <v>660</v>
      </c>
      <c r="L477" s="122">
        <v>4908</v>
      </c>
      <c r="M477" s="126">
        <f>YEAR(SafetyData[[#This Row],[Date]])</f>
        <v>2022</v>
      </c>
      <c r="N477" s="126">
        <f>MONTH(SafetyData[[#This Row],[Date]])</f>
        <v>4</v>
      </c>
    </row>
    <row r="478" spans="1:14">
      <c r="A478" s="123">
        <v>477</v>
      </c>
      <c r="B478" s="120">
        <v>44657</v>
      </c>
      <c r="C478" s="121" t="s">
        <v>665</v>
      </c>
      <c r="D478" s="121" t="s">
        <v>19</v>
      </c>
      <c r="E478" s="121" t="s">
        <v>647</v>
      </c>
      <c r="F478" s="121" t="s">
        <v>658</v>
      </c>
      <c r="G478" s="121">
        <v>0</v>
      </c>
      <c r="H478" s="121" t="s">
        <v>41</v>
      </c>
      <c r="I478" s="121" t="s">
        <v>652</v>
      </c>
      <c r="J478" s="121" t="s">
        <v>635</v>
      </c>
      <c r="K478" s="121" t="s">
        <v>664</v>
      </c>
      <c r="L478" s="122">
        <v>162</v>
      </c>
      <c r="M478" s="126">
        <f>YEAR(SafetyData[[#This Row],[Date]])</f>
        <v>2022</v>
      </c>
      <c r="N478" s="126">
        <f>MONTH(SafetyData[[#This Row],[Date]])</f>
        <v>4</v>
      </c>
    </row>
    <row r="479" spans="1:14">
      <c r="A479" s="123">
        <v>478</v>
      </c>
      <c r="B479" s="120">
        <v>44658</v>
      </c>
      <c r="C479" s="121" t="s">
        <v>661</v>
      </c>
      <c r="D479" s="121" t="s">
        <v>19</v>
      </c>
      <c r="E479" s="121" t="s">
        <v>638</v>
      </c>
      <c r="F479" s="121" t="s">
        <v>658</v>
      </c>
      <c r="G479" s="121">
        <v>0</v>
      </c>
      <c r="H479" s="121" t="s">
        <v>659</v>
      </c>
      <c r="I479" s="121" t="s">
        <v>663</v>
      </c>
      <c r="J479" s="121" t="s">
        <v>392</v>
      </c>
      <c r="K479" s="121" t="s">
        <v>664</v>
      </c>
      <c r="L479" s="122">
        <v>4149</v>
      </c>
      <c r="M479" s="126">
        <f>YEAR(SafetyData[[#This Row],[Date]])</f>
        <v>2022</v>
      </c>
      <c r="N479" s="126">
        <f>MONTH(SafetyData[[#This Row],[Date]])</f>
        <v>4</v>
      </c>
    </row>
    <row r="480" spans="1:14">
      <c r="A480" s="123">
        <v>479</v>
      </c>
      <c r="B480" s="120">
        <v>44658</v>
      </c>
      <c r="C480" s="121" t="s">
        <v>646</v>
      </c>
      <c r="D480" s="121" t="s">
        <v>19</v>
      </c>
      <c r="E480" s="121" t="s">
        <v>638</v>
      </c>
      <c r="F480" s="121" t="s">
        <v>670</v>
      </c>
      <c r="G480" s="121">
        <v>0</v>
      </c>
      <c r="H480" s="121" t="s">
        <v>659</v>
      </c>
      <c r="I480" s="121" t="s">
        <v>634</v>
      </c>
      <c r="J480" s="121" t="s">
        <v>657</v>
      </c>
      <c r="K480" s="121" t="s">
        <v>655</v>
      </c>
      <c r="L480" s="122">
        <v>0</v>
      </c>
      <c r="M480" s="126">
        <f>YEAR(SafetyData[[#This Row],[Date]])</f>
        <v>2022</v>
      </c>
      <c r="N480" s="126">
        <f>MONTH(SafetyData[[#This Row],[Date]])</f>
        <v>4</v>
      </c>
    </row>
    <row r="481" spans="1:14">
      <c r="A481" s="123">
        <v>480</v>
      </c>
      <c r="B481" s="120">
        <v>44659</v>
      </c>
      <c r="C481" s="121" t="s">
        <v>661</v>
      </c>
      <c r="D481" s="121" t="s">
        <v>19</v>
      </c>
      <c r="E481" s="121" t="s">
        <v>643</v>
      </c>
      <c r="F481" s="121" t="s">
        <v>649</v>
      </c>
      <c r="G481" s="121">
        <v>0</v>
      </c>
      <c r="H481" s="121" t="s">
        <v>41</v>
      </c>
      <c r="I481" s="121" t="s">
        <v>634</v>
      </c>
      <c r="J481" s="121" t="s">
        <v>635</v>
      </c>
      <c r="K481" s="121" t="s">
        <v>660</v>
      </c>
      <c r="L481" s="122">
        <v>0</v>
      </c>
      <c r="M481" s="126">
        <f>YEAR(SafetyData[[#This Row],[Date]])</f>
        <v>2022</v>
      </c>
      <c r="N481" s="126">
        <f>MONTH(SafetyData[[#This Row],[Date]])</f>
        <v>4</v>
      </c>
    </row>
    <row r="482" spans="1:14">
      <c r="A482" s="123">
        <v>481</v>
      </c>
      <c r="B482" s="120">
        <v>44659</v>
      </c>
      <c r="C482" s="121" t="s">
        <v>661</v>
      </c>
      <c r="D482" s="121" t="s">
        <v>19</v>
      </c>
      <c r="E482" s="121" t="s">
        <v>643</v>
      </c>
      <c r="F482" s="121" t="s">
        <v>671</v>
      </c>
      <c r="G482" s="121">
        <v>0</v>
      </c>
      <c r="H482" s="121" t="s">
        <v>650</v>
      </c>
      <c r="I482" s="121" t="s">
        <v>663</v>
      </c>
      <c r="J482" s="121" t="s">
        <v>635</v>
      </c>
      <c r="K482" s="121" t="s">
        <v>662</v>
      </c>
      <c r="L482" s="122">
        <v>1174</v>
      </c>
      <c r="M482" s="126">
        <f>YEAR(SafetyData[[#This Row],[Date]])</f>
        <v>2022</v>
      </c>
      <c r="N482" s="126">
        <f>MONTH(SafetyData[[#This Row],[Date]])</f>
        <v>4</v>
      </c>
    </row>
    <row r="483" spans="1:14">
      <c r="A483" s="123">
        <v>482</v>
      </c>
      <c r="B483" s="120">
        <v>44663</v>
      </c>
      <c r="C483" s="121" t="s">
        <v>672</v>
      </c>
      <c r="D483" s="121" t="s">
        <v>19</v>
      </c>
      <c r="E483" s="121" t="s">
        <v>632</v>
      </c>
      <c r="F483" s="121" t="s">
        <v>633</v>
      </c>
      <c r="G483" s="121">
        <v>1.5</v>
      </c>
      <c r="H483" s="121" t="s">
        <v>29</v>
      </c>
      <c r="I483" s="121" t="s">
        <v>640</v>
      </c>
      <c r="J483" s="121" t="s">
        <v>635</v>
      </c>
      <c r="K483" s="121" t="s">
        <v>645</v>
      </c>
      <c r="L483" s="122">
        <v>1777</v>
      </c>
      <c r="M483" s="126">
        <f>YEAR(SafetyData[[#This Row],[Date]])</f>
        <v>2022</v>
      </c>
      <c r="N483" s="126">
        <f>MONTH(SafetyData[[#This Row],[Date]])</f>
        <v>4</v>
      </c>
    </row>
    <row r="484" spans="1:14">
      <c r="A484" s="123">
        <v>483</v>
      </c>
      <c r="B484" s="120">
        <v>44668</v>
      </c>
      <c r="C484" s="121" t="s">
        <v>656</v>
      </c>
      <c r="D484" s="121" t="s">
        <v>19</v>
      </c>
      <c r="E484" s="121" t="s">
        <v>632</v>
      </c>
      <c r="F484" s="121" t="s">
        <v>648</v>
      </c>
      <c r="G484" s="121">
        <v>0</v>
      </c>
      <c r="H484" s="121" t="s">
        <v>41</v>
      </c>
      <c r="I484" s="121" t="s">
        <v>652</v>
      </c>
      <c r="J484" s="121" t="s">
        <v>392</v>
      </c>
      <c r="K484" s="121" t="s">
        <v>667</v>
      </c>
      <c r="L484" s="122">
        <v>59</v>
      </c>
      <c r="M484" s="126">
        <f>YEAR(SafetyData[[#This Row],[Date]])</f>
        <v>2022</v>
      </c>
      <c r="N484" s="126">
        <f>MONTH(SafetyData[[#This Row],[Date]])</f>
        <v>4</v>
      </c>
    </row>
    <row r="485" spans="1:14">
      <c r="A485" s="123">
        <v>484</v>
      </c>
      <c r="B485" s="120">
        <v>44671</v>
      </c>
      <c r="C485" s="121" t="s">
        <v>661</v>
      </c>
      <c r="D485" s="121" t="s">
        <v>19</v>
      </c>
      <c r="E485" s="121" t="s">
        <v>638</v>
      </c>
      <c r="F485" s="121" t="s">
        <v>639</v>
      </c>
      <c r="G485" s="121">
        <v>0</v>
      </c>
      <c r="H485" s="121" t="s">
        <v>56</v>
      </c>
      <c r="I485" s="121" t="s">
        <v>634</v>
      </c>
      <c r="J485" s="121" t="s">
        <v>657</v>
      </c>
      <c r="K485" s="121" t="s">
        <v>660</v>
      </c>
      <c r="L485" s="122">
        <v>0</v>
      </c>
      <c r="M485" s="126">
        <f>YEAR(SafetyData[[#This Row],[Date]])</f>
        <v>2022</v>
      </c>
      <c r="N485" s="126">
        <f>MONTH(SafetyData[[#This Row],[Date]])</f>
        <v>4</v>
      </c>
    </row>
    <row r="486" spans="1:14">
      <c r="A486" s="123">
        <v>485</v>
      </c>
      <c r="B486" s="120">
        <v>44675</v>
      </c>
      <c r="C486" s="121" t="s">
        <v>672</v>
      </c>
      <c r="D486" s="121" t="s">
        <v>19</v>
      </c>
      <c r="E486" s="121" t="s">
        <v>632</v>
      </c>
      <c r="F486" s="121" t="s">
        <v>651</v>
      </c>
      <c r="G486" s="121">
        <v>0</v>
      </c>
      <c r="H486" s="121" t="s">
        <v>22</v>
      </c>
      <c r="I486" s="121" t="s">
        <v>663</v>
      </c>
      <c r="J486" s="121" t="s">
        <v>635</v>
      </c>
      <c r="K486" s="121" t="s">
        <v>641</v>
      </c>
      <c r="L486" s="122">
        <v>1848</v>
      </c>
      <c r="M486" s="126">
        <f>YEAR(SafetyData[[#This Row],[Date]])</f>
        <v>2022</v>
      </c>
      <c r="N486" s="126">
        <f>MONTH(SafetyData[[#This Row],[Date]])</f>
        <v>4</v>
      </c>
    </row>
    <row r="487" spans="1:14">
      <c r="A487" s="123">
        <v>486</v>
      </c>
      <c r="B487" s="120">
        <v>44675</v>
      </c>
      <c r="C487" s="121" t="s">
        <v>642</v>
      </c>
      <c r="D487" s="121" t="s">
        <v>19</v>
      </c>
      <c r="E487" s="121" t="s">
        <v>643</v>
      </c>
      <c r="F487" s="121" t="s">
        <v>671</v>
      </c>
      <c r="G487" s="121">
        <v>0</v>
      </c>
      <c r="H487" s="121" t="s">
        <v>64</v>
      </c>
      <c r="I487" s="121" t="s">
        <v>634</v>
      </c>
      <c r="J487" s="121" t="s">
        <v>392</v>
      </c>
      <c r="K487" s="121" t="s">
        <v>662</v>
      </c>
      <c r="L487" s="122">
        <v>0</v>
      </c>
      <c r="M487" s="126">
        <f>YEAR(SafetyData[[#This Row],[Date]])</f>
        <v>2022</v>
      </c>
      <c r="N487" s="126">
        <f>MONTH(SafetyData[[#This Row],[Date]])</f>
        <v>4</v>
      </c>
    </row>
    <row r="488" spans="1:14">
      <c r="A488" s="123">
        <v>487</v>
      </c>
      <c r="B488" s="120">
        <v>44678</v>
      </c>
      <c r="C488" s="121" t="s">
        <v>656</v>
      </c>
      <c r="D488" s="121" t="s">
        <v>19</v>
      </c>
      <c r="E488" s="121" t="s">
        <v>632</v>
      </c>
      <c r="F488" s="121" t="s">
        <v>671</v>
      </c>
      <c r="G488" s="121">
        <v>0</v>
      </c>
      <c r="H488" s="121" t="s">
        <v>68</v>
      </c>
      <c r="I488" s="121" t="s">
        <v>663</v>
      </c>
      <c r="J488" s="121" t="s">
        <v>392</v>
      </c>
      <c r="K488" s="121" t="s">
        <v>645</v>
      </c>
      <c r="L488" s="122">
        <v>1696</v>
      </c>
      <c r="M488" s="126">
        <f>YEAR(SafetyData[[#This Row],[Date]])</f>
        <v>2022</v>
      </c>
      <c r="N488" s="126">
        <f>MONTH(SafetyData[[#This Row],[Date]])</f>
        <v>4</v>
      </c>
    </row>
    <row r="489" spans="1:14">
      <c r="A489" s="123">
        <v>488</v>
      </c>
      <c r="B489" s="120">
        <v>44678</v>
      </c>
      <c r="C489" s="121" t="s">
        <v>637</v>
      </c>
      <c r="D489" s="121" t="s">
        <v>19</v>
      </c>
      <c r="E489" s="121" t="s">
        <v>647</v>
      </c>
      <c r="F489" s="121" t="s">
        <v>658</v>
      </c>
      <c r="G489" s="121">
        <v>0</v>
      </c>
      <c r="H489" s="121" t="s">
        <v>68</v>
      </c>
      <c r="I489" s="121" t="s">
        <v>652</v>
      </c>
      <c r="J489" s="121" t="s">
        <v>657</v>
      </c>
      <c r="K489" s="121" t="s">
        <v>653</v>
      </c>
      <c r="L489" s="122">
        <v>5</v>
      </c>
      <c r="M489" s="126">
        <f>YEAR(SafetyData[[#This Row],[Date]])</f>
        <v>2022</v>
      </c>
      <c r="N489" s="126">
        <f>MONTH(SafetyData[[#This Row],[Date]])</f>
        <v>4</v>
      </c>
    </row>
    <row r="490" spans="1:14">
      <c r="A490" s="123">
        <v>489</v>
      </c>
      <c r="B490" s="120">
        <v>44680</v>
      </c>
      <c r="C490" s="121" t="s">
        <v>669</v>
      </c>
      <c r="D490" s="121" t="s">
        <v>19</v>
      </c>
      <c r="E490" s="121" t="s">
        <v>647</v>
      </c>
      <c r="F490" s="121" t="s">
        <v>671</v>
      </c>
      <c r="G490" s="121">
        <v>0</v>
      </c>
      <c r="H490" s="121" t="s">
        <v>650</v>
      </c>
      <c r="I490" s="121" t="s">
        <v>634</v>
      </c>
      <c r="J490" s="121" t="s">
        <v>657</v>
      </c>
      <c r="K490" s="121" t="s">
        <v>662</v>
      </c>
      <c r="L490" s="122">
        <v>0</v>
      </c>
      <c r="M490" s="126">
        <f>YEAR(SafetyData[[#This Row],[Date]])</f>
        <v>2022</v>
      </c>
      <c r="N490" s="126">
        <f>MONTH(SafetyData[[#This Row],[Date]])</f>
        <v>4</v>
      </c>
    </row>
    <row r="491" spans="1:14">
      <c r="A491" s="123">
        <v>490</v>
      </c>
      <c r="B491" s="120">
        <v>44684</v>
      </c>
      <c r="C491" s="121" t="s">
        <v>665</v>
      </c>
      <c r="D491" s="121" t="s">
        <v>34</v>
      </c>
      <c r="E491" s="121" t="s">
        <v>638</v>
      </c>
      <c r="F491" s="121" t="s">
        <v>639</v>
      </c>
      <c r="G491" s="121">
        <v>0</v>
      </c>
      <c r="H491" s="121" t="s">
        <v>668</v>
      </c>
      <c r="I491" s="121" t="s">
        <v>663</v>
      </c>
      <c r="J491" s="121" t="s">
        <v>635</v>
      </c>
      <c r="K491" s="121" t="s">
        <v>645</v>
      </c>
      <c r="L491" s="122">
        <v>2795</v>
      </c>
      <c r="M491" s="126">
        <f>YEAR(SafetyData[[#This Row],[Date]])</f>
        <v>2022</v>
      </c>
      <c r="N491" s="126">
        <f>MONTH(SafetyData[[#This Row],[Date]])</f>
        <v>5</v>
      </c>
    </row>
    <row r="492" spans="1:14">
      <c r="A492" s="123">
        <v>491</v>
      </c>
      <c r="B492" s="120">
        <v>44687</v>
      </c>
      <c r="C492" s="121" t="s">
        <v>669</v>
      </c>
      <c r="D492" s="121" t="s">
        <v>19</v>
      </c>
      <c r="E492" s="121" t="s">
        <v>643</v>
      </c>
      <c r="F492" s="121" t="s">
        <v>633</v>
      </c>
      <c r="G492" s="121">
        <v>0</v>
      </c>
      <c r="H492" s="121" t="s">
        <v>41</v>
      </c>
      <c r="I492" s="121" t="s">
        <v>634</v>
      </c>
      <c r="J492" s="121" t="s">
        <v>392</v>
      </c>
      <c r="K492" s="121" t="s">
        <v>641</v>
      </c>
      <c r="L492" s="122">
        <v>0</v>
      </c>
      <c r="M492" s="126">
        <f>YEAR(SafetyData[[#This Row],[Date]])</f>
        <v>2022</v>
      </c>
      <c r="N492" s="126">
        <f>MONTH(SafetyData[[#This Row],[Date]])</f>
        <v>5</v>
      </c>
    </row>
    <row r="493" spans="1:14">
      <c r="A493" s="123">
        <v>492</v>
      </c>
      <c r="B493" s="120">
        <v>44688</v>
      </c>
      <c r="C493" s="121" t="s">
        <v>666</v>
      </c>
      <c r="D493" s="121" t="s">
        <v>19</v>
      </c>
      <c r="E493" s="121" t="s">
        <v>647</v>
      </c>
      <c r="F493" s="121" t="s">
        <v>639</v>
      </c>
      <c r="G493" s="121">
        <v>0</v>
      </c>
      <c r="H493" s="121" t="s">
        <v>22</v>
      </c>
      <c r="I493" s="121" t="s">
        <v>634</v>
      </c>
      <c r="J493" s="121" t="s">
        <v>635</v>
      </c>
      <c r="K493" s="121" t="s">
        <v>667</v>
      </c>
      <c r="L493" s="122">
        <v>0</v>
      </c>
      <c r="M493" s="126">
        <f>YEAR(SafetyData[[#This Row],[Date]])</f>
        <v>2022</v>
      </c>
      <c r="N493" s="126">
        <f>MONTH(SafetyData[[#This Row],[Date]])</f>
        <v>5</v>
      </c>
    </row>
    <row r="494" spans="1:14">
      <c r="A494" s="123">
        <v>493</v>
      </c>
      <c r="B494" s="120">
        <v>44689</v>
      </c>
      <c r="C494" s="121" t="s">
        <v>642</v>
      </c>
      <c r="D494" s="121" t="s">
        <v>19</v>
      </c>
      <c r="E494" s="121" t="s">
        <v>632</v>
      </c>
      <c r="F494" s="121" t="s">
        <v>671</v>
      </c>
      <c r="G494" s="121">
        <v>0</v>
      </c>
      <c r="H494" s="121" t="s">
        <v>41</v>
      </c>
      <c r="I494" s="121" t="s">
        <v>652</v>
      </c>
      <c r="J494" s="121" t="s">
        <v>392</v>
      </c>
      <c r="K494" s="121" t="s">
        <v>662</v>
      </c>
      <c r="L494" s="122">
        <v>277</v>
      </c>
      <c r="M494" s="126">
        <f>YEAR(SafetyData[[#This Row],[Date]])</f>
        <v>2022</v>
      </c>
      <c r="N494" s="126">
        <f>MONTH(SafetyData[[#This Row],[Date]])</f>
        <v>5</v>
      </c>
    </row>
    <row r="495" spans="1:14">
      <c r="A495" s="123">
        <v>494</v>
      </c>
      <c r="B495" s="120">
        <v>44692</v>
      </c>
      <c r="C495" s="121" t="s">
        <v>642</v>
      </c>
      <c r="D495" s="121" t="s">
        <v>19</v>
      </c>
      <c r="E495" s="121" t="s">
        <v>647</v>
      </c>
      <c r="F495" s="121" t="s">
        <v>658</v>
      </c>
      <c r="G495" s="121">
        <v>0</v>
      </c>
      <c r="H495" s="121" t="s">
        <v>64</v>
      </c>
      <c r="I495" s="121" t="s">
        <v>652</v>
      </c>
      <c r="J495" s="121" t="s">
        <v>635</v>
      </c>
      <c r="K495" s="121" t="s">
        <v>653</v>
      </c>
      <c r="L495" s="122">
        <v>189</v>
      </c>
      <c r="M495" s="126">
        <f>YEAR(SafetyData[[#This Row],[Date]])</f>
        <v>2022</v>
      </c>
      <c r="N495" s="126">
        <f>MONTH(SafetyData[[#This Row],[Date]])</f>
        <v>5</v>
      </c>
    </row>
    <row r="496" spans="1:14">
      <c r="A496" s="123">
        <v>495</v>
      </c>
      <c r="B496" s="120">
        <v>44697</v>
      </c>
      <c r="C496" s="121" t="s">
        <v>669</v>
      </c>
      <c r="D496" s="121" t="s">
        <v>19</v>
      </c>
      <c r="E496" s="121" t="s">
        <v>632</v>
      </c>
      <c r="F496" s="121" t="s">
        <v>648</v>
      </c>
      <c r="G496" s="121">
        <v>2.5</v>
      </c>
      <c r="H496" s="121" t="s">
        <v>659</v>
      </c>
      <c r="I496" s="121" t="s">
        <v>640</v>
      </c>
      <c r="J496" s="121" t="s">
        <v>657</v>
      </c>
      <c r="K496" s="121" t="s">
        <v>660</v>
      </c>
      <c r="L496" s="122">
        <v>4563</v>
      </c>
      <c r="M496" s="126">
        <f>YEAR(SafetyData[[#This Row],[Date]])</f>
        <v>2022</v>
      </c>
      <c r="N496" s="126">
        <f>MONTH(SafetyData[[#This Row],[Date]])</f>
        <v>5</v>
      </c>
    </row>
    <row r="497" spans="1:14">
      <c r="A497" s="123">
        <v>496</v>
      </c>
      <c r="B497" s="120">
        <v>44698</v>
      </c>
      <c r="C497" s="121" t="s">
        <v>669</v>
      </c>
      <c r="D497" s="121" t="s">
        <v>19</v>
      </c>
      <c r="E497" s="121" t="s">
        <v>638</v>
      </c>
      <c r="F497" s="121" t="s">
        <v>670</v>
      </c>
      <c r="G497" s="121">
        <v>0</v>
      </c>
      <c r="H497" s="121" t="s">
        <v>41</v>
      </c>
      <c r="I497" s="121" t="s">
        <v>652</v>
      </c>
      <c r="J497" s="121" t="s">
        <v>635</v>
      </c>
      <c r="K497" s="121" t="s">
        <v>645</v>
      </c>
      <c r="L497" s="122">
        <v>341</v>
      </c>
      <c r="M497" s="126">
        <f>YEAR(SafetyData[[#This Row],[Date]])</f>
        <v>2022</v>
      </c>
      <c r="N497" s="126">
        <f>MONTH(SafetyData[[#This Row],[Date]])</f>
        <v>5</v>
      </c>
    </row>
    <row r="498" spans="1:14">
      <c r="A498" s="123">
        <v>497</v>
      </c>
      <c r="B498" s="120">
        <v>44700</v>
      </c>
      <c r="C498" s="121" t="s">
        <v>656</v>
      </c>
      <c r="D498" s="121" t="s">
        <v>19</v>
      </c>
      <c r="E498" s="121" t="s">
        <v>647</v>
      </c>
      <c r="F498" s="121" t="s">
        <v>644</v>
      </c>
      <c r="G498" s="121">
        <v>0</v>
      </c>
      <c r="H498" s="121" t="s">
        <v>56</v>
      </c>
      <c r="I498" s="121" t="s">
        <v>634</v>
      </c>
      <c r="J498" s="121" t="s">
        <v>392</v>
      </c>
      <c r="K498" s="121" t="s">
        <v>664</v>
      </c>
      <c r="L498" s="122">
        <v>0</v>
      </c>
      <c r="M498" s="126">
        <f>YEAR(SafetyData[[#This Row],[Date]])</f>
        <v>2022</v>
      </c>
      <c r="N498" s="126">
        <f>MONTH(SafetyData[[#This Row],[Date]])</f>
        <v>5</v>
      </c>
    </row>
    <row r="499" spans="1:14">
      <c r="A499" s="123">
        <v>498</v>
      </c>
      <c r="B499" s="120">
        <v>44704</v>
      </c>
      <c r="C499" s="121" t="s">
        <v>637</v>
      </c>
      <c r="D499" s="121" t="s">
        <v>19</v>
      </c>
      <c r="E499" s="121" t="s">
        <v>643</v>
      </c>
      <c r="F499" s="121" t="s">
        <v>633</v>
      </c>
      <c r="G499" s="121">
        <v>0</v>
      </c>
      <c r="H499" s="121" t="s">
        <v>659</v>
      </c>
      <c r="I499" s="121" t="s">
        <v>663</v>
      </c>
      <c r="J499" s="121" t="s">
        <v>392</v>
      </c>
      <c r="K499" s="121" t="s">
        <v>667</v>
      </c>
      <c r="L499" s="122">
        <v>1824</v>
      </c>
      <c r="M499" s="126">
        <f>YEAR(SafetyData[[#This Row],[Date]])</f>
        <v>2022</v>
      </c>
      <c r="N499" s="126">
        <f>MONTH(SafetyData[[#This Row],[Date]])</f>
        <v>5</v>
      </c>
    </row>
    <row r="500" spans="1:14">
      <c r="A500" s="123">
        <v>499</v>
      </c>
      <c r="B500" s="120">
        <v>44707</v>
      </c>
      <c r="C500" s="121" t="s">
        <v>631</v>
      </c>
      <c r="D500" s="121" t="s">
        <v>19</v>
      </c>
      <c r="E500" s="121" t="s">
        <v>638</v>
      </c>
      <c r="F500" s="121" t="s">
        <v>644</v>
      </c>
      <c r="G500" s="121">
        <v>0</v>
      </c>
      <c r="H500" s="121" t="s">
        <v>659</v>
      </c>
      <c r="I500" s="121" t="s">
        <v>663</v>
      </c>
      <c r="J500" s="121" t="s">
        <v>657</v>
      </c>
      <c r="K500" s="121" t="s">
        <v>641</v>
      </c>
      <c r="L500" s="122">
        <v>1643</v>
      </c>
      <c r="M500" s="126">
        <f>YEAR(SafetyData[[#This Row],[Date]])</f>
        <v>2022</v>
      </c>
      <c r="N500" s="126">
        <f>MONTH(SafetyData[[#This Row],[Date]])</f>
        <v>5</v>
      </c>
    </row>
    <row r="501" spans="1:14">
      <c r="A501" s="123">
        <v>500</v>
      </c>
      <c r="B501" s="120">
        <v>44708</v>
      </c>
      <c r="C501" s="121" t="s">
        <v>642</v>
      </c>
      <c r="D501" s="121" t="s">
        <v>19</v>
      </c>
      <c r="E501" s="121" t="s">
        <v>643</v>
      </c>
      <c r="F501" s="121" t="s">
        <v>670</v>
      </c>
      <c r="G501" s="121">
        <v>0</v>
      </c>
      <c r="H501" s="121" t="s">
        <v>56</v>
      </c>
      <c r="I501" s="121" t="s">
        <v>652</v>
      </c>
      <c r="J501" s="121" t="s">
        <v>635</v>
      </c>
      <c r="K501" s="121" t="s">
        <v>645</v>
      </c>
      <c r="L501" s="122">
        <v>115</v>
      </c>
      <c r="M501" s="126">
        <f>YEAR(SafetyData[[#This Row],[Date]])</f>
        <v>2022</v>
      </c>
      <c r="N501" s="126">
        <f>MONTH(SafetyData[[#This Row],[Date]])</f>
        <v>5</v>
      </c>
    </row>
    <row r="502" spans="1:14">
      <c r="A502" s="123">
        <v>501</v>
      </c>
      <c r="B502" s="120">
        <v>44711</v>
      </c>
      <c r="C502" s="121" t="s">
        <v>656</v>
      </c>
      <c r="D502" s="121" t="s">
        <v>19</v>
      </c>
      <c r="E502" s="121" t="s">
        <v>643</v>
      </c>
      <c r="F502" s="121" t="s">
        <v>633</v>
      </c>
      <c r="G502" s="121">
        <v>1</v>
      </c>
      <c r="H502" s="121" t="s">
        <v>668</v>
      </c>
      <c r="I502" s="121" t="s">
        <v>640</v>
      </c>
      <c r="J502" s="121" t="s">
        <v>657</v>
      </c>
      <c r="K502" s="121" t="s">
        <v>636</v>
      </c>
      <c r="L502" s="122">
        <v>1449</v>
      </c>
      <c r="M502" s="126">
        <f>YEAR(SafetyData[[#This Row],[Date]])</f>
        <v>2022</v>
      </c>
      <c r="N502" s="126">
        <f>MONTH(SafetyData[[#This Row],[Date]])</f>
        <v>5</v>
      </c>
    </row>
    <row r="503" spans="1:14">
      <c r="A503" s="123">
        <v>502</v>
      </c>
      <c r="B503" s="120">
        <v>44712</v>
      </c>
      <c r="C503" s="121" t="s">
        <v>656</v>
      </c>
      <c r="D503" s="121" t="s">
        <v>19</v>
      </c>
      <c r="E503" s="121" t="s">
        <v>632</v>
      </c>
      <c r="F503" s="121" t="s">
        <v>658</v>
      </c>
      <c r="G503" s="121">
        <v>0</v>
      </c>
      <c r="H503" s="121" t="s">
        <v>29</v>
      </c>
      <c r="I503" s="121" t="s">
        <v>663</v>
      </c>
      <c r="J503" s="121" t="s">
        <v>635</v>
      </c>
      <c r="K503" s="121" t="s">
        <v>636</v>
      </c>
      <c r="L503" s="122">
        <v>2764</v>
      </c>
      <c r="M503" s="126">
        <f>YEAR(SafetyData[[#This Row],[Date]])</f>
        <v>2022</v>
      </c>
      <c r="N503" s="126">
        <f>MONTH(SafetyData[[#This Row],[Date]])</f>
        <v>5</v>
      </c>
    </row>
    <row r="504" spans="1:14">
      <c r="A504" s="123">
        <v>503</v>
      </c>
      <c r="B504" s="120">
        <v>44715</v>
      </c>
      <c r="C504" s="121" t="s">
        <v>665</v>
      </c>
      <c r="D504" s="121" t="s">
        <v>19</v>
      </c>
      <c r="E504" s="121" t="s">
        <v>647</v>
      </c>
      <c r="F504" s="121" t="s">
        <v>649</v>
      </c>
      <c r="G504" s="121">
        <v>0</v>
      </c>
      <c r="H504" s="121" t="s">
        <v>22</v>
      </c>
      <c r="I504" s="121" t="s">
        <v>634</v>
      </c>
      <c r="J504" s="121" t="s">
        <v>635</v>
      </c>
      <c r="K504" s="121" t="s">
        <v>660</v>
      </c>
      <c r="L504" s="122">
        <v>0</v>
      </c>
      <c r="M504" s="126">
        <f>YEAR(SafetyData[[#This Row],[Date]])</f>
        <v>2022</v>
      </c>
      <c r="N504" s="126">
        <f>MONTH(SafetyData[[#This Row],[Date]])</f>
        <v>6</v>
      </c>
    </row>
    <row r="505" spans="1:14">
      <c r="A505" s="123">
        <v>504</v>
      </c>
      <c r="B505" s="120">
        <v>44715</v>
      </c>
      <c r="C505" s="121" t="s">
        <v>673</v>
      </c>
      <c r="D505" s="121" t="s">
        <v>19</v>
      </c>
      <c r="E505" s="121" t="s">
        <v>643</v>
      </c>
      <c r="F505" s="121" t="s">
        <v>670</v>
      </c>
      <c r="G505" s="121">
        <v>0</v>
      </c>
      <c r="H505" s="121" t="s">
        <v>29</v>
      </c>
      <c r="I505" s="121" t="s">
        <v>652</v>
      </c>
      <c r="J505" s="121" t="s">
        <v>392</v>
      </c>
      <c r="K505" s="121" t="s">
        <v>660</v>
      </c>
      <c r="L505" s="122">
        <v>67</v>
      </c>
      <c r="M505" s="126">
        <f>YEAR(SafetyData[[#This Row],[Date]])</f>
        <v>2022</v>
      </c>
      <c r="N505" s="126">
        <f>MONTH(SafetyData[[#This Row],[Date]])</f>
        <v>6</v>
      </c>
    </row>
    <row r="506" spans="1:14">
      <c r="A506" s="123">
        <v>505</v>
      </c>
      <c r="B506" s="120">
        <v>44715</v>
      </c>
      <c r="C506" s="121" t="s">
        <v>646</v>
      </c>
      <c r="D506" s="121" t="s">
        <v>19</v>
      </c>
      <c r="E506" s="121" t="s">
        <v>647</v>
      </c>
      <c r="F506" s="121" t="s">
        <v>633</v>
      </c>
      <c r="G506" s="121">
        <v>0</v>
      </c>
      <c r="H506" s="121" t="s">
        <v>56</v>
      </c>
      <c r="I506" s="121" t="s">
        <v>663</v>
      </c>
      <c r="J506" s="121" t="s">
        <v>635</v>
      </c>
      <c r="K506" s="121" t="s">
        <v>664</v>
      </c>
      <c r="L506" s="122">
        <v>4639</v>
      </c>
      <c r="M506" s="126">
        <f>YEAR(SafetyData[[#This Row],[Date]])</f>
        <v>2022</v>
      </c>
      <c r="N506" s="126">
        <f>MONTH(SafetyData[[#This Row],[Date]])</f>
        <v>6</v>
      </c>
    </row>
    <row r="507" spans="1:14">
      <c r="A507" s="123">
        <v>506</v>
      </c>
      <c r="B507" s="120">
        <v>44717</v>
      </c>
      <c r="C507" s="121" t="s">
        <v>665</v>
      </c>
      <c r="D507" s="121" t="s">
        <v>19</v>
      </c>
      <c r="E507" s="121" t="s">
        <v>632</v>
      </c>
      <c r="F507" s="121" t="s">
        <v>671</v>
      </c>
      <c r="G507" s="121">
        <v>0</v>
      </c>
      <c r="H507" s="121" t="s">
        <v>64</v>
      </c>
      <c r="I507" s="121" t="s">
        <v>634</v>
      </c>
      <c r="J507" s="121" t="s">
        <v>392</v>
      </c>
      <c r="K507" s="121" t="s">
        <v>655</v>
      </c>
      <c r="L507" s="122">
        <v>0</v>
      </c>
      <c r="M507" s="126">
        <f>YEAR(SafetyData[[#This Row],[Date]])</f>
        <v>2022</v>
      </c>
      <c r="N507" s="126">
        <f>MONTH(SafetyData[[#This Row],[Date]])</f>
        <v>6</v>
      </c>
    </row>
    <row r="508" spans="1:14">
      <c r="A508" s="123">
        <v>507</v>
      </c>
      <c r="B508" s="120">
        <v>44719</v>
      </c>
      <c r="C508" s="121" t="s">
        <v>672</v>
      </c>
      <c r="D508" s="121" t="s">
        <v>19</v>
      </c>
      <c r="E508" s="121" t="s">
        <v>632</v>
      </c>
      <c r="F508" s="121" t="s">
        <v>651</v>
      </c>
      <c r="G508" s="121">
        <v>0</v>
      </c>
      <c r="H508" s="121" t="s">
        <v>29</v>
      </c>
      <c r="I508" s="121" t="s">
        <v>634</v>
      </c>
      <c r="J508" s="121" t="s">
        <v>392</v>
      </c>
      <c r="K508" s="121" t="s">
        <v>662</v>
      </c>
      <c r="L508" s="122">
        <v>0</v>
      </c>
      <c r="M508" s="126">
        <f>YEAR(SafetyData[[#This Row],[Date]])</f>
        <v>2022</v>
      </c>
      <c r="N508" s="126">
        <f>MONTH(SafetyData[[#This Row],[Date]])</f>
        <v>6</v>
      </c>
    </row>
    <row r="509" spans="1:14">
      <c r="A509" s="123">
        <v>508</v>
      </c>
      <c r="B509" s="120">
        <v>44722</v>
      </c>
      <c r="C509" s="121" t="s">
        <v>631</v>
      </c>
      <c r="D509" s="121" t="s">
        <v>34</v>
      </c>
      <c r="E509" s="121" t="s">
        <v>647</v>
      </c>
      <c r="F509" s="121" t="s">
        <v>671</v>
      </c>
      <c r="G509" s="121">
        <v>0</v>
      </c>
      <c r="H509" s="121" t="s">
        <v>659</v>
      </c>
      <c r="I509" s="121" t="s">
        <v>663</v>
      </c>
      <c r="J509" s="121" t="s">
        <v>392</v>
      </c>
      <c r="K509" s="121" t="s">
        <v>645</v>
      </c>
      <c r="L509" s="122">
        <v>2356</v>
      </c>
      <c r="M509" s="126">
        <f>YEAR(SafetyData[[#This Row],[Date]])</f>
        <v>2022</v>
      </c>
      <c r="N509" s="126">
        <f>MONTH(SafetyData[[#This Row],[Date]])</f>
        <v>6</v>
      </c>
    </row>
    <row r="510" spans="1:14">
      <c r="A510" s="123">
        <v>509</v>
      </c>
      <c r="B510" s="120">
        <v>44737</v>
      </c>
      <c r="C510" s="121" t="s">
        <v>656</v>
      </c>
      <c r="D510" s="121" t="s">
        <v>19</v>
      </c>
      <c r="E510" s="121" t="s">
        <v>647</v>
      </c>
      <c r="F510" s="121" t="s">
        <v>633</v>
      </c>
      <c r="G510" s="121">
        <v>0</v>
      </c>
      <c r="H510" s="121" t="s">
        <v>64</v>
      </c>
      <c r="I510" s="121" t="s">
        <v>663</v>
      </c>
      <c r="J510" s="121" t="s">
        <v>392</v>
      </c>
      <c r="K510" s="121" t="s">
        <v>655</v>
      </c>
      <c r="L510" s="122">
        <v>2184</v>
      </c>
      <c r="M510" s="126">
        <f>YEAR(SafetyData[[#This Row],[Date]])</f>
        <v>2022</v>
      </c>
      <c r="N510" s="126">
        <f>MONTH(SafetyData[[#This Row],[Date]])</f>
        <v>6</v>
      </c>
    </row>
    <row r="511" spans="1:14">
      <c r="A511" s="123">
        <v>510</v>
      </c>
      <c r="B511" s="120">
        <v>44738</v>
      </c>
      <c r="C511" s="121" t="s">
        <v>669</v>
      </c>
      <c r="D511" s="121" t="s">
        <v>34</v>
      </c>
      <c r="E511" s="121" t="s">
        <v>632</v>
      </c>
      <c r="F511" s="121" t="s">
        <v>651</v>
      </c>
      <c r="G511" s="121">
        <v>0</v>
      </c>
      <c r="H511" s="121" t="s">
        <v>29</v>
      </c>
      <c r="I511" s="121" t="s">
        <v>652</v>
      </c>
      <c r="J511" s="121" t="s">
        <v>657</v>
      </c>
      <c r="K511" s="121" t="s">
        <v>645</v>
      </c>
      <c r="L511" s="122">
        <v>77</v>
      </c>
      <c r="M511" s="126">
        <f>YEAR(SafetyData[[#This Row],[Date]])</f>
        <v>2022</v>
      </c>
      <c r="N511" s="126">
        <f>MONTH(SafetyData[[#This Row],[Date]])</f>
        <v>6</v>
      </c>
    </row>
    <row r="512" spans="1:14">
      <c r="A512" s="123">
        <v>511</v>
      </c>
      <c r="B512" s="120">
        <v>44739</v>
      </c>
      <c r="C512" s="121" t="s">
        <v>666</v>
      </c>
      <c r="D512" s="121" t="s">
        <v>19</v>
      </c>
      <c r="E512" s="121" t="s">
        <v>632</v>
      </c>
      <c r="F512" s="121" t="s">
        <v>649</v>
      </c>
      <c r="G512" s="121">
        <v>0</v>
      </c>
      <c r="H512" s="121" t="s">
        <v>659</v>
      </c>
      <c r="I512" s="121" t="s">
        <v>634</v>
      </c>
      <c r="J512" s="121" t="s">
        <v>635</v>
      </c>
      <c r="K512" s="121" t="s">
        <v>667</v>
      </c>
      <c r="L512" s="122">
        <v>0</v>
      </c>
      <c r="M512" s="126">
        <f>YEAR(SafetyData[[#This Row],[Date]])</f>
        <v>2022</v>
      </c>
      <c r="N512" s="126">
        <f>MONTH(SafetyData[[#This Row],[Date]])</f>
        <v>6</v>
      </c>
    </row>
    <row r="513" spans="1:14">
      <c r="A513" s="123">
        <v>512</v>
      </c>
      <c r="B513" s="120">
        <v>44740</v>
      </c>
      <c r="C513" s="121" t="s">
        <v>666</v>
      </c>
      <c r="D513" s="121" t="s">
        <v>19</v>
      </c>
      <c r="E513" s="121" t="s">
        <v>632</v>
      </c>
      <c r="F513" s="121" t="s">
        <v>644</v>
      </c>
      <c r="G513" s="121">
        <v>0</v>
      </c>
      <c r="H513" s="121" t="s">
        <v>659</v>
      </c>
      <c r="I513" s="121" t="s">
        <v>634</v>
      </c>
      <c r="J513" s="121" t="s">
        <v>635</v>
      </c>
      <c r="K513" s="121" t="s">
        <v>655</v>
      </c>
      <c r="L513" s="122">
        <v>0</v>
      </c>
      <c r="M513" s="126">
        <f>YEAR(SafetyData[[#This Row],[Date]])</f>
        <v>2022</v>
      </c>
      <c r="N513" s="126">
        <f>MONTH(SafetyData[[#This Row],[Date]])</f>
        <v>6</v>
      </c>
    </row>
    <row r="514" spans="1:14">
      <c r="A514" s="123">
        <v>513</v>
      </c>
      <c r="B514" s="120">
        <v>44740</v>
      </c>
      <c r="C514" s="121" t="s">
        <v>673</v>
      </c>
      <c r="D514" s="121" t="s">
        <v>19</v>
      </c>
      <c r="E514" s="121" t="s">
        <v>647</v>
      </c>
      <c r="F514" s="121" t="s">
        <v>648</v>
      </c>
      <c r="G514" s="121">
        <v>0</v>
      </c>
      <c r="H514" s="121" t="s">
        <v>659</v>
      </c>
      <c r="I514" s="121" t="s">
        <v>663</v>
      </c>
      <c r="J514" s="121" t="s">
        <v>657</v>
      </c>
      <c r="K514" s="121" t="s">
        <v>645</v>
      </c>
      <c r="L514" s="122">
        <v>804</v>
      </c>
      <c r="M514" s="126">
        <f>YEAR(SafetyData[[#This Row],[Date]])</f>
        <v>2022</v>
      </c>
      <c r="N514" s="126">
        <f>MONTH(SafetyData[[#This Row],[Date]])</f>
        <v>6</v>
      </c>
    </row>
    <row r="515" spans="1:14">
      <c r="A515" s="123">
        <v>514</v>
      </c>
      <c r="B515" s="120">
        <v>44740</v>
      </c>
      <c r="C515" s="121" t="s">
        <v>666</v>
      </c>
      <c r="D515" s="121" t="s">
        <v>19</v>
      </c>
      <c r="E515" s="121" t="s">
        <v>643</v>
      </c>
      <c r="F515" s="121" t="s">
        <v>639</v>
      </c>
      <c r="G515" s="121">
        <v>0</v>
      </c>
      <c r="H515" s="121" t="s">
        <v>68</v>
      </c>
      <c r="I515" s="121" t="s">
        <v>663</v>
      </c>
      <c r="J515" s="121" t="s">
        <v>635</v>
      </c>
      <c r="K515" s="121" t="s">
        <v>667</v>
      </c>
      <c r="L515" s="122">
        <v>706</v>
      </c>
      <c r="M515" s="126">
        <f>YEAR(SafetyData[[#This Row],[Date]])</f>
        <v>2022</v>
      </c>
      <c r="N515" s="126">
        <f>MONTH(SafetyData[[#This Row],[Date]])</f>
        <v>6</v>
      </c>
    </row>
    <row r="516" spans="1:14">
      <c r="A516" s="123">
        <f>COUNT(A2:A515)</f>
        <v>514</v>
      </c>
      <c r="C516" s="120"/>
      <c r="D516" s="120"/>
      <c r="E516" s="120"/>
      <c r="F516" s="120"/>
      <c r="G516" s="120"/>
      <c r="H516" s="120"/>
      <c r="I516" s="120"/>
      <c r="J516" s="120"/>
      <c r="K516" s="120"/>
      <c r="L516" s="125">
        <f>SUM(SafetyData[Incident Cost])</f>
        <v>717795</v>
      </c>
      <c r="M516" s="121"/>
      <c r="N516" s="121"/>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F515"/>
  <sheetViews>
    <sheetView workbookViewId="0">
      <selection activeCell="B15" sqref="B15"/>
    </sheetView>
  </sheetViews>
  <sheetFormatPr defaultRowHeight="14.25"/>
  <cols>
    <col min="1" max="1" width="35.125" customWidth="1"/>
    <col min="2" max="2" width="28.125" customWidth="1"/>
    <col min="3" max="3" width="24.125" customWidth="1"/>
    <col min="4" max="4" width="17.875" customWidth="1"/>
    <col min="5" max="5" width="16.5" customWidth="1"/>
    <col min="6" max="6" width="17.375" customWidth="1"/>
  </cols>
  <sheetData>
    <row r="1" spans="1:6" ht="15.75">
      <c r="A1" t="s">
        <v>676</v>
      </c>
      <c r="B1" t="s">
        <v>20</v>
      </c>
      <c r="C1" s="121" t="s">
        <v>64</v>
      </c>
      <c r="D1" s="121" t="s">
        <v>22</v>
      </c>
      <c r="E1" s="124" t="s">
        <v>134</v>
      </c>
    </row>
    <row r="2" spans="1:6" ht="15">
      <c r="A2" t="s">
        <v>677</v>
      </c>
      <c r="B2" t="s">
        <v>683</v>
      </c>
      <c r="C2" s="121" t="s">
        <v>22</v>
      </c>
      <c r="D2" s="121" t="s">
        <v>56</v>
      </c>
      <c r="E2" s="121" t="s">
        <v>636</v>
      </c>
      <c r="F2" s="121" t="s">
        <v>636</v>
      </c>
    </row>
    <row r="3" spans="1:6" ht="15">
      <c r="A3" t="s">
        <v>678</v>
      </c>
      <c r="B3" t="s">
        <v>684</v>
      </c>
      <c r="C3" s="121" t="s">
        <v>56</v>
      </c>
      <c r="D3" s="121" t="s">
        <v>64</v>
      </c>
      <c r="E3" s="121" t="s">
        <v>641</v>
      </c>
      <c r="F3" s="121" t="s">
        <v>641</v>
      </c>
    </row>
    <row r="4" spans="1:6" ht="15">
      <c r="A4" t="s">
        <v>679</v>
      </c>
      <c r="B4" t="s">
        <v>686</v>
      </c>
      <c r="C4" s="121" t="s">
        <v>64</v>
      </c>
      <c r="D4" s="121" t="s">
        <v>650</v>
      </c>
      <c r="E4" s="121" t="s">
        <v>645</v>
      </c>
      <c r="F4" s="121" t="s">
        <v>645</v>
      </c>
    </row>
    <row r="5" spans="1:6" ht="15">
      <c r="A5" t="s">
        <v>680</v>
      </c>
      <c r="B5" t="s">
        <v>687</v>
      </c>
      <c r="C5" s="121" t="s">
        <v>650</v>
      </c>
      <c r="D5" s="121" t="s">
        <v>29</v>
      </c>
      <c r="E5" s="121" t="s">
        <v>636</v>
      </c>
      <c r="F5" s="121" t="s">
        <v>636</v>
      </c>
    </row>
    <row r="6" spans="1:6" ht="15">
      <c r="A6" t="s">
        <v>681</v>
      </c>
      <c r="B6" t="s">
        <v>685</v>
      </c>
      <c r="C6" s="121" t="s">
        <v>56</v>
      </c>
      <c r="D6" s="121" t="s">
        <v>659</v>
      </c>
      <c r="E6" s="121" t="s">
        <v>636</v>
      </c>
      <c r="F6" s="121" t="s">
        <v>653</v>
      </c>
    </row>
    <row r="7" spans="1:6" ht="15">
      <c r="A7" t="s">
        <v>682</v>
      </c>
      <c r="C7" s="121" t="s">
        <v>64</v>
      </c>
      <c r="D7" s="121" t="s">
        <v>68</v>
      </c>
      <c r="E7" s="121" t="s">
        <v>653</v>
      </c>
      <c r="F7" s="121" t="s">
        <v>655</v>
      </c>
    </row>
    <row r="8" spans="1:6" ht="15">
      <c r="C8" s="121" t="s">
        <v>29</v>
      </c>
      <c r="D8" s="121" t="s">
        <v>41</v>
      </c>
      <c r="E8" s="121" t="s">
        <v>655</v>
      </c>
      <c r="F8" s="121" t="s">
        <v>660</v>
      </c>
    </row>
    <row r="9" spans="1:6" ht="15">
      <c r="C9" s="121" t="s">
        <v>659</v>
      </c>
      <c r="D9" s="121" t="s">
        <v>668</v>
      </c>
      <c r="E9" s="121" t="s">
        <v>645</v>
      </c>
      <c r="F9" s="121" t="s">
        <v>662</v>
      </c>
    </row>
    <row r="10" spans="1:6" ht="15">
      <c r="C10" s="121" t="s">
        <v>659</v>
      </c>
      <c r="D10" s="121"/>
      <c r="E10" s="121" t="s">
        <v>660</v>
      </c>
      <c r="F10" s="121" t="s">
        <v>664</v>
      </c>
    </row>
    <row r="11" spans="1:6" ht="15">
      <c r="C11" s="121" t="s">
        <v>64</v>
      </c>
      <c r="D11" s="121"/>
      <c r="E11" s="121" t="s">
        <v>645</v>
      </c>
      <c r="F11" s="121" t="s">
        <v>667</v>
      </c>
    </row>
    <row r="12" spans="1:6" ht="15">
      <c r="C12" s="121" t="s">
        <v>22</v>
      </c>
      <c r="D12" s="121"/>
      <c r="E12" s="121" t="s">
        <v>662</v>
      </c>
    </row>
    <row r="13" spans="1:6" ht="15">
      <c r="C13" s="121" t="s">
        <v>659</v>
      </c>
      <c r="D13" s="121"/>
      <c r="E13" s="121" t="s">
        <v>662</v>
      </c>
    </row>
    <row r="14" spans="1:6" ht="15">
      <c r="C14" s="121" t="s">
        <v>68</v>
      </c>
      <c r="D14" s="121"/>
      <c r="E14" s="121" t="s">
        <v>664</v>
      </c>
    </row>
    <row r="15" spans="1:6" ht="15">
      <c r="C15" s="121" t="s">
        <v>56</v>
      </c>
      <c r="D15" s="121"/>
      <c r="E15" s="121" t="s">
        <v>660</v>
      </c>
    </row>
    <row r="16" spans="1:6" ht="15">
      <c r="C16" s="121" t="s">
        <v>650</v>
      </c>
      <c r="D16" s="121"/>
      <c r="E16" s="121" t="s">
        <v>664</v>
      </c>
    </row>
    <row r="17" spans="3:5" ht="15">
      <c r="C17" s="121" t="s">
        <v>41</v>
      </c>
      <c r="D17" s="121"/>
      <c r="E17" s="121" t="s">
        <v>662</v>
      </c>
    </row>
    <row r="18" spans="3:5" ht="15">
      <c r="C18" s="121" t="s">
        <v>29</v>
      </c>
      <c r="D18" s="121"/>
      <c r="E18" s="121" t="s">
        <v>660</v>
      </c>
    </row>
    <row r="19" spans="3:5" ht="15">
      <c r="C19" s="121" t="s">
        <v>668</v>
      </c>
      <c r="D19" s="121"/>
      <c r="E19" s="121" t="s">
        <v>667</v>
      </c>
    </row>
    <row r="20" spans="3:5" ht="15">
      <c r="C20" s="121" t="s">
        <v>650</v>
      </c>
      <c r="D20" s="121"/>
      <c r="E20" s="121" t="s">
        <v>636</v>
      </c>
    </row>
    <row r="21" spans="3:5" ht="15">
      <c r="C21" s="121" t="s">
        <v>41</v>
      </c>
      <c r="D21" s="121"/>
      <c r="E21" s="121" t="s">
        <v>660</v>
      </c>
    </row>
    <row r="22" spans="3:5" ht="15">
      <c r="C22" s="121" t="s">
        <v>41</v>
      </c>
      <c r="D22" s="121"/>
      <c r="E22" s="121" t="s">
        <v>662</v>
      </c>
    </row>
    <row r="23" spans="3:5" ht="15">
      <c r="C23" s="121" t="s">
        <v>659</v>
      </c>
      <c r="D23" s="121"/>
      <c r="E23" s="121" t="s">
        <v>667</v>
      </c>
    </row>
    <row r="24" spans="3:5" ht="15">
      <c r="C24" s="121" t="s">
        <v>68</v>
      </c>
      <c r="D24" s="121"/>
      <c r="E24" s="121" t="s">
        <v>662</v>
      </c>
    </row>
    <row r="25" spans="3:5" ht="15">
      <c r="C25" s="121" t="s">
        <v>650</v>
      </c>
      <c r="D25" s="121"/>
      <c r="E25" s="121" t="s">
        <v>667</v>
      </c>
    </row>
    <row r="26" spans="3:5" ht="15">
      <c r="C26" s="121" t="s">
        <v>668</v>
      </c>
      <c r="D26" s="121"/>
      <c r="E26" s="121" t="s">
        <v>653</v>
      </c>
    </row>
    <row r="27" spans="3:5" ht="15">
      <c r="C27" s="121" t="s">
        <v>41</v>
      </c>
      <c r="D27" s="121"/>
      <c r="E27" s="121" t="s">
        <v>645</v>
      </c>
    </row>
    <row r="28" spans="3:5" ht="15">
      <c r="C28" s="121" t="s">
        <v>668</v>
      </c>
      <c r="D28" s="121"/>
      <c r="E28" s="121" t="s">
        <v>664</v>
      </c>
    </row>
    <row r="29" spans="3:5" ht="15">
      <c r="C29" s="121" t="s">
        <v>22</v>
      </c>
      <c r="D29" s="121"/>
      <c r="E29" s="121" t="s">
        <v>664</v>
      </c>
    </row>
    <row r="30" spans="3:5" ht="15">
      <c r="C30" s="121" t="s">
        <v>56</v>
      </c>
      <c r="D30" s="121"/>
      <c r="E30" s="121" t="s">
        <v>636</v>
      </c>
    </row>
    <row r="31" spans="3:5" ht="15">
      <c r="C31" s="121" t="s">
        <v>29</v>
      </c>
      <c r="D31" s="121"/>
      <c r="E31" s="121" t="s">
        <v>662</v>
      </c>
    </row>
    <row r="32" spans="3:5" ht="15">
      <c r="C32" s="121" t="s">
        <v>650</v>
      </c>
      <c r="D32" s="121"/>
      <c r="E32" s="121" t="s">
        <v>641</v>
      </c>
    </row>
    <row r="33" spans="3:5" ht="15">
      <c r="C33" s="121" t="s">
        <v>41</v>
      </c>
      <c r="D33" s="121"/>
      <c r="E33" s="121" t="s">
        <v>660</v>
      </c>
    </row>
    <row r="34" spans="3:5" ht="15">
      <c r="C34" s="121" t="s">
        <v>29</v>
      </c>
      <c r="D34" s="121"/>
      <c r="E34" s="121" t="s">
        <v>645</v>
      </c>
    </row>
    <row r="35" spans="3:5" ht="15">
      <c r="C35" s="121" t="s">
        <v>56</v>
      </c>
      <c r="D35" s="121"/>
      <c r="E35" s="121" t="s">
        <v>641</v>
      </c>
    </row>
    <row r="36" spans="3:5" ht="15">
      <c r="C36" s="121" t="s">
        <v>68</v>
      </c>
      <c r="D36" s="121"/>
      <c r="E36" s="121" t="s">
        <v>641</v>
      </c>
    </row>
    <row r="37" spans="3:5" ht="15">
      <c r="C37" s="121" t="s">
        <v>41</v>
      </c>
      <c r="D37" s="121"/>
      <c r="E37" s="121" t="s">
        <v>660</v>
      </c>
    </row>
    <row r="38" spans="3:5" ht="15">
      <c r="C38" s="121" t="s">
        <v>41</v>
      </c>
      <c r="D38" s="121"/>
      <c r="E38" s="121" t="s">
        <v>641</v>
      </c>
    </row>
    <row r="39" spans="3:5" ht="15">
      <c r="C39" s="121" t="s">
        <v>64</v>
      </c>
      <c r="D39" s="121"/>
      <c r="E39" s="121" t="s">
        <v>662</v>
      </c>
    </row>
    <row r="40" spans="3:5" ht="15">
      <c r="C40" s="121" t="s">
        <v>659</v>
      </c>
      <c r="D40" s="121"/>
      <c r="E40" s="121" t="s">
        <v>662</v>
      </c>
    </row>
    <row r="41" spans="3:5" ht="15">
      <c r="C41" s="121" t="s">
        <v>650</v>
      </c>
      <c r="D41" s="121"/>
      <c r="E41" s="121" t="s">
        <v>660</v>
      </c>
    </row>
    <row r="42" spans="3:5" ht="15">
      <c r="C42" s="121" t="s">
        <v>41</v>
      </c>
      <c r="D42" s="121"/>
      <c r="E42" s="121" t="s">
        <v>662</v>
      </c>
    </row>
    <row r="43" spans="3:5" ht="15">
      <c r="C43" s="121" t="s">
        <v>22</v>
      </c>
      <c r="D43" s="121"/>
      <c r="E43" s="121" t="s">
        <v>662</v>
      </c>
    </row>
    <row r="44" spans="3:5" ht="15">
      <c r="C44" s="121" t="s">
        <v>650</v>
      </c>
      <c r="D44" s="121"/>
      <c r="E44" s="121" t="s">
        <v>645</v>
      </c>
    </row>
    <row r="45" spans="3:5" ht="15">
      <c r="C45" s="121" t="s">
        <v>659</v>
      </c>
      <c r="D45" s="121"/>
      <c r="E45" s="121" t="s">
        <v>660</v>
      </c>
    </row>
    <row r="46" spans="3:5" ht="15">
      <c r="C46" s="121" t="s">
        <v>64</v>
      </c>
      <c r="D46" s="121"/>
      <c r="E46" s="121" t="s">
        <v>645</v>
      </c>
    </row>
    <row r="47" spans="3:5" ht="15">
      <c r="C47" s="121" t="s">
        <v>41</v>
      </c>
      <c r="D47" s="121"/>
      <c r="E47" s="121" t="s">
        <v>641</v>
      </c>
    </row>
    <row r="48" spans="3:5" ht="15">
      <c r="C48" s="121" t="s">
        <v>650</v>
      </c>
      <c r="D48" s="121"/>
      <c r="E48" s="121" t="s">
        <v>653</v>
      </c>
    </row>
    <row r="49" spans="3:5" ht="15">
      <c r="C49" s="121" t="s">
        <v>659</v>
      </c>
      <c r="D49" s="121"/>
      <c r="E49" s="121" t="s">
        <v>667</v>
      </c>
    </row>
    <row r="50" spans="3:5" ht="15">
      <c r="C50" s="121" t="s">
        <v>29</v>
      </c>
      <c r="D50" s="121"/>
      <c r="E50" s="121" t="s">
        <v>664</v>
      </c>
    </row>
    <row r="51" spans="3:5" ht="15">
      <c r="C51" s="121" t="s">
        <v>668</v>
      </c>
      <c r="D51" s="121"/>
      <c r="E51" s="121" t="s">
        <v>636</v>
      </c>
    </row>
    <row r="52" spans="3:5" ht="15">
      <c r="C52" s="121" t="s">
        <v>41</v>
      </c>
      <c r="D52" s="121"/>
      <c r="E52" s="121" t="s">
        <v>667</v>
      </c>
    </row>
    <row r="53" spans="3:5" ht="15">
      <c r="C53" s="121" t="s">
        <v>41</v>
      </c>
      <c r="D53" s="121"/>
      <c r="E53" s="121" t="s">
        <v>664</v>
      </c>
    </row>
    <row r="54" spans="3:5" ht="15">
      <c r="C54" s="121" t="s">
        <v>668</v>
      </c>
      <c r="D54" s="121"/>
      <c r="E54" s="121" t="s">
        <v>645</v>
      </c>
    </row>
    <row r="55" spans="3:5" ht="15">
      <c r="C55" s="121" t="s">
        <v>650</v>
      </c>
      <c r="D55" s="121"/>
      <c r="E55" s="121" t="s">
        <v>664</v>
      </c>
    </row>
    <row r="56" spans="3:5" ht="15">
      <c r="C56" s="121" t="s">
        <v>650</v>
      </c>
      <c r="D56" s="121"/>
      <c r="E56" s="121" t="s">
        <v>655</v>
      </c>
    </row>
    <row r="57" spans="3:5" ht="15">
      <c r="C57" s="121" t="s">
        <v>22</v>
      </c>
      <c r="D57" s="121"/>
      <c r="E57" s="121" t="s">
        <v>660</v>
      </c>
    </row>
    <row r="58" spans="3:5" ht="15">
      <c r="C58" s="121" t="s">
        <v>668</v>
      </c>
      <c r="D58" s="121"/>
      <c r="E58" s="121" t="s">
        <v>641</v>
      </c>
    </row>
    <row r="59" spans="3:5" ht="15">
      <c r="C59" s="121" t="s">
        <v>68</v>
      </c>
      <c r="D59" s="121"/>
      <c r="E59" s="121" t="s">
        <v>664</v>
      </c>
    </row>
    <row r="60" spans="3:5" ht="15">
      <c r="C60" s="121" t="s">
        <v>41</v>
      </c>
      <c r="D60" s="121"/>
      <c r="E60" s="121" t="s">
        <v>655</v>
      </c>
    </row>
    <row r="61" spans="3:5" ht="15">
      <c r="C61" s="121" t="s">
        <v>668</v>
      </c>
      <c r="D61" s="121"/>
      <c r="E61" s="121" t="s">
        <v>664</v>
      </c>
    </row>
    <row r="62" spans="3:5" ht="15">
      <c r="C62" s="121" t="s">
        <v>64</v>
      </c>
      <c r="D62" s="121"/>
      <c r="E62" s="121" t="s">
        <v>662</v>
      </c>
    </row>
    <row r="63" spans="3:5" ht="15">
      <c r="C63" s="121" t="s">
        <v>56</v>
      </c>
      <c r="D63" s="121"/>
      <c r="E63" s="121" t="s">
        <v>636</v>
      </c>
    </row>
    <row r="64" spans="3:5" ht="15">
      <c r="C64" s="121" t="s">
        <v>22</v>
      </c>
      <c r="D64" s="121"/>
      <c r="E64" s="121" t="s">
        <v>645</v>
      </c>
    </row>
    <row r="65" spans="3:5" ht="15">
      <c r="C65" s="121" t="s">
        <v>29</v>
      </c>
      <c r="D65" s="121"/>
      <c r="E65" s="121" t="s">
        <v>645</v>
      </c>
    </row>
    <row r="66" spans="3:5" ht="15">
      <c r="C66" s="121" t="s">
        <v>68</v>
      </c>
      <c r="D66" s="121"/>
      <c r="E66" s="121" t="s">
        <v>641</v>
      </c>
    </row>
    <row r="67" spans="3:5" ht="15">
      <c r="C67" s="121" t="s">
        <v>64</v>
      </c>
      <c r="D67" s="121"/>
      <c r="E67" s="121" t="s">
        <v>662</v>
      </c>
    </row>
    <row r="68" spans="3:5" ht="15">
      <c r="C68" s="121" t="s">
        <v>64</v>
      </c>
      <c r="D68" s="121"/>
      <c r="E68" s="121" t="s">
        <v>645</v>
      </c>
    </row>
    <row r="69" spans="3:5" ht="15">
      <c r="C69" s="121" t="s">
        <v>41</v>
      </c>
      <c r="D69" s="121"/>
      <c r="E69" s="121" t="s">
        <v>653</v>
      </c>
    </row>
    <row r="70" spans="3:5" ht="15">
      <c r="C70" s="121" t="s">
        <v>41</v>
      </c>
      <c r="D70" s="121"/>
      <c r="E70" s="121" t="s">
        <v>660</v>
      </c>
    </row>
    <row r="71" spans="3:5" ht="15">
      <c r="C71" s="121" t="s">
        <v>29</v>
      </c>
      <c r="D71" s="121"/>
      <c r="E71" s="121" t="s">
        <v>655</v>
      </c>
    </row>
    <row r="72" spans="3:5" ht="15">
      <c r="C72" s="121" t="s">
        <v>668</v>
      </c>
      <c r="D72" s="121"/>
      <c r="E72" s="121" t="s">
        <v>655</v>
      </c>
    </row>
    <row r="73" spans="3:5" ht="15">
      <c r="C73" s="121" t="s">
        <v>668</v>
      </c>
      <c r="D73" s="121"/>
      <c r="E73" s="121" t="s">
        <v>660</v>
      </c>
    </row>
    <row r="74" spans="3:5" ht="15">
      <c r="C74" s="121" t="s">
        <v>659</v>
      </c>
      <c r="D74" s="121"/>
      <c r="E74" s="121" t="s">
        <v>645</v>
      </c>
    </row>
    <row r="75" spans="3:5" ht="15">
      <c r="C75" s="121" t="s">
        <v>659</v>
      </c>
      <c r="D75" s="121"/>
      <c r="E75" s="121" t="s">
        <v>664</v>
      </c>
    </row>
    <row r="76" spans="3:5" ht="15">
      <c r="C76" s="121" t="s">
        <v>22</v>
      </c>
      <c r="D76" s="121"/>
      <c r="E76" s="121" t="s">
        <v>664</v>
      </c>
    </row>
    <row r="77" spans="3:5" ht="15">
      <c r="C77" s="121" t="s">
        <v>650</v>
      </c>
      <c r="D77" s="121"/>
      <c r="E77" s="121" t="s">
        <v>645</v>
      </c>
    </row>
    <row r="78" spans="3:5" ht="15">
      <c r="C78" s="121" t="s">
        <v>22</v>
      </c>
      <c r="D78" s="121"/>
      <c r="E78" s="121" t="s">
        <v>667</v>
      </c>
    </row>
    <row r="79" spans="3:5" ht="15">
      <c r="C79" s="121" t="s">
        <v>64</v>
      </c>
      <c r="D79" s="121"/>
      <c r="E79" s="121" t="s">
        <v>660</v>
      </c>
    </row>
    <row r="80" spans="3:5" ht="15">
      <c r="C80" s="121" t="s">
        <v>41</v>
      </c>
      <c r="D80" s="121"/>
      <c r="E80" s="121" t="s">
        <v>645</v>
      </c>
    </row>
    <row r="81" spans="3:5" ht="15">
      <c r="C81" s="121" t="s">
        <v>56</v>
      </c>
      <c r="D81" s="121"/>
      <c r="E81" s="121" t="s">
        <v>660</v>
      </c>
    </row>
    <row r="82" spans="3:5" ht="15">
      <c r="C82" s="121" t="s">
        <v>41</v>
      </c>
      <c r="D82" s="121"/>
      <c r="E82" s="121" t="s">
        <v>662</v>
      </c>
    </row>
    <row r="83" spans="3:5" ht="15">
      <c r="C83" s="121" t="s">
        <v>668</v>
      </c>
      <c r="D83" s="121"/>
      <c r="E83" s="121" t="s">
        <v>667</v>
      </c>
    </row>
    <row r="84" spans="3:5" ht="15">
      <c r="C84" s="121" t="s">
        <v>650</v>
      </c>
      <c r="D84" s="121"/>
      <c r="E84" s="121" t="s">
        <v>660</v>
      </c>
    </row>
    <row r="85" spans="3:5" ht="15">
      <c r="C85" s="121" t="s">
        <v>650</v>
      </c>
      <c r="D85" s="121"/>
      <c r="E85" s="121" t="s">
        <v>653</v>
      </c>
    </row>
    <row r="86" spans="3:5" ht="15">
      <c r="C86" s="121" t="s">
        <v>56</v>
      </c>
      <c r="D86" s="121"/>
      <c r="E86" s="121" t="s">
        <v>653</v>
      </c>
    </row>
    <row r="87" spans="3:5" ht="15">
      <c r="C87" s="121" t="s">
        <v>668</v>
      </c>
      <c r="D87" s="121"/>
      <c r="E87" s="121" t="s">
        <v>645</v>
      </c>
    </row>
    <row r="88" spans="3:5" ht="15">
      <c r="C88" s="121" t="s">
        <v>650</v>
      </c>
      <c r="D88" s="121"/>
      <c r="E88" s="121" t="s">
        <v>653</v>
      </c>
    </row>
    <row r="89" spans="3:5" ht="15">
      <c r="C89" s="121" t="s">
        <v>41</v>
      </c>
      <c r="D89" s="121"/>
      <c r="E89" s="121" t="s">
        <v>667</v>
      </c>
    </row>
    <row r="90" spans="3:5" ht="15">
      <c r="C90" s="121" t="s">
        <v>659</v>
      </c>
      <c r="D90" s="121"/>
      <c r="E90" s="121" t="s">
        <v>645</v>
      </c>
    </row>
    <row r="91" spans="3:5" ht="15">
      <c r="C91" s="121" t="s">
        <v>29</v>
      </c>
      <c r="D91" s="121"/>
      <c r="E91" s="121" t="s">
        <v>655</v>
      </c>
    </row>
    <row r="92" spans="3:5" ht="15">
      <c r="C92" s="121" t="s">
        <v>22</v>
      </c>
      <c r="D92" s="121"/>
      <c r="E92" s="121" t="s">
        <v>664</v>
      </c>
    </row>
    <row r="93" spans="3:5" ht="15">
      <c r="C93" s="121" t="s">
        <v>29</v>
      </c>
      <c r="D93" s="121"/>
      <c r="E93" s="121" t="s">
        <v>645</v>
      </c>
    </row>
    <row r="94" spans="3:5" ht="15">
      <c r="C94" s="121" t="s">
        <v>22</v>
      </c>
      <c r="D94" s="121"/>
      <c r="E94" s="121" t="s">
        <v>662</v>
      </c>
    </row>
    <row r="95" spans="3:5" ht="15">
      <c r="C95" s="121" t="s">
        <v>22</v>
      </c>
      <c r="D95" s="121"/>
      <c r="E95" s="121" t="s">
        <v>655</v>
      </c>
    </row>
    <row r="96" spans="3:5" ht="15">
      <c r="C96" s="121" t="s">
        <v>56</v>
      </c>
      <c r="D96" s="121"/>
      <c r="E96" s="121" t="s">
        <v>662</v>
      </c>
    </row>
    <row r="97" spans="3:5" ht="15">
      <c r="C97" s="121" t="s">
        <v>56</v>
      </c>
      <c r="D97" s="121"/>
      <c r="E97" s="121" t="s">
        <v>662</v>
      </c>
    </row>
    <row r="98" spans="3:5" ht="15">
      <c r="C98" s="121" t="s">
        <v>650</v>
      </c>
      <c r="D98" s="121"/>
      <c r="E98" s="121" t="s">
        <v>662</v>
      </c>
    </row>
    <row r="99" spans="3:5" ht="15">
      <c r="C99" s="121" t="s">
        <v>29</v>
      </c>
      <c r="D99" s="121"/>
      <c r="E99" s="121" t="s">
        <v>662</v>
      </c>
    </row>
    <row r="100" spans="3:5" ht="15">
      <c r="C100" s="121" t="s">
        <v>29</v>
      </c>
      <c r="D100" s="121"/>
      <c r="E100" s="121" t="s">
        <v>655</v>
      </c>
    </row>
    <row r="101" spans="3:5" ht="15">
      <c r="C101" s="121" t="s">
        <v>668</v>
      </c>
      <c r="D101" s="121"/>
      <c r="E101" s="121" t="s">
        <v>660</v>
      </c>
    </row>
    <row r="102" spans="3:5" ht="15">
      <c r="C102" s="121" t="s">
        <v>668</v>
      </c>
      <c r="D102" s="121"/>
      <c r="E102" s="121" t="s">
        <v>636</v>
      </c>
    </row>
    <row r="103" spans="3:5" ht="15">
      <c r="C103" s="121" t="s">
        <v>56</v>
      </c>
      <c r="D103" s="121"/>
      <c r="E103" s="121" t="s">
        <v>662</v>
      </c>
    </row>
    <row r="104" spans="3:5" ht="15">
      <c r="C104" s="121" t="s">
        <v>29</v>
      </c>
      <c r="D104" s="121"/>
      <c r="E104" s="121" t="s">
        <v>660</v>
      </c>
    </row>
    <row r="105" spans="3:5" ht="15">
      <c r="C105" s="121" t="s">
        <v>41</v>
      </c>
      <c r="D105" s="121"/>
      <c r="E105" s="121" t="s">
        <v>641</v>
      </c>
    </row>
    <row r="106" spans="3:5" ht="15">
      <c r="C106" s="121" t="s">
        <v>64</v>
      </c>
      <c r="D106" s="121"/>
      <c r="E106" s="121" t="s">
        <v>660</v>
      </c>
    </row>
    <row r="107" spans="3:5" ht="15">
      <c r="C107" s="121" t="s">
        <v>41</v>
      </c>
      <c r="D107" s="121"/>
      <c r="E107" s="121" t="s">
        <v>645</v>
      </c>
    </row>
    <row r="108" spans="3:5" ht="15">
      <c r="C108" s="121" t="s">
        <v>22</v>
      </c>
      <c r="D108" s="121"/>
      <c r="E108" s="121" t="s">
        <v>662</v>
      </c>
    </row>
    <row r="109" spans="3:5" ht="15">
      <c r="C109" s="121" t="s">
        <v>659</v>
      </c>
      <c r="D109" s="121"/>
      <c r="E109" s="121" t="s">
        <v>667</v>
      </c>
    </row>
    <row r="110" spans="3:5" ht="15">
      <c r="C110" s="121" t="s">
        <v>22</v>
      </c>
      <c r="D110" s="121"/>
      <c r="E110" s="121" t="s">
        <v>653</v>
      </c>
    </row>
    <row r="111" spans="3:5" ht="15">
      <c r="C111" s="121" t="s">
        <v>22</v>
      </c>
      <c r="D111" s="121"/>
      <c r="E111" s="121" t="s">
        <v>653</v>
      </c>
    </row>
    <row r="112" spans="3:5" ht="15">
      <c r="C112" s="121" t="s">
        <v>650</v>
      </c>
      <c r="D112" s="121"/>
      <c r="E112" s="121" t="s">
        <v>664</v>
      </c>
    </row>
    <row r="113" spans="3:5" ht="15">
      <c r="C113" s="121" t="s">
        <v>668</v>
      </c>
      <c r="D113" s="121"/>
      <c r="E113" s="121" t="s">
        <v>667</v>
      </c>
    </row>
    <row r="114" spans="3:5" ht="15">
      <c r="C114" s="121" t="s">
        <v>668</v>
      </c>
      <c r="D114" s="121"/>
      <c r="E114" s="121" t="s">
        <v>653</v>
      </c>
    </row>
    <row r="115" spans="3:5" ht="15">
      <c r="C115" s="121" t="s">
        <v>659</v>
      </c>
      <c r="D115" s="121"/>
      <c r="E115" s="121" t="s">
        <v>660</v>
      </c>
    </row>
    <row r="116" spans="3:5" ht="15">
      <c r="C116" s="121" t="s">
        <v>22</v>
      </c>
      <c r="D116" s="121"/>
      <c r="E116" s="121" t="s">
        <v>667</v>
      </c>
    </row>
    <row r="117" spans="3:5" ht="15">
      <c r="C117" s="121" t="s">
        <v>64</v>
      </c>
      <c r="D117" s="121"/>
      <c r="E117" s="121" t="s">
        <v>645</v>
      </c>
    </row>
    <row r="118" spans="3:5" ht="15">
      <c r="C118" s="121" t="s">
        <v>41</v>
      </c>
      <c r="D118" s="121"/>
      <c r="E118" s="121" t="s">
        <v>664</v>
      </c>
    </row>
    <row r="119" spans="3:5" ht="15">
      <c r="C119" s="121" t="s">
        <v>650</v>
      </c>
      <c r="D119" s="121"/>
      <c r="E119" s="121" t="s">
        <v>667</v>
      </c>
    </row>
    <row r="120" spans="3:5" ht="15">
      <c r="C120" s="121" t="s">
        <v>41</v>
      </c>
      <c r="D120" s="121"/>
      <c r="E120" s="121" t="s">
        <v>660</v>
      </c>
    </row>
    <row r="121" spans="3:5" ht="15">
      <c r="C121" s="121" t="s">
        <v>22</v>
      </c>
      <c r="D121" s="121"/>
      <c r="E121" s="121" t="s">
        <v>664</v>
      </c>
    </row>
    <row r="122" spans="3:5" ht="15">
      <c r="C122" s="121" t="s">
        <v>64</v>
      </c>
      <c r="D122" s="121"/>
      <c r="E122" s="121" t="s">
        <v>660</v>
      </c>
    </row>
    <row r="123" spans="3:5" ht="15">
      <c r="C123" s="121" t="s">
        <v>22</v>
      </c>
      <c r="D123" s="121"/>
      <c r="E123" s="121" t="s">
        <v>660</v>
      </c>
    </row>
    <row r="124" spans="3:5" ht="15">
      <c r="C124" s="121" t="s">
        <v>22</v>
      </c>
      <c r="D124" s="121"/>
      <c r="E124" s="121" t="s">
        <v>636</v>
      </c>
    </row>
    <row r="125" spans="3:5" ht="15">
      <c r="C125" s="121" t="s">
        <v>68</v>
      </c>
      <c r="D125" s="121"/>
      <c r="E125" s="121" t="s">
        <v>641</v>
      </c>
    </row>
    <row r="126" spans="3:5" ht="15">
      <c r="C126" s="121" t="s">
        <v>41</v>
      </c>
      <c r="D126" s="121"/>
      <c r="E126" s="121" t="s">
        <v>667</v>
      </c>
    </row>
    <row r="127" spans="3:5" ht="15">
      <c r="C127" s="121" t="s">
        <v>29</v>
      </c>
      <c r="D127" s="121"/>
      <c r="E127" s="121" t="s">
        <v>667</v>
      </c>
    </row>
    <row r="128" spans="3:5" ht="15">
      <c r="C128" s="121" t="s">
        <v>29</v>
      </c>
      <c r="D128" s="121"/>
      <c r="E128" s="121" t="s">
        <v>655</v>
      </c>
    </row>
    <row r="129" spans="3:5" ht="15">
      <c r="C129" s="121" t="s">
        <v>668</v>
      </c>
      <c r="D129" s="121"/>
      <c r="E129" s="121" t="s">
        <v>653</v>
      </c>
    </row>
    <row r="130" spans="3:5" ht="15">
      <c r="C130" s="121" t="s">
        <v>650</v>
      </c>
      <c r="D130" s="121"/>
      <c r="E130" s="121" t="s">
        <v>662</v>
      </c>
    </row>
    <row r="131" spans="3:5" ht="15">
      <c r="C131" s="121" t="s">
        <v>659</v>
      </c>
      <c r="D131" s="121"/>
      <c r="E131" s="121" t="s">
        <v>662</v>
      </c>
    </row>
    <row r="132" spans="3:5" ht="15">
      <c r="C132" s="121" t="s">
        <v>668</v>
      </c>
      <c r="D132" s="121"/>
      <c r="E132" s="121" t="s">
        <v>645</v>
      </c>
    </row>
    <row r="133" spans="3:5" ht="15">
      <c r="C133" s="121" t="s">
        <v>56</v>
      </c>
      <c r="D133" s="121"/>
      <c r="E133" s="121" t="s">
        <v>636</v>
      </c>
    </row>
    <row r="134" spans="3:5" ht="15">
      <c r="C134" s="121" t="s">
        <v>64</v>
      </c>
      <c r="D134" s="121"/>
      <c r="E134" s="121" t="s">
        <v>660</v>
      </c>
    </row>
    <row r="135" spans="3:5" ht="15">
      <c r="C135" s="121" t="s">
        <v>22</v>
      </c>
      <c r="D135" s="121"/>
      <c r="E135" s="121" t="s">
        <v>641</v>
      </c>
    </row>
    <row r="136" spans="3:5" ht="15">
      <c r="C136" s="121" t="s">
        <v>56</v>
      </c>
      <c r="D136" s="121"/>
      <c r="E136" s="121" t="s">
        <v>660</v>
      </c>
    </row>
    <row r="137" spans="3:5" ht="15">
      <c r="C137" s="121" t="s">
        <v>68</v>
      </c>
      <c r="D137" s="121"/>
      <c r="E137" s="121" t="s">
        <v>645</v>
      </c>
    </row>
    <row r="138" spans="3:5" ht="15">
      <c r="C138" s="121" t="s">
        <v>659</v>
      </c>
      <c r="D138" s="121"/>
      <c r="E138" s="121" t="s">
        <v>667</v>
      </c>
    </row>
    <row r="139" spans="3:5" ht="15">
      <c r="C139" s="121" t="s">
        <v>29</v>
      </c>
      <c r="D139" s="121"/>
      <c r="E139" s="121" t="s">
        <v>664</v>
      </c>
    </row>
    <row r="140" spans="3:5" ht="15">
      <c r="C140" s="121" t="s">
        <v>29</v>
      </c>
      <c r="D140" s="121"/>
      <c r="E140" s="121" t="s">
        <v>641</v>
      </c>
    </row>
    <row r="141" spans="3:5" ht="15">
      <c r="C141" s="121" t="s">
        <v>41</v>
      </c>
      <c r="D141" s="121"/>
      <c r="E141" s="121" t="s">
        <v>645</v>
      </c>
    </row>
    <row r="142" spans="3:5" ht="15">
      <c r="C142" s="121" t="s">
        <v>56</v>
      </c>
      <c r="D142" s="121"/>
      <c r="E142" s="121" t="s">
        <v>660</v>
      </c>
    </row>
    <row r="143" spans="3:5" ht="15">
      <c r="C143" s="121" t="s">
        <v>56</v>
      </c>
      <c r="D143" s="121"/>
      <c r="E143" s="121" t="s">
        <v>641</v>
      </c>
    </row>
    <row r="144" spans="3:5" ht="15">
      <c r="C144" s="121" t="s">
        <v>41</v>
      </c>
      <c r="D144" s="121"/>
      <c r="E144" s="121" t="s">
        <v>653</v>
      </c>
    </row>
    <row r="145" spans="3:5" ht="15">
      <c r="C145" s="121" t="s">
        <v>64</v>
      </c>
      <c r="D145" s="121"/>
      <c r="E145" s="121" t="s">
        <v>645</v>
      </c>
    </row>
    <row r="146" spans="3:5" ht="15">
      <c r="C146" s="121" t="s">
        <v>668</v>
      </c>
      <c r="D146" s="121"/>
      <c r="E146" s="121" t="s">
        <v>645</v>
      </c>
    </row>
    <row r="147" spans="3:5" ht="15">
      <c r="C147" s="121" t="s">
        <v>41</v>
      </c>
      <c r="D147" s="121"/>
      <c r="E147" s="121" t="s">
        <v>636</v>
      </c>
    </row>
    <row r="148" spans="3:5" ht="15">
      <c r="C148" s="121" t="s">
        <v>659</v>
      </c>
      <c r="D148" s="121"/>
      <c r="E148" s="121" t="s">
        <v>645</v>
      </c>
    </row>
    <row r="149" spans="3:5" ht="15">
      <c r="C149" s="121" t="s">
        <v>668</v>
      </c>
      <c r="D149" s="121"/>
      <c r="E149" s="121" t="s">
        <v>662</v>
      </c>
    </row>
    <row r="150" spans="3:5" ht="15">
      <c r="C150" s="121" t="s">
        <v>29</v>
      </c>
      <c r="D150" s="121"/>
      <c r="E150" s="121" t="s">
        <v>645</v>
      </c>
    </row>
    <row r="151" spans="3:5" ht="15">
      <c r="C151" s="121" t="s">
        <v>22</v>
      </c>
      <c r="D151" s="121"/>
      <c r="E151" s="121" t="s">
        <v>660</v>
      </c>
    </row>
    <row r="152" spans="3:5" ht="15">
      <c r="C152" s="121" t="s">
        <v>650</v>
      </c>
      <c r="D152" s="121"/>
      <c r="E152" s="121" t="s">
        <v>636</v>
      </c>
    </row>
    <row r="153" spans="3:5" ht="15">
      <c r="C153" s="121" t="s">
        <v>68</v>
      </c>
      <c r="D153" s="121"/>
      <c r="E153" s="121" t="s">
        <v>664</v>
      </c>
    </row>
    <row r="154" spans="3:5" ht="15">
      <c r="C154" s="121" t="s">
        <v>22</v>
      </c>
      <c r="D154" s="121"/>
      <c r="E154" s="121" t="s">
        <v>645</v>
      </c>
    </row>
    <row r="155" spans="3:5" ht="15">
      <c r="C155" s="121" t="s">
        <v>668</v>
      </c>
      <c r="D155" s="121"/>
      <c r="E155" s="121" t="s">
        <v>641</v>
      </c>
    </row>
    <row r="156" spans="3:5" ht="15">
      <c r="C156" s="121" t="s">
        <v>668</v>
      </c>
      <c r="D156" s="121"/>
      <c r="E156" s="121" t="s">
        <v>660</v>
      </c>
    </row>
    <row r="157" spans="3:5" ht="15">
      <c r="C157" s="121" t="s">
        <v>650</v>
      </c>
      <c r="D157" s="121"/>
      <c r="E157" s="121" t="s">
        <v>653</v>
      </c>
    </row>
    <row r="158" spans="3:5" ht="15">
      <c r="C158" s="121" t="s">
        <v>41</v>
      </c>
      <c r="D158" s="121"/>
      <c r="E158" s="121" t="s">
        <v>667</v>
      </c>
    </row>
    <row r="159" spans="3:5" ht="15">
      <c r="C159" s="121" t="s">
        <v>68</v>
      </c>
      <c r="D159" s="121"/>
      <c r="E159" s="121" t="s">
        <v>641</v>
      </c>
    </row>
    <row r="160" spans="3:5" ht="15">
      <c r="C160" s="121" t="s">
        <v>56</v>
      </c>
      <c r="D160" s="121"/>
      <c r="E160" s="121" t="s">
        <v>641</v>
      </c>
    </row>
    <row r="161" spans="3:5" ht="15">
      <c r="C161" s="121" t="s">
        <v>659</v>
      </c>
      <c r="D161" s="121"/>
      <c r="E161" s="121" t="s">
        <v>664</v>
      </c>
    </row>
    <row r="162" spans="3:5" ht="15">
      <c r="C162" s="121" t="s">
        <v>64</v>
      </c>
      <c r="D162" s="121"/>
      <c r="E162" s="121" t="s">
        <v>664</v>
      </c>
    </row>
    <row r="163" spans="3:5" ht="15">
      <c r="C163" s="121" t="s">
        <v>650</v>
      </c>
      <c r="D163" s="121"/>
      <c r="E163" s="121" t="s">
        <v>645</v>
      </c>
    </row>
    <row r="164" spans="3:5" ht="15">
      <c r="C164" s="121" t="s">
        <v>56</v>
      </c>
      <c r="D164" s="121"/>
      <c r="E164" s="121" t="s">
        <v>641</v>
      </c>
    </row>
    <row r="165" spans="3:5" ht="15">
      <c r="C165" s="121" t="s">
        <v>41</v>
      </c>
      <c r="D165" s="121"/>
      <c r="E165" s="121" t="s">
        <v>662</v>
      </c>
    </row>
    <row r="166" spans="3:5" ht="15">
      <c r="C166" s="121" t="s">
        <v>659</v>
      </c>
      <c r="D166" s="121"/>
      <c r="E166" s="121" t="s">
        <v>653</v>
      </c>
    </row>
    <row r="167" spans="3:5" ht="15">
      <c r="C167" s="121" t="s">
        <v>64</v>
      </c>
      <c r="D167" s="121"/>
      <c r="E167" s="121" t="s">
        <v>660</v>
      </c>
    </row>
    <row r="168" spans="3:5" ht="15">
      <c r="C168" s="121" t="s">
        <v>29</v>
      </c>
      <c r="D168" s="121"/>
      <c r="E168" s="121" t="s">
        <v>641</v>
      </c>
    </row>
    <row r="169" spans="3:5" ht="15">
      <c r="C169" s="121" t="s">
        <v>56</v>
      </c>
      <c r="D169" s="121"/>
      <c r="E169" s="121" t="s">
        <v>641</v>
      </c>
    </row>
    <row r="170" spans="3:5" ht="15">
      <c r="C170" s="121" t="s">
        <v>650</v>
      </c>
      <c r="D170" s="121"/>
      <c r="E170" s="121" t="s">
        <v>653</v>
      </c>
    </row>
    <row r="171" spans="3:5" ht="15">
      <c r="C171" s="121" t="s">
        <v>659</v>
      </c>
      <c r="D171" s="121"/>
      <c r="E171" s="121" t="s">
        <v>655</v>
      </c>
    </row>
    <row r="172" spans="3:5" ht="15">
      <c r="C172" s="121" t="s">
        <v>56</v>
      </c>
      <c r="D172" s="121"/>
      <c r="E172" s="121" t="s">
        <v>641</v>
      </c>
    </row>
    <row r="173" spans="3:5" ht="15">
      <c r="C173" s="121" t="s">
        <v>64</v>
      </c>
      <c r="D173" s="121"/>
      <c r="E173" s="121" t="s">
        <v>641</v>
      </c>
    </row>
    <row r="174" spans="3:5" ht="15">
      <c r="C174" s="121" t="s">
        <v>29</v>
      </c>
      <c r="D174" s="121"/>
      <c r="E174" s="121" t="s">
        <v>662</v>
      </c>
    </row>
    <row r="175" spans="3:5" ht="15">
      <c r="C175" s="121" t="s">
        <v>29</v>
      </c>
      <c r="D175" s="121"/>
      <c r="E175" s="121" t="s">
        <v>645</v>
      </c>
    </row>
    <row r="176" spans="3:5" ht="15">
      <c r="C176" s="121" t="s">
        <v>68</v>
      </c>
      <c r="D176" s="121"/>
      <c r="E176" s="121" t="s">
        <v>636</v>
      </c>
    </row>
    <row r="177" spans="3:5" ht="15">
      <c r="C177" s="121" t="s">
        <v>64</v>
      </c>
      <c r="D177" s="121"/>
      <c r="E177" s="121" t="s">
        <v>653</v>
      </c>
    </row>
    <row r="178" spans="3:5" ht="15">
      <c r="C178" s="121" t="s">
        <v>22</v>
      </c>
      <c r="D178" s="121"/>
      <c r="E178" s="121" t="s">
        <v>641</v>
      </c>
    </row>
    <row r="179" spans="3:5" ht="15">
      <c r="C179" s="121" t="s">
        <v>68</v>
      </c>
      <c r="D179" s="121"/>
      <c r="E179" s="121" t="s">
        <v>641</v>
      </c>
    </row>
    <row r="180" spans="3:5" ht="15">
      <c r="C180" s="121" t="s">
        <v>650</v>
      </c>
      <c r="D180" s="121"/>
      <c r="E180" s="121" t="s">
        <v>660</v>
      </c>
    </row>
    <row r="181" spans="3:5" ht="15">
      <c r="C181" s="121" t="s">
        <v>68</v>
      </c>
      <c r="D181" s="121"/>
      <c r="E181" s="121" t="s">
        <v>664</v>
      </c>
    </row>
    <row r="182" spans="3:5" ht="15">
      <c r="C182" s="121" t="s">
        <v>68</v>
      </c>
      <c r="D182" s="121"/>
      <c r="E182" s="121" t="s">
        <v>645</v>
      </c>
    </row>
    <row r="183" spans="3:5" ht="15">
      <c r="C183" s="121" t="s">
        <v>56</v>
      </c>
      <c r="D183" s="121"/>
      <c r="E183" s="121" t="s">
        <v>641</v>
      </c>
    </row>
    <row r="184" spans="3:5" ht="15">
      <c r="C184" s="121" t="s">
        <v>668</v>
      </c>
      <c r="D184" s="121"/>
      <c r="E184" s="121" t="s">
        <v>664</v>
      </c>
    </row>
    <row r="185" spans="3:5" ht="15">
      <c r="C185" s="121" t="s">
        <v>68</v>
      </c>
      <c r="D185" s="121"/>
      <c r="E185" s="121" t="s">
        <v>664</v>
      </c>
    </row>
    <row r="186" spans="3:5" ht="15">
      <c r="C186" s="121" t="s">
        <v>68</v>
      </c>
      <c r="D186" s="121"/>
      <c r="E186" s="121" t="s">
        <v>664</v>
      </c>
    </row>
    <row r="187" spans="3:5" ht="15">
      <c r="C187" s="121" t="s">
        <v>68</v>
      </c>
      <c r="D187" s="121"/>
      <c r="E187" s="121" t="s">
        <v>641</v>
      </c>
    </row>
    <row r="188" spans="3:5" ht="15">
      <c r="C188" s="121" t="s">
        <v>29</v>
      </c>
      <c r="D188" s="121"/>
      <c r="E188" s="121" t="s">
        <v>636</v>
      </c>
    </row>
    <row r="189" spans="3:5" ht="15">
      <c r="C189" s="121" t="s">
        <v>68</v>
      </c>
      <c r="D189" s="121"/>
      <c r="E189" s="121" t="s">
        <v>660</v>
      </c>
    </row>
    <row r="190" spans="3:5" ht="15">
      <c r="C190" s="121" t="s">
        <v>29</v>
      </c>
      <c r="D190" s="121"/>
      <c r="E190" s="121" t="s">
        <v>662</v>
      </c>
    </row>
    <row r="191" spans="3:5" ht="15">
      <c r="C191" s="121" t="s">
        <v>650</v>
      </c>
      <c r="D191" s="121"/>
      <c r="E191" s="121" t="s">
        <v>664</v>
      </c>
    </row>
    <row r="192" spans="3:5" ht="15">
      <c r="C192" s="121" t="s">
        <v>29</v>
      </c>
      <c r="D192" s="121"/>
      <c r="E192" s="121" t="s">
        <v>636</v>
      </c>
    </row>
    <row r="193" spans="3:5" ht="15">
      <c r="C193" s="121" t="s">
        <v>668</v>
      </c>
      <c r="D193" s="121"/>
      <c r="E193" s="121" t="s">
        <v>641</v>
      </c>
    </row>
    <row r="194" spans="3:5" ht="15">
      <c r="C194" s="121" t="s">
        <v>41</v>
      </c>
      <c r="D194" s="121"/>
      <c r="E194" s="121" t="s">
        <v>660</v>
      </c>
    </row>
    <row r="195" spans="3:5" ht="15">
      <c r="C195" s="121" t="s">
        <v>41</v>
      </c>
      <c r="D195" s="121"/>
      <c r="E195" s="121" t="s">
        <v>662</v>
      </c>
    </row>
    <row r="196" spans="3:5" ht="15">
      <c r="C196" s="121" t="s">
        <v>659</v>
      </c>
      <c r="D196" s="121"/>
      <c r="E196" s="121" t="s">
        <v>653</v>
      </c>
    </row>
    <row r="197" spans="3:5" ht="15">
      <c r="C197" s="121" t="s">
        <v>64</v>
      </c>
      <c r="D197" s="121"/>
      <c r="E197" s="121" t="s">
        <v>636</v>
      </c>
    </row>
    <row r="198" spans="3:5" ht="15">
      <c r="C198" s="121" t="s">
        <v>650</v>
      </c>
      <c r="D198" s="121"/>
      <c r="E198" s="121" t="s">
        <v>667</v>
      </c>
    </row>
    <row r="199" spans="3:5" ht="15">
      <c r="C199" s="121" t="s">
        <v>29</v>
      </c>
      <c r="D199" s="121"/>
      <c r="E199" s="121" t="s">
        <v>662</v>
      </c>
    </row>
    <row r="200" spans="3:5" ht="15">
      <c r="C200" s="121" t="s">
        <v>56</v>
      </c>
      <c r="D200" s="121"/>
      <c r="E200" s="121" t="s">
        <v>655</v>
      </c>
    </row>
    <row r="201" spans="3:5" ht="15">
      <c r="C201" s="121" t="s">
        <v>650</v>
      </c>
      <c r="D201" s="121"/>
      <c r="E201" s="121" t="s">
        <v>660</v>
      </c>
    </row>
    <row r="202" spans="3:5" ht="15">
      <c r="C202" s="121" t="s">
        <v>68</v>
      </c>
      <c r="D202" s="121"/>
      <c r="E202" s="121" t="s">
        <v>660</v>
      </c>
    </row>
    <row r="203" spans="3:5" ht="15">
      <c r="C203" s="121" t="s">
        <v>29</v>
      </c>
      <c r="D203" s="121"/>
      <c r="E203" s="121" t="s">
        <v>641</v>
      </c>
    </row>
    <row r="204" spans="3:5" ht="15">
      <c r="C204" s="121" t="s">
        <v>659</v>
      </c>
      <c r="D204" s="121"/>
      <c r="E204" s="121" t="s">
        <v>662</v>
      </c>
    </row>
    <row r="205" spans="3:5" ht="15">
      <c r="C205" s="121" t="s">
        <v>56</v>
      </c>
      <c r="D205" s="121"/>
      <c r="E205" s="121" t="s">
        <v>636</v>
      </c>
    </row>
    <row r="206" spans="3:5" ht="15">
      <c r="C206" s="121" t="s">
        <v>68</v>
      </c>
      <c r="D206" s="121"/>
      <c r="E206" s="121" t="s">
        <v>662</v>
      </c>
    </row>
    <row r="207" spans="3:5" ht="15">
      <c r="C207" s="121" t="s">
        <v>650</v>
      </c>
      <c r="D207" s="121"/>
      <c r="E207" s="121" t="s">
        <v>667</v>
      </c>
    </row>
    <row r="208" spans="3:5" ht="15">
      <c r="C208" s="121" t="s">
        <v>659</v>
      </c>
      <c r="D208" s="121"/>
      <c r="E208" s="121" t="s">
        <v>636</v>
      </c>
    </row>
    <row r="209" spans="3:5" ht="15">
      <c r="C209" s="121" t="s">
        <v>64</v>
      </c>
      <c r="D209" s="121"/>
      <c r="E209" s="121" t="s">
        <v>662</v>
      </c>
    </row>
    <row r="210" spans="3:5" ht="15">
      <c r="C210" s="121" t="s">
        <v>41</v>
      </c>
      <c r="D210" s="121"/>
      <c r="E210" s="121" t="s">
        <v>660</v>
      </c>
    </row>
    <row r="211" spans="3:5" ht="15">
      <c r="C211" s="121" t="s">
        <v>22</v>
      </c>
      <c r="D211" s="121"/>
      <c r="E211" s="121" t="s">
        <v>653</v>
      </c>
    </row>
    <row r="212" spans="3:5" ht="15">
      <c r="C212" s="121" t="s">
        <v>668</v>
      </c>
      <c r="D212" s="121"/>
      <c r="E212" s="121" t="s">
        <v>667</v>
      </c>
    </row>
    <row r="213" spans="3:5" ht="15">
      <c r="C213" s="121" t="s">
        <v>650</v>
      </c>
      <c r="D213" s="121"/>
      <c r="E213" s="121" t="s">
        <v>653</v>
      </c>
    </row>
    <row r="214" spans="3:5" ht="15">
      <c r="C214" s="121" t="s">
        <v>668</v>
      </c>
      <c r="D214" s="121"/>
      <c r="E214" s="121" t="s">
        <v>636</v>
      </c>
    </row>
    <row r="215" spans="3:5" ht="15">
      <c r="C215" s="121" t="s">
        <v>668</v>
      </c>
      <c r="D215" s="121"/>
      <c r="E215" s="121" t="s">
        <v>664</v>
      </c>
    </row>
    <row r="216" spans="3:5" ht="15">
      <c r="C216" s="121" t="s">
        <v>22</v>
      </c>
      <c r="D216" s="121"/>
      <c r="E216" s="121" t="s">
        <v>641</v>
      </c>
    </row>
    <row r="217" spans="3:5" ht="15">
      <c r="C217" s="121" t="s">
        <v>56</v>
      </c>
      <c r="D217" s="121"/>
      <c r="E217" s="121" t="s">
        <v>653</v>
      </c>
    </row>
    <row r="218" spans="3:5" ht="15">
      <c r="C218" s="121" t="s">
        <v>668</v>
      </c>
      <c r="D218" s="121"/>
      <c r="E218" s="121" t="s">
        <v>653</v>
      </c>
    </row>
    <row r="219" spans="3:5" ht="15">
      <c r="C219" s="121" t="s">
        <v>650</v>
      </c>
      <c r="D219" s="121"/>
      <c r="E219" s="121" t="s">
        <v>653</v>
      </c>
    </row>
    <row r="220" spans="3:5" ht="15">
      <c r="C220" s="121" t="s">
        <v>41</v>
      </c>
      <c r="D220" s="121"/>
      <c r="E220" s="121" t="s">
        <v>655</v>
      </c>
    </row>
    <row r="221" spans="3:5" ht="15">
      <c r="C221" s="121" t="s">
        <v>659</v>
      </c>
      <c r="D221" s="121"/>
      <c r="E221" s="121" t="s">
        <v>664</v>
      </c>
    </row>
    <row r="222" spans="3:5" ht="15">
      <c r="C222" s="121" t="s">
        <v>22</v>
      </c>
      <c r="D222" s="121"/>
      <c r="E222" s="121" t="s">
        <v>664</v>
      </c>
    </row>
    <row r="223" spans="3:5" ht="15">
      <c r="C223" s="121" t="s">
        <v>56</v>
      </c>
      <c r="D223" s="121"/>
      <c r="E223" s="121" t="s">
        <v>664</v>
      </c>
    </row>
    <row r="224" spans="3:5" ht="15">
      <c r="C224" s="121" t="s">
        <v>659</v>
      </c>
      <c r="D224" s="121"/>
      <c r="E224" s="121" t="s">
        <v>636</v>
      </c>
    </row>
    <row r="225" spans="3:5" ht="15">
      <c r="C225" s="121" t="s">
        <v>64</v>
      </c>
      <c r="D225" s="121"/>
      <c r="E225" s="121" t="s">
        <v>641</v>
      </c>
    </row>
    <row r="226" spans="3:5" ht="15">
      <c r="C226" s="121" t="s">
        <v>659</v>
      </c>
      <c r="D226" s="121"/>
      <c r="E226" s="121" t="s">
        <v>664</v>
      </c>
    </row>
    <row r="227" spans="3:5" ht="15">
      <c r="C227" s="121" t="s">
        <v>668</v>
      </c>
      <c r="D227" s="121"/>
      <c r="E227" s="121" t="s">
        <v>636</v>
      </c>
    </row>
    <row r="228" spans="3:5" ht="15">
      <c r="C228" s="121" t="s">
        <v>68</v>
      </c>
      <c r="D228" s="121"/>
      <c r="E228" s="121" t="s">
        <v>660</v>
      </c>
    </row>
    <row r="229" spans="3:5" ht="15">
      <c r="C229" s="121" t="s">
        <v>659</v>
      </c>
      <c r="D229" s="121"/>
      <c r="E229" s="121" t="s">
        <v>645</v>
      </c>
    </row>
    <row r="230" spans="3:5" ht="15">
      <c r="C230" s="121" t="s">
        <v>659</v>
      </c>
      <c r="D230" s="121"/>
      <c r="E230" s="121" t="s">
        <v>645</v>
      </c>
    </row>
    <row r="231" spans="3:5" ht="15">
      <c r="C231" s="121" t="s">
        <v>22</v>
      </c>
      <c r="D231" s="121"/>
      <c r="E231" s="121" t="s">
        <v>662</v>
      </c>
    </row>
    <row r="232" spans="3:5" ht="15">
      <c r="C232" s="121" t="s">
        <v>659</v>
      </c>
      <c r="D232" s="121"/>
      <c r="E232" s="121" t="s">
        <v>645</v>
      </c>
    </row>
    <row r="233" spans="3:5" ht="15">
      <c r="C233" s="121" t="s">
        <v>64</v>
      </c>
      <c r="D233" s="121"/>
      <c r="E233" s="121" t="s">
        <v>645</v>
      </c>
    </row>
    <row r="234" spans="3:5" ht="15">
      <c r="C234" s="121" t="s">
        <v>64</v>
      </c>
      <c r="D234" s="121"/>
      <c r="E234" s="121" t="s">
        <v>636</v>
      </c>
    </row>
    <row r="235" spans="3:5" ht="15">
      <c r="C235" s="121" t="s">
        <v>68</v>
      </c>
      <c r="D235" s="121"/>
      <c r="E235" s="121" t="s">
        <v>667</v>
      </c>
    </row>
    <row r="236" spans="3:5" ht="15">
      <c r="C236" s="121" t="s">
        <v>64</v>
      </c>
      <c r="D236" s="121"/>
      <c r="E236" s="121" t="s">
        <v>645</v>
      </c>
    </row>
    <row r="237" spans="3:5" ht="15">
      <c r="C237" s="121" t="s">
        <v>668</v>
      </c>
      <c r="D237" s="121"/>
      <c r="E237" s="121" t="s">
        <v>662</v>
      </c>
    </row>
    <row r="238" spans="3:5" ht="15">
      <c r="C238" s="121" t="s">
        <v>22</v>
      </c>
      <c r="D238" s="121"/>
      <c r="E238" s="121" t="s">
        <v>655</v>
      </c>
    </row>
    <row r="239" spans="3:5" ht="15">
      <c r="C239" s="121" t="s">
        <v>668</v>
      </c>
      <c r="D239" s="121"/>
      <c r="E239" s="121" t="s">
        <v>636</v>
      </c>
    </row>
    <row r="240" spans="3:5" ht="15">
      <c r="C240" s="121" t="s">
        <v>650</v>
      </c>
      <c r="D240" s="121"/>
      <c r="E240" s="121" t="s">
        <v>636</v>
      </c>
    </row>
    <row r="241" spans="3:5" ht="15">
      <c r="C241" s="121" t="s">
        <v>64</v>
      </c>
      <c r="D241" s="121"/>
      <c r="E241" s="121" t="s">
        <v>636</v>
      </c>
    </row>
    <row r="242" spans="3:5" ht="15">
      <c r="C242" s="121" t="s">
        <v>29</v>
      </c>
      <c r="D242" s="121"/>
      <c r="E242" s="121" t="s">
        <v>636</v>
      </c>
    </row>
    <row r="243" spans="3:5" ht="15">
      <c r="C243" s="121" t="s">
        <v>22</v>
      </c>
      <c r="D243" s="121"/>
      <c r="E243" s="121" t="s">
        <v>667</v>
      </c>
    </row>
    <row r="244" spans="3:5" ht="15">
      <c r="C244" s="121" t="s">
        <v>41</v>
      </c>
      <c r="D244" s="121"/>
      <c r="E244" s="121" t="s">
        <v>662</v>
      </c>
    </row>
    <row r="245" spans="3:5" ht="15">
      <c r="C245" s="121" t="s">
        <v>668</v>
      </c>
      <c r="D245" s="121"/>
      <c r="E245" s="121" t="s">
        <v>636</v>
      </c>
    </row>
    <row r="246" spans="3:5" ht="15">
      <c r="C246" s="121" t="s">
        <v>668</v>
      </c>
      <c r="D246" s="121"/>
      <c r="E246" s="121" t="s">
        <v>641</v>
      </c>
    </row>
    <row r="247" spans="3:5" ht="15">
      <c r="C247" s="121" t="s">
        <v>659</v>
      </c>
      <c r="D247" s="121"/>
      <c r="E247" s="121" t="s">
        <v>667</v>
      </c>
    </row>
    <row r="248" spans="3:5" ht="15">
      <c r="C248" s="121" t="s">
        <v>29</v>
      </c>
      <c r="D248" s="121"/>
      <c r="E248" s="121" t="s">
        <v>662</v>
      </c>
    </row>
    <row r="249" spans="3:5" ht="15">
      <c r="C249" s="121" t="s">
        <v>68</v>
      </c>
      <c r="D249" s="121"/>
      <c r="E249" s="121" t="s">
        <v>641</v>
      </c>
    </row>
    <row r="250" spans="3:5" ht="15">
      <c r="C250" s="121" t="s">
        <v>650</v>
      </c>
      <c r="D250" s="121"/>
      <c r="E250" s="121" t="s">
        <v>664</v>
      </c>
    </row>
    <row r="251" spans="3:5" ht="15">
      <c r="C251" s="121" t="s">
        <v>41</v>
      </c>
      <c r="D251" s="121"/>
      <c r="E251" s="121" t="s">
        <v>655</v>
      </c>
    </row>
    <row r="252" spans="3:5" ht="15">
      <c r="C252" s="121" t="s">
        <v>64</v>
      </c>
      <c r="D252" s="121"/>
      <c r="E252" s="121" t="s">
        <v>653</v>
      </c>
    </row>
    <row r="253" spans="3:5" ht="15">
      <c r="C253" s="121" t="s">
        <v>668</v>
      </c>
      <c r="D253" s="121"/>
      <c r="E253" s="121" t="s">
        <v>655</v>
      </c>
    </row>
    <row r="254" spans="3:5" ht="15">
      <c r="C254" s="121" t="s">
        <v>68</v>
      </c>
      <c r="D254" s="121"/>
      <c r="E254" s="121" t="s">
        <v>655</v>
      </c>
    </row>
    <row r="255" spans="3:5" ht="15">
      <c r="C255" s="121" t="s">
        <v>659</v>
      </c>
      <c r="D255" s="121"/>
      <c r="E255" s="121" t="s">
        <v>664</v>
      </c>
    </row>
    <row r="256" spans="3:5" ht="15">
      <c r="C256" s="121" t="s">
        <v>659</v>
      </c>
      <c r="D256" s="121"/>
      <c r="E256" s="121" t="s">
        <v>660</v>
      </c>
    </row>
    <row r="257" spans="3:5" ht="15">
      <c r="C257" s="121" t="s">
        <v>64</v>
      </c>
      <c r="D257" s="121"/>
      <c r="E257" s="121" t="s">
        <v>653</v>
      </c>
    </row>
    <row r="258" spans="3:5" ht="15">
      <c r="C258" s="121" t="s">
        <v>29</v>
      </c>
      <c r="D258" s="121"/>
      <c r="E258" s="121" t="s">
        <v>664</v>
      </c>
    </row>
    <row r="259" spans="3:5" ht="15">
      <c r="C259" s="121" t="s">
        <v>68</v>
      </c>
      <c r="D259" s="121"/>
      <c r="E259" s="121" t="s">
        <v>636</v>
      </c>
    </row>
    <row r="260" spans="3:5" ht="15">
      <c r="C260" s="121" t="s">
        <v>668</v>
      </c>
      <c r="D260" s="121"/>
      <c r="E260" s="121" t="s">
        <v>660</v>
      </c>
    </row>
    <row r="261" spans="3:5" ht="15">
      <c r="C261" s="121" t="s">
        <v>56</v>
      </c>
      <c r="D261" s="121"/>
      <c r="E261" s="121" t="s">
        <v>655</v>
      </c>
    </row>
    <row r="262" spans="3:5" ht="15">
      <c r="C262" s="121" t="s">
        <v>668</v>
      </c>
      <c r="D262" s="121"/>
      <c r="E262" s="121" t="s">
        <v>636</v>
      </c>
    </row>
    <row r="263" spans="3:5" ht="15">
      <c r="C263" s="121" t="s">
        <v>650</v>
      </c>
      <c r="D263" s="121"/>
      <c r="E263" s="121" t="s">
        <v>653</v>
      </c>
    </row>
    <row r="264" spans="3:5" ht="15">
      <c r="C264" s="121" t="s">
        <v>64</v>
      </c>
      <c r="D264" s="121"/>
      <c r="E264" s="121" t="s">
        <v>660</v>
      </c>
    </row>
    <row r="265" spans="3:5" ht="15">
      <c r="C265" s="121" t="s">
        <v>41</v>
      </c>
      <c r="D265" s="121"/>
      <c r="E265" s="121" t="s">
        <v>660</v>
      </c>
    </row>
    <row r="266" spans="3:5" ht="15">
      <c r="C266" s="121" t="s">
        <v>22</v>
      </c>
      <c r="D266" s="121"/>
      <c r="E266" s="121" t="s">
        <v>662</v>
      </c>
    </row>
    <row r="267" spans="3:5" ht="15">
      <c r="C267" s="121" t="s">
        <v>68</v>
      </c>
      <c r="D267" s="121"/>
      <c r="E267" s="121" t="s">
        <v>667</v>
      </c>
    </row>
    <row r="268" spans="3:5" ht="15">
      <c r="C268" s="121" t="s">
        <v>668</v>
      </c>
      <c r="D268" s="121"/>
      <c r="E268" s="121" t="s">
        <v>667</v>
      </c>
    </row>
    <row r="269" spans="3:5" ht="15">
      <c r="C269" s="121" t="s">
        <v>68</v>
      </c>
      <c r="D269" s="121"/>
      <c r="E269" s="121" t="s">
        <v>664</v>
      </c>
    </row>
    <row r="270" spans="3:5" ht="15">
      <c r="C270" s="121" t="s">
        <v>650</v>
      </c>
      <c r="D270" s="121"/>
      <c r="E270" s="121" t="s">
        <v>645</v>
      </c>
    </row>
    <row r="271" spans="3:5" ht="15">
      <c r="C271" s="121" t="s">
        <v>22</v>
      </c>
      <c r="D271" s="121"/>
      <c r="E271" s="121" t="s">
        <v>667</v>
      </c>
    </row>
    <row r="272" spans="3:5" ht="15">
      <c r="C272" s="121" t="s">
        <v>668</v>
      </c>
      <c r="D272" s="121"/>
      <c r="E272" s="121" t="s">
        <v>641</v>
      </c>
    </row>
    <row r="273" spans="3:5" ht="15">
      <c r="C273" s="121" t="s">
        <v>650</v>
      </c>
      <c r="D273" s="121"/>
      <c r="E273" s="121" t="s">
        <v>662</v>
      </c>
    </row>
    <row r="274" spans="3:5" ht="15">
      <c r="C274" s="121" t="s">
        <v>668</v>
      </c>
      <c r="D274" s="121"/>
      <c r="E274" s="121" t="s">
        <v>645</v>
      </c>
    </row>
    <row r="275" spans="3:5" ht="15">
      <c r="C275" s="121" t="s">
        <v>64</v>
      </c>
      <c r="D275" s="121"/>
      <c r="E275" s="121" t="s">
        <v>641</v>
      </c>
    </row>
    <row r="276" spans="3:5" ht="15">
      <c r="C276" s="121" t="s">
        <v>68</v>
      </c>
      <c r="D276" s="121"/>
      <c r="E276" s="121" t="s">
        <v>641</v>
      </c>
    </row>
    <row r="277" spans="3:5" ht="15">
      <c r="C277" s="121" t="s">
        <v>668</v>
      </c>
      <c r="D277" s="121"/>
      <c r="E277" s="121" t="s">
        <v>653</v>
      </c>
    </row>
    <row r="278" spans="3:5" ht="15">
      <c r="C278" s="121" t="s">
        <v>56</v>
      </c>
      <c r="D278" s="121"/>
      <c r="E278" s="121" t="s">
        <v>664</v>
      </c>
    </row>
    <row r="279" spans="3:5" ht="15">
      <c r="C279" s="121" t="s">
        <v>668</v>
      </c>
      <c r="D279" s="121"/>
      <c r="E279" s="121" t="s">
        <v>667</v>
      </c>
    </row>
    <row r="280" spans="3:5" ht="15">
      <c r="C280" s="121" t="s">
        <v>668</v>
      </c>
      <c r="D280" s="121"/>
      <c r="E280" s="121" t="s">
        <v>653</v>
      </c>
    </row>
    <row r="281" spans="3:5" ht="15">
      <c r="C281" s="121" t="s">
        <v>29</v>
      </c>
      <c r="D281" s="121"/>
      <c r="E281" s="121" t="s">
        <v>645</v>
      </c>
    </row>
    <row r="282" spans="3:5" ht="15">
      <c r="C282" s="121" t="s">
        <v>22</v>
      </c>
      <c r="D282" s="121"/>
      <c r="E282" s="121" t="s">
        <v>655</v>
      </c>
    </row>
    <row r="283" spans="3:5" ht="15">
      <c r="C283" s="121" t="s">
        <v>68</v>
      </c>
      <c r="D283" s="121"/>
      <c r="E283" s="121" t="s">
        <v>645</v>
      </c>
    </row>
    <row r="284" spans="3:5" ht="15">
      <c r="C284" s="121" t="s">
        <v>64</v>
      </c>
      <c r="D284" s="121"/>
      <c r="E284" s="121" t="s">
        <v>655</v>
      </c>
    </row>
    <row r="285" spans="3:5" ht="15">
      <c r="C285" s="121" t="s">
        <v>41</v>
      </c>
      <c r="D285" s="121"/>
      <c r="E285" s="121" t="s">
        <v>636</v>
      </c>
    </row>
    <row r="286" spans="3:5" ht="15">
      <c r="C286" s="121" t="s">
        <v>659</v>
      </c>
      <c r="D286" s="121"/>
      <c r="E286" s="121" t="s">
        <v>667</v>
      </c>
    </row>
    <row r="287" spans="3:5" ht="15">
      <c r="C287" s="121" t="s">
        <v>41</v>
      </c>
      <c r="D287" s="121"/>
      <c r="E287" s="121" t="s">
        <v>655</v>
      </c>
    </row>
    <row r="288" spans="3:5" ht="15">
      <c r="C288" s="121" t="s">
        <v>68</v>
      </c>
      <c r="D288" s="121"/>
      <c r="E288" s="121" t="s">
        <v>655</v>
      </c>
    </row>
    <row r="289" spans="3:5" ht="15">
      <c r="C289" s="121" t="s">
        <v>22</v>
      </c>
      <c r="D289" s="121"/>
      <c r="E289" s="121" t="s">
        <v>636</v>
      </c>
    </row>
    <row r="290" spans="3:5" ht="15">
      <c r="C290" s="121" t="s">
        <v>64</v>
      </c>
      <c r="D290" s="121"/>
      <c r="E290" s="121" t="s">
        <v>655</v>
      </c>
    </row>
    <row r="291" spans="3:5" ht="15">
      <c r="C291" s="121" t="s">
        <v>56</v>
      </c>
      <c r="D291" s="121"/>
      <c r="E291" s="121" t="s">
        <v>667</v>
      </c>
    </row>
    <row r="292" spans="3:5" ht="15">
      <c r="C292" s="121" t="s">
        <v>650</v>
      </c>
      <c r="D292" s="121"/>
      <c r="E292" s="121" t="s">
        <v>645</v>
      </c>
    </row>
    <row r="293" spans="3:5" ht="15">
      <c r="C293" s="121" t="s">
        <v>56</v>
      </c>
      <c r="D293" s="121"/>
      <c r="E293" s="121" t="s">
        <v>653</v>
      </c>
    </row>
    <row r="294" spans="3:5" ht="15">
      <c r="C294" s="121" t="s">
        <v>41</v>
      </c>
      <c r="D294" s="121"/>
      <c r="E294" s="121" t="s">
        <v>660</v>
      </c>
    </row>
    <row r="295" spans="3:5" ht="15">
      <c r="C295" s="121" t="s">
        <v>650</v>
      </c>
      <c r="D295" s="121"/>
      <c r="E295" s="121" t="s">
        <v>667</v>
      </c>
    </row>
    <row r="296" spans="3:5" ht="15">
      <c r="C296" s="121" t="s">
        <v>41</v>
      </c>
      <c r="D296" s="121"/>
      <c r="E296" s="121" t="s">
        <v>655</v>
      </c>
    </row>
    <row r="297" spans="3:5" ht="15">
      <c r="C297" s="121" t="s">
        <v>29</v>
      </c>
      <c r="D297" s="121"/>
      <c r="E297" s="121" t="s">
        <v>662</v>
      </c>
    </row>
    <row r="298" spans="3:5" ht="15">
      <c r="C298" s="121" t="s">
        <v>64</v>
      </c>
      <c r="D298" s="121"/>
      <c r="E298" s="121" t="s">
        <v>667</v>
      </c>
    </row>
    <row r="299" spans="3:5" ht="15">
      <c r="C299" s="121" t="s">
        <v>56</v>
      </c>
      <c r="D299" s="121"/>
      <c r="E299" s="121" t="s">
        <v>636</v>
      </c>
    </row>
    <row r="300" spans="3:5" ht="15">
      <c r="C300" s="121" t="s">
        <v>41</v>
      </c>
      <c r="D300" s="121"/>
      <c r="E300" s="121" t="s">
        <v>645</v>
      </c>
    </row>
    <row r="301" spans="3:5" ht="15">
      <c r="C301" s="121" t="s">
        <v>41</v>
      </c>
      <c r="D301" s="121"/>
      <c r="E301" s="121" t="s">
        <v>645</v>
      </c>
    </row>
    <row r="302" spans="3:5" ht="15">
      <c r="C302" s="121" t="s">
        <v>650</v>
      </c>
      <c r="D302" s="121"/>
      <c r="E302" s="121" t="s">
        <v>636</v>
      </c>
    </row>
    <row r="303" spans="3:5" ht="15">
      <c r="C303" s="121" t="s">
        <v>64</v>
      </c>
      <c r="D303" s="121"/>
      <c r="E303" s="121" t="s">
        <v>653</v>
      </c>
    </row>
    <row r="304" spans="3:5" ht="15">
      <c r="C304" s="121" t="s">
        <v>29</v>
      </c>
      <c r="D304" s="121"/>
      <c r="E304" s="121" t="s">
        <v>664</v>
      </c>
    </row>
    <row r="305" spans="3:5" ht="15">
      <c r="C305" s="121" t="s">
        <v>56</v>
      </c>
      <c r="D305" s="121"/>
      <c r="E305" s="121" t="s">
        <v>667</v>
      </c>
    </row>
    <row r="306" spans="3:5" ht="15">
      <c r="C306" s="121" t="s">
        <v>650</v>
      </c>
      <c r="D306" s="121"/>
      <c r="E306" s="121" t="s">
        <v>653</v>
      </c>
    </row>
    <row r="307" spans="3:5" ht="15">
      <c r="C307" s="121" t="s">
        <v>659</v>
      </c>
      <c r="D307" s="121"/>
      <c r="E307" s="121" t="s">
        <v>641</v>
      </c>
    </row>
    <row r="308" spans="3:5" ht="15">
      <c r="C308" s="121" t="s">
        <v>29</v>
      </c>
      <c r="D308" s="121"/>
      <c r="E308" s="121" t="s">
        <v>667</v>
      </c>
    </row>
    <row r="309" spans="3:5" ht="15">
      <c r="C309" s="121" t="s">
        <v>29</v>
      </c>
      <c r="D309" s="121"/>
      <c r="E309" s="121" t="s">
        <v>655</v>
      </c>
    </row>
    <row r="310" spans="3:5" ht="15">
      <c r="C310" s="121" t="s">
        <v>68</v>
      </c>
      <c r="D310" s="121"/>
      <c r="E310" s="121" t="s">
        <v>653</v>
      </c>
    </row>
    <row r="311" spans="3:5" ht="15">
      <c r="C311" s="121" t="s">
        <v>659</v>
      </c>
      <c r="D311" s="121"/>
      <c r="E311" s="121" t="s">
        <v>636</v>
      </c>
    </row>
    <row r="312" spans="3:5" ht="15">
      <c r="C312" s="121" t="s">
        <v>668</v>
      </c>
      <c r="D312" s="121"/>
      <c r="E312" s="121" t="s">
        <v>636</v>
      </c>
    </row>
    <row r="313" spans="3:5" ht="15">
      <c r="C313" s="121" t="s">
        <v>22</v>
      </c>
      <c r="D313" s="121"/>
      <c r="E313" s="121" t="s">
        <v>662</v>
      </c>
    </row>
    <row r="314" spans="3:5" ht="15">
      <c r="C314" s="121" t="s">
        <v>68</v>
      </c>
      <c r="D314" s="121"/>
      <c r="E314" s="121" t="s">
        <v>664</v>
      </c>
    </row>
    <row r="315" spans="3:5" ht="15">
      <c r="C315" s="121" t="s">
        <v>68</v>
      </c>
      <c r="D315" s="121"/>
      <c r="E315" s="121" t="s">
        <v>636</v>
      </c>
    </row>
    <row r="316" spans="3:5" ht="15">
      <c r="C316" s="121" t="s">
        <v>68</v>
      </c>
      <c r="D316" s="121"/>
      <c r="E316" s="121" t="s">
        <v>655</v>
      </c>
    </row>
    <row r="317" spans="3:5" ht="15">
      <c r="C317" s="121" t="s">
        <v>68</v>
      </c>
      <c r="D317" s="121"/>
      <c r="E317" s="121" t="s">
        <v>667</v>
      </c>
    </row>
    <row r="318" spans="3:5" ht="15">
      <c r="C318" s="121" t="s">
        <v>29</v>
      </c>
      <c r="D318" s="121"/>
      <c r="E318" s="121" t="s">
        <v>660</v>
      </c>
    </row>
    <row r="319" spans="3:5" ht="15">
      <c r="C319" s="121" t="s">
        <v>68</v>
      </c>
      <c r="D319" s="121"/>
      <c r="E319" s="121" t="s">
        <v>645</v>
      </c>
    </row>
    <row r="320" spans="3:5" ht="15">
      <c r="C320" s="121" t="s">
        <v>68</v>
      </c>
      <c r="D320" s="121"/>
      <c r="E320" s="121" t="s">
        <v>667</v>
      </c>
    </row>
    <row r="321" spans="3:5" ht="15">
      <c r="C321" s="121" t="s">
        <v>41</v>
      </c>
      <c r="D321" s="121"/>
      <c r="E321" s="121" t="s">
        <v>660</v>
      </c>
    </row>
    <row r="322" spans="3:5" ht="15">
      <c r="C322" s="121" t="s">
        <v>659</v>
      </c>
      <c r="D322" s="121"/>
      <c r="E322" s="121" t="s">
        <v>636</v>
      </c>
    </row>
    <row r="323" spans="3:5" ht="15">
      <c r="C323" s="121" t="s">
        <v>56</v>
      </c>
      <c r="D323" s="121"/>
      <c r="E323" s="121" t="s">
        <v>653</v>
      </c>
    </row>
    <row r="324" spans="3:5" ht="15">
      <c r="C324" s="121" t="s">
        <v>56</v>
      </c>
      <c r="D324" s="121"/>
      <c r="E324" s="121" t="s">
        <v>660</v>
      </c>
    </row>
    <row r="325" spans="3:5" ht="15">
      <c r="C325" s="121" t="s">
        <v>56</v>
      </c>
      <c r="D325" s="121"/>
      <c r="E325" s="121" t="s">
        <v>664</v>
      </c>
    </row>
    <row r="326" spans="3:5" ht="15">
      <c r="C326" s="121" t="s">
        <v>22</v>
      </c>
      <c r="D326" s="121"/>
      <c r="E326" s="121" t="s">
        <v>636</v>
      </c>
    </row>
    <row r="327" spans="3:5" ht="15">
      <c r="C327" s="121" t="s">
        <v>56</v>
      </c>
      <c r="D327" s="121"/>
      <c r="E327" s="121" t="s">
        <v>636</v>
      </c>
    </row>
    <row r="328" spans="3:5" ht="15">
      <c r="C328" s="121" t="s">
        <v>56</v>
      </c>
      <c r="D328" s="121"/>
      <c r="E328" s="121" t="s">
        <v>664</v>
      </c>
    </row>
    <row r="329" spans="3:5" ht="15">
      <c r="C329" s="121" t="s">
        <v>650</v>
      </c>
      <c r="D329" s="121"/>
      <c r="E329" s="121" t="s">
        <v>662</v>
      </c>
    </row>
    <row r="330" spans="3:5" ht="15">
      <c r="C330" s="121" t="s">
        <v>64</v>
      </c>
      <c r="D330" s="121"/>
      <c r="E330" s="121" t="s">
        <v>641</v>
      </c>
    </row>
    <row r="331" spans="3:5" ht="15">
      <c r="C331" s="121" t="s">
        <v>668</v>
      </c>
      <c r="D331" s="121"/>
      <c r="E331" s="121" t="s">
        <v>636</v>
      </c>
    </row>
    <row r="332" spans="3:5" ht="15">
      <c r="C332" s="121" t="s">
        <v>22</v>
      </c>
      <c r="D332" s="121"/>
      <c r="E332" s="121" t="s">
        <v>645</v>
      </c>
    </row>
    <row r="333" spans="3:5" ht="15">
      <c r="C333" s="121" t="s">
        <v>668</v>
      </c>
      <c r="D333" s="121"/>
      <c r="E333" s="121" t="s">
        <v>660</v>
      </c>
    </row>
    <row r="334" spans="3:5" ht="15">
      <c r="C334" s="121" t="s">
        <v>650</v>
      </c>
      <c r="D334" s="121"/>
      <c r="E334" s="121" t="s">
        <v>662</v>
      </c>
    </row>
    <row r="335" spans="3:5" ht="15">
      <c r="C335" s="121" t="s">
        <v>41</v>
      </c>
      <c r="D335" s="121"/>
      <c r="E335" s="121" t="s">
        <v>660</v>
      </c>
    </row>
    <row r="336" spans="3:5" ht="15">
      <c r="C336" s="121" t="s">
        <v>659</v>
      </c>
      <c r="D336" s="121"/>
      <c r="E336" s="121" t="s">
        <v>636</v>
      </c>
    </row>
    <row r="337" spans="3:5" ht="15">
      <c r="C337" s="121" t="s">
        <v>56</v>
      </c>
      <c r="D337" s="121"/>
      <c r="E337" s="121" t="s">
        <v>660</v>
      </c>
    </row>
    <row r="338" spans="3:5" ht="15">
      <c r="C338" s="121" t="s">
        <v>29</v>
      </c>
      <c r="D338" s="121"/>
      <c r="E338" s="121" t="s">
        <v>636</v>
      </c>
    </row>
    <row r="339" spans="3:5" ht="15">
      <c r="C339" s="121" t="s">
        <v>41</v>
      </c>
      <c r="D339" s="121"/>
      <c r="E339" s="121" t="s">
        <v>664</v>
      </c>
    </row>
    <row r="340" spans="3:5" ht="15">
      <c r="C340" s="121" t="s">
        <v>41</v>
      </c>
      <c r="D340" s="121"/>
      <c r="E340" s="121" t="s">
        <v>645</v>
      </c>
    </row>
    <row r="341" spans="3:5" ht="15">
      <c r="C341" s="121" t="s">
        <v>64</v>
      </c>
      <c r="D341" s="121"/>
      <c r="E341" s="121" t="s">
        <v>667</v>
      </c>
    </row>
    <row r="342" spans="3:5" ht="15">
      <c r="C342" s="121" t="s">
        <v>650</v>
      </c>
      <c r="D342" s="121"/>
      <c r="E342" s="121" t="s">
        <v>645</v>
      </c>
    </row>
    <row r="343" spans="3:5" ht="15">
      <c r="C343" s="121" t="s">
        <v>22</v>
      </c>
      <c r="D343" s="121"/>
      <c r="E343" s="121" t="s">
        <v>667</v>
      </c>
    </row>
    <row r="344" spans="3:5" ht="15">
      <c r="C344" s="121" t="s">
        <v>650</v>
      </c>
      <c r="D344" s="121"/>
      <c r="E344" s="121" t="s">
        <v>653</v>
      </c>
    </row>
    <row r="345" spans="3:5" ht="15">
      <c r="C345" s="121" t="s">
        <v>56</v>
      </c>
      <c r="D345" s="121"/>
      <c r="E345" s="121" t="s">
        <v>641</v>
      </c>
    </row>
    <row r="346" spans="3:5" ht="15">
      <c r="C346" s="121" t="s">
        <v>41</v>
      </c>
      <c r="D346" s="121"/>
      <c r="E346" s="121" t="s">
        <v>653</v>
      </c>
    </row>
    <row r="347" spans="3:5" ht="15">
      <c r="C347" s="121" t="s">
        <v>41</v>
      </c>
      <c r="D347" s="121"/>
      <c r="E347" s="121" t="s">
        <v>660</v>
      </c>
    </row>
    <row r="348" spans="3:5" ht="15">
      <c r="C348" s="121" t="s">
        <v>29</v>
      </c>
      <c r="D348" s="121"/>
      <c r="E348" s="121" t="s">
        <v>664</v>
      </c>
    </row>
    <row r="349" spans="3:5" ht="15">
      <c r="C349" s="121" t="s">
        <v>650</v>
      </c>
      <c r="D349" s="121"/>
      <c r="E349" s="121" t="s">
        <v>667</v>
      </c>
    </row>
    <row r="350" spans="3:5" ht="15">
      <c r="C350" s="121" t="s">
        <v>659</v>
      </c>
      <c r="D350" s="121"/>
      <c r="E350" s="121" t="s">
        <v>641</v>
      </c>
    </row>
    <row r="351" spans="3:5" ht="15">
      <c r="C351" s="121" t="s">
        <v>650</v>
      </c>
      <c r="D351" s="121"/>
      <c r="E351" s="121" t="s">
        <v>645</v>
      </c>
    </row>
    <row r="352" spans="3:5" ht="15">
      <c r="C352" s="121" t="s">
        <v>650</v>
      </c>
      <c r="D352" s="121"/>
      <c r="E352" s="121" t="s">
        <v>641</v>
      </c>
    </row>
    <row r="353" spans="3:5" ht="15">
      <c r="C353" s="121" t="s">
        <v>659</v>
      </c>
      <c r="D353" s="121"/>
      <c r="E353" s="121" t="s">
        <v>653</v>
      </c>
    </row>
    <row r="354" spans="3:5" ht="15">
      <c r="C354" s="121" t="s">
        <v>56</v>
      </c>
      <c r="D354" s="121"/>
      <c r="E354" s="121" t="s">
        <v>653</v>
      </c>
    </row>
    <row r="355" spans="3:5" ht="15">
      <c r="C355" s="121" t="s">
        <v>68</v>
      </c>
      <c r="D355" s="121"/>
      <c r="E355" s="121" t="s">
        <v>662</v>
      </c>
    </row>
    <row r="356" spans="3:5" ht="15">
      <c r="C356" s="121" t="s">
        <v>22</v>
      </c>
      <c r="D356" s="121"/>
      <c r="E356" s="121" t="s">
        <v>636</v>
      </c>
    </row>
    <row r="357" spans="3:5" ht="15">
      <c r="C357" s="121" t="s">
        <v>650</v>
      </c>
      <c r="D357" s="121"/>
      <c r="E357" s="121" t="s">
        <v>636</v>
      </c>
    </row>
    <row r="358" spans="3:5" ht="15">
      <c r="C358" s="121" t="s">
        <v>668</v>
      </c>
      <c r="D358" s="121"/>
      <c r="E358" s="121" t="s">
        <v>667</v>
      </c>
    </row>
    <row r="359" spans="3:5" ht="15">
      <c r="C359" s="121" t="s">
        <v>668</v>
      </c>
      <c r="D359" s="121"/>
      <c r="E359" s="121" t="s">
        <v>653</v>
      </c>
    </row>
    <row r="360" spans="3:5" ht="15">
      <c r="C360" s="121" t="s">
        <v>56</v>
      </c>
      <c r="D360" s="121"/>
      <c r="E360" s="121" t="s">
        <v>660</v>
      </c>
    </row>
    <row r="361" spans="3:5" ht="15">
      <c r="C361" s="121" t="s">
        <v>68</v>
      </c>
      <c r="D361" s="121"/>
      <c r="E361" s="121" t="s">
        <v>653</v>
      </c>
    </row>
    <row r="362" spans="3:5" ht="15">
      <c r="C362" s="121" t="s">
        <v>56</v>
      </c>
      <c r="D362" s="121"/>
      <c r="E362" s="121" t="s">
        <v>660</v>
      </c>
    </row>
    <row r="363" spans="3:5" ht="15">
      <c r="C363" s="121" t="s">
        <v>668</v>
      </c>
      <c r="D363" s="121"/>
      <c r="E363" s="121" t="s">
        <v>667</v>
      </c>
    </row>
    <row r="364" spans="3:5" ht="15">
      <c r="C364" s="121" t="s">
        <v>650</v>
      </c>
      <c r="D364" s="121"/>
      <c r="E364" s="121" t="s">
        <v>664</v>
      </c>
    </row>
    <row r="365" spans="3:5" ht="15">
      <c r="C365" s="121" t="s">
        <v>56</v>
      </c>
      <c r="D365" s="121"/>
      <c r="E365" s="121" t="s">
        <v>653</v>
      </c>
    </row>
    <row r="366" spans="3:5" ht="15">
      <c r="C366" s="121" t="s">
        <v>64</v>
      </c>
      <c r="D366" s="121"/>
      <c r="E366" s="121" t="s">
        <v>662</v>
      </c>
    </row>
    <row r="367" spans="3:5" ht="15">
      <c r="C367" s="121" t="s">
        <v>68</v>
      </c>
      <c r="D367" s="121"/>
      <c r="E367" s="121" t="s">
        <v>641</v>
      </c>
    </row>
    <row r="368" spans="3:5" ht="15">
      <c r="C368" s="121" t="s">
        <v>668</v>
      </c>
      <c r="D368" s="121"/>
      <c r="E368" s="121" t="s">
        <v>664</v>
      </c>
    </row>
    <row r="369" spans="3:5" ht="15">
      <c r="C369" s="121" t="s">
        <v>41</v>
      </c>
      <c r="D369" s="121"/>
      <c r="E369" s="121" t="s">
        <v>660</v>
      </c>
    </row>
    <row r="370" spans="3:5" ht="15">
      <c r="C370" s="121" t="s">
        <v>668</v>
      </c>
      <c r="D370" s="121"/>
      <c r="E370" s="121" t="s">
        <v>664</v>
      </c>
    </row>
    <row r="371" spans="3:5" ht="15">
      <c r="C371" s="121" t="s">
        <v>56</v>
      </c>
      <c r="D371" s="121"/>
      <c r="E371" s="121" t="s">
        <v>653</v>
      </c>
    </row>
    <row r="372" spans="3:5" ht="15">
      <c r="C372" s="121" t="s">
        <v>56</v>
      </c>
      <c r="D372" s="121"/>
      <c r="E372" s="121" t="s">
        <v>655</v>
      </c>
    </row>
    <row r="373" spans="3:5" ht="15">
      <c r="C373" s="121" t="s">
        <v>56</v>
      </c>
      <c r="D373" s="121"/>
      <c r="E373" s="121" t="s">
        <v>662</v>
      </c>
    </row>
    <row r="374" spans="3:5" ht="15">
      <c r="C374" s="121" t="s">
        <v>659</v>
      </c>
      <c r="D374" s="121"/>
      <c r="E374" s="121" t="s">
        <v>662</v>
      </c>
    </row>
    <row r="375" spans="3:5" ht="15">
      <c r="C375" s="121" t="s">
        <v>68</v>
      </c>
      <c r="D375" s="121"/>
      <c r="E375" s="121" t="s">
        <v>662</v>
      </c>
    </row>
    <row r="376" spans="3:5" ht="15">
      <c r="C376" s="121" t="s">
        <v>29</v>
      </c>
      <c r="D376" s="121"/>
      <c r="E376" s="121" t="s">
        <v>662</v>
      </c>
    </row>
    <row r="377" spans="3:5" ht="15">
      <c r="C377" s="121" t="s">
        <v>56</v>
      </c>
      <c r="D377" s="121"/>
      <c r="E377" s="121" t="s">
        <v>655</v>
      </c>
    </row>
    <row r="378" spans="3:5" ht="15">
      <c r="C378" s="121" t="s">
        <v>22</v>
      </c>
      <c r="D378" s="121"/>
      <c r="E378" s="121" t="s">
        <v>655</v>
      </c>
    </row>
    <row r="379" spans="3:5" ht="15">
      <c r="C379" s="121" t="s">
        <v>41</v>
      </c>
      <c r="D379" s="121"/>
      <c r="E379" s="121" t="s">
        <v>636</v>
      </c>
    </row>
    <row r="380" spans="3:5" ht="15">
      <c r="C380" s="121" t="s">
        <v>659</v>
      </c>
      <c r="D380" s="121"/>
      <c r="E380" s="121" t="s">
        <v>636</v>
      </c>
    </row>
    <row r="381" spans="3:5" ht="15">
      <c r="C381" s="121" t="s">
        <v>29</v>
      </c>
      <c r="D381" s="121"/>
      <c r="E381" s="121" t="s">
        <v>641</v>
      </c>
    </row>
    <row r="382" spans="3:5" ht="15">
      <c r="C382" s="121" t="s">
        <v>659</v>
      </c>
      <c r="D382" s="121"/>
      <c r="E382" s="121" t="s">
        <v>655</v>
      </c>
    </row>
    <row r="383" spans="3:5" ht="15">
      <c r="C383" s="121" t="s">
        <v>41</v>
      </c>
      <c r="D383" s="121"/>
      <c r="E383" s="121" t="s">
        <v>667</v>
      </c>
    </row>
    <row r="384" spans="3:5" ht="15">
      <c r="C384" s="121" t="s">
        <v>68</v>
      </c>
      <c r="D384" s="121"/>
      <c r="E384" s="121" t="s">
        <v>667</v>
      </c>
    </row>
    <row r="385" spans="3:5" ht="15">
      <c r="C385" s="121" t="s">
        <v>68</v>
      </c>
      <c r="D385" s="121"/>
      <c r="E385" s="121" t="s">
        <v>667</v>
      </c>
    </row>
    <row r="386" spans="3:5" ht="15">
      <c r="C386" s="121" t="s">
        <v>29</v>
      </c>
      <c r="D386" s="121"/>
      <c r="E386" s="121" t="s">
        <v>636</v>
      </c>
    </row>
    <row r="387" spans="3:5" ht="15">
      <c r="C387" s="121" t="s">
        <v>41</v>
      </c>
      <c r="D387" s="121"/>
      <c r="E387" s="121" t="s">
        <v>667</v>
      </c>
    </row>
    <row r="388" spans="3:5" ht="15">
      <c r="C388" s="121" t="s">
        <v>41</v>
      </c>
      <c r="D388" s="121"/>
      <c r="E388" s="121" t="s">
        <v>653</v>
      </c>
    </row>
    <row r="389" spans="3:5" ht="15">
      <c r="C389" s="121" t="s">
        <v>41</v>
      </c>
      <c r="D389" s="121"/>
      <c r="E389" s="121" t="s">
        <v>653</v>
      </c>
    </row>
    <row r="390" spans="3:5" ht="15">
      <c r="C390" s="121" t="s">
        <v>64</v>
      </c>
      <c r="D390" s="121"/>
      <c r="E390" s="121" t="s">
        <v>662</v>
      </c>
    </row>
    <row r="391" spans="3:5" ht="15">
      <c r="C391" s="121" t="s">
        <v>68</v>
      </c>
      <c r="D391" s="121"/>
      <c r="E391" s="121" t="s">
        <v>662</v>
      </c>
    </row>
    <row r="392" spans="3:5" ht="15">
      <c r="C392" s="121" t="s">
        <v>29</v>
      </c>
      <c r="D392" s="121"/>
      <c r="E392" s="121" t="s">
        <v>664</v>
      </c>
    </row>
    <row r="393" spans="3:5" ht="15">
      <c r="C393" s="121" t="s">
        <v>668</v>
      </c>
      <c r="D393" s="121"/>
      <c r="E393" s="121" t="s">
        <v>662</v>
      </c>
    </row>
    <row r="394" spans="3:5" ht="15">
      <c r="C394" s="121" t="s">
        <v>668</v>
      </c>
      <c r="D394" s="121"/>
      <c r="E394" s="121" t="s">
        <v>653</v>
      </c>
    </row>
    <row r="395" spans="3:5" ht="15">
      <c r="C395" s="121" t="s">
        <v>659</v>
      </c>
      <c r="D395" s="121"/>
      <c r="E395" s="121" t="s">
        <v>662</v>
      </c>
    </row>
    <row r="396" spans="3:5" ht="15">
      <c r="C396" s="121" t="s">
        <v>29</v>
      </c>
      <c r="D396" s="121"/>
      <c r="E396" s="121" t="s">
        <v>662</v>
      </c>
    </row>
    <row r="397" spans="3:5" ht="15">
      <c r="C397" s="121" t="s">
        <v>64</v>
      </c>
      <c r="D397" s="121"/>
      <c r="E397" s="121" t="s">
        <v>662</v>
      </c>
    </row>
    <row r="398" spans="3:5" ht="15">
      <c r="C398" s="121" t="s">
        <v>29</v>
      </c>
      <c r="D398" s="121"/>
      <c r="E398" s="121" t="s">
        <v>667</v>
      </c>
    </row>
    <row r="399" spans="3:5" ht="15">
      <c r="C399" s="121" t="s">
        <v>668</v>
      </c>
      <c r="D399" s="121"/>
      <c r="E399" s="121" t="s">
        <v>645</v>
      </c>
    </row>
    <row r="400" spans="3:5" ht="15">
      <c r="C400" s="121" t="s">
        <v>29</v>
      </c>
      <c r="D400" s="121"/>
      <c r="E400" s="121" t="s">
        <v>667</v>
      </c>
    </row>
    <row r="401" spans="3:5" ht="15">
      <c r="C401" s="121" t="s">
        <v>659</v>
      </c>
      <c r="D401" s="121"/>
      <c r="E401" s="121" t="s">
        <v>636</v>
      </c>
    </row>
    <row r="402" spans="3:5" ht="15">
      <c r="C402" s="121" t="s">
        <v>56</v>
      </c>
      <c r="D402" s="121"/>
      <c r="E402" s="121" t="s">
        <v>660</v>
      </c>
    </row>
    <row r="403" spans="3:5" ht="15">
      <c r="C403" s="121" t="s">
        <v>64</v>
      </c>
      <c r="D403" s="121"/>
      <c r="E403" s="121" t="s">
        <v>636</v>
      </c>
    </row>
    <row r="404" spans="3:5" ht="15">
      <c r="C404" s="121" t="s">
        <v>650</v>
      </c>
      <c r="D404" s="121"/>
      <c r="E404" s="121" t="s">
        <v>667</v>
      </c>
    </row>
    <row r="405" spans="3:5" ht="15">
      <c r="C405" s="121" t="s">
        <v>22</v>
      </c>
      <c r="D405" s="121"/>
      <c r="E405" s="121" t="s">
        <v>655</v>
      </c>
    </row>
    <row r="406" spans="3:5" ht="15">
      <c r="C406" s="121" t="s">
        <v>56</v>
      </c>
      <c r="D406" s="121"/>
      <c r="E406" s="121" t="s">
        <v>641</v>
      </c>
    </row>
    <row r="407" spans="3:5" ht="15">
      <c r="C407" s="121" t="s">
        <v>650</v>
      </c>
      <c r="D407" s="121"/>
      <c r="E407" s="121" t="s">
        <v>660</v>
      </c>
    </row>
    <row r="408" spans="3:5" ht="15">
      <c r="C408" s="121" t="s">
        <v>22</v>
      </c>
      <c r="D408" s="121"/>
      <c r="E408" s="121" t="s">
        <v>662</v>
      </c>
    </row>
    <row r="409" spans="3:5" ht="15">
      <c r="C409" s="121" t="s">
        <v>650</v>
      </c>
      <c r="D409" s="121"/>
      <c r="E409" s="121" t="s">
        <v>664</v>
      </c>
    </row>
    <row r="410" spans="3:5" ht="15">
      <c r="C410" s="121" t="s">
        <v>22</v>
      </c>
      <c r="D410" s="121"/>
      <c r="E410" s="121" t="s">
        <v>662</v>
      </c>
    </row>
    <row r="411" spans="3:5" ht="15">
      <c r="C411" s="121" t="s">
        <v>659</v>
      </c>
      <c r="D411" s="121"/>
      <c r="E411" s="121" t="s">
        <v>645</v>
      </c>
    </row>
    <row r="412" spans="3:5" ht="15">
      <c r="C412" s="121" t="s">
        <v>659</v>
      </c>
      <c r="D412" s="121"/>
      <c r="E412" s="121" t="s">
        <v>645</v>
      </c>
    </row>
    <row r="413" spans="3:5" ht="15">
      <c r="C413" s="121" t="s">
        <v>41</v>
      </c>
      <c r="D413" s="121"/>
      <c r="E413" s="121" t="s">
        <v>655</v>
      </c>
    </row>
    <row r="414" spans="3:5" ht="15">
      <c r="C414" s="121" t="s">
        <v>29</v>
      </c>
      <c r="D414" s="121"/>
      <c r="E414" s="121" t="s">
        <v>667</v>
      </c>
    </row>
    <row r="415" spans="3:5" ht="15">
      <c r="C415" s="121" t="s">
        <v>56</v>
      </c>
      <c r="D415" s="121"/>
      <c r="E415" s="121" t="s">
        <v>655</v>
      </c>
    </row>
    <row r="416" spans="3:5" ht="15">
      <c r="C416" s="121" t="s">
        <v>68</v>
      </c>
      <c r="D416" s="121"/>
      <c r="E416" s="121" t="s">
        <v>667</v>
      </c>
    </row>
    <row r="417" spans="3:5" ht="15">
      <c r="C417" s="121" t="s">
        <v>22</v>
      </c>
      <c r="D417" s="121"/>
      <c r="E417" s="121" t="s">
        <v>636</v>
      </c>
    </row>
    <row r="418" spans="3:5" ht="15">
      <c r="C418" s="121" t="s">
        <v>64</v>
      </c>
      <c r="D418" s="121"/>
      <c r="E418" s="121" t="s">
        <v>664</v>
      </c>
    </row>
    <row r="419" spans="3:5" ht="15">
      <c r="C419" s="121" t="s">
        <v>659</v>
      </c>
      <c r="D419" s="121"/>
      <c r="E419" s="121" t="s">
        <v>655</v>
      </c>
    </row>
    <row r="420" spans="3:5" ht="15">
      <c r="C420" s="121" t="s">
        <v>29</v>
      </c>
      <c r="D420" s="121"/>
      <c r="E420" s="121" t="s">
        <v>645</v>
      </c>
    </row>
    <row r="421" spans="3:5" ht="15">
      <c r="C421" s="121" t="s">
        <v>22</v>
      </c>
      <c r="D421" s="121"/>
      <c r="E421" s="121" t="s">
        <v>660</v>
      </c>
    </row>
    <row r="422" spans="3:5" ht="15">
      <c r="C422" s="121" t="s">
        <v>668</v>
      </c>
      <c r="D422" s="121"/>
      <c r="E422" s="121" t="s">
        <v>636</v>
      </c>
    </row>
    <row r="423" spans="3:5" ht="15">
      <c r="C423" s="121" t="s">
        <v>659</v>
      </c>
      <c r="D423" s="121"/>
      <c r="E423" s="121" t="s">
        <v>664</v>
      </c>
    </row>
    <row r="424" spans="3:5" ht="15">
      <c r="C424" s="121" t="s">
        <v>29</v>
      </c>
      <c r="D424" s="121"/>
      <c r="E424" s="121" t="s">
        <v>660</v>
      </c>
    </row>
    <row r="425" spans="3:5" ht="15">
      <c r="C425" s="121" t="s">
        <v>64</v>
      </c>
      <c r="D425" s="121"/>
      <c r="E425" s="121" t="s">
        <v>653</v>
      </c>
    </row>
    <row r="426" spans="3:5" ht="15">
      <c r="C426" s="121" t="s">
        <v>64</v>
      </c>
      <c r="D426" s="121"/>
      <c r="E426" s="121" t="s">
        <v>636</v>
      </c>
    </row>
    <row r="427" spans="3:5" ht="15">
      <c r="C427" s="121" t="s">
        <v>68</v>
      </c>
      <c r="D427" s="121"/>
      <c r="E427" s="121" t="s">
        <v>641</v>
      </c>
    </row>
    <row r="428" spans="3:5" ht="15">
      <c r="C428" s="121" t="s">
        <v>22</v>
      </c>
      <c r="D428" s="121"/>
      <c r="E428" s="121" t="s">
        <v>655</v>
      </c>
    </row>
    <row r="429" spans="3:5" ht="15">
      <c r="C429" s="121" t="s">
        <v>68</v>
      </c>
      <c r="D429" s="121"/>
      <c r="E429" s="121" t="s">
        <v>653</v>
      </c>
    </row>
    <row r="430" spans="3:5" ht="15">
      <c r="C430" s="121" t="s">
        <v>668</v>
      </c>
      <c r="D430" s="121"/>
      <c r="E430" s="121" t="s">
        <v>636</v>
      </c>
    </row>
    <row r="431" spans="3:5" ht="15">
      <c r="C431" s="121" t="s">
        <v>22</v>
      </c>
      <c r="D431" s="121"/>
      <c r="E431" s="121" t="s">
        <v>662</v>
      </c>
    </row>
    <row r="432" spans="3:5" ht="15">
      <c r="C432" s="121" t="s">
        <v>668</v>
      </c>
      <c r="D432" s="121"/>
      <c r="E432" s="121" t="s">
        <v>653</v>
      </c>
    </row>
    <row r="433" spans="3:5" ht="15">
      <c r="C433" s="121" t="s">
        <v>41</v>
      </c>
      <c r="D433" s="121"/>
      <c r="E433" s="121" t="s">
        <v>660</v>
      </c>
    </row>
    <row r="434" spans="3:5" ht="15">
      <c r="C434" s="121" t="s">
        <v>22</v>
      </c>
      <c r="D434" s="121"/>
      <c r="E434" s="121" t="s">
        <v>655</v>
      </c>
    </row>
    <row r="435" spans="3:5" ht="15">
      <c r="C435" s="121" t="s">
        <v>659</v>
      </c>
      <c r="D435" s="121"/>
      <c r="E435" s="121" t="s">
        <v>653</v>
      </c>
    </row>
    <row r="436" spans="3:5" ht="15">
      <c r="C436" s="121" t="s">
        <v>64</v>
      </c>
      <c r="D436" s="121"/>
      <c r="E436" s="121" t="s">
        <v>636</v>
      </c>
    </row>
    <row r="437" spans="3:5" ht="15">
      <c r="C437" s="121" t="s">
        <v>22</v>
      </c>
      <c r="D437" s="121"/>
      <c r="E437" s="121" t="s">
        <v>645</v>
      </c>
    </row>
    <row r="438" spans="3:5" ht="15">
      <c r="C438" s="121" t="s">
        <v>56</v>
      </c>
      <c r="D438" s="121"/>
      <c r="E438" s="121" t="s">
        <v>655</v>
      </c>
    </row>
    <row r="439" spans="3:5" ht="15">
      <c r="C439" s="121" t="s">
        <v>650</v>
      </c>
      <c r="D439" s="121"/>
      <c r="E439" s="121" t="s">
        <v>655</v>
      </c>
    </row>
    <row r="440" spans="3:5" ht="15">
      <c r="C440" s="121" t="s">
        <v>659</v>
      </c>
      <c r="D440" s="121"/>
      <c r="E440" s="121" t="s">
        <v>645</v>
      </c>
    </row>
    <row r="441" spans="3:5" ht="15">
      <c r="C441" s="121" t="s">
        <v>659</v>
      </c>
      <c r="D441" s="121"/>
      <c r="E441" s="121" t="s">
        <v>664</v>
      </c>
    </row>
    <row r="442" spans="3:5" ht="15">
      <c r="C442" s="121" t="s">
        <v>650</v>
      </c>
      <c r="D442" s="121"/>
      <c r="E442" s="121" t="s">
        <v>667</v>
      </c>
    </row>
    <row r="443" spans="3:5" ht="15">
      <c r="C443" s="121" t="s">
        <v>68</v>
      </c>
      <c r="D443" s="121"/>
      <c r="E443" s="121" t="s">
        <v>662</v>
      </c>
    </row>
    <row r="444" spans="3:5" ht="15">
      <c r="C444" s="121" t="s">
        <v>22</v>
      </c>
      <c r="D444" s="121"/>
      <c r="E444" s="121" t="s">
        <v>641</v>
      </c>
    </row>
    <row r="445" spans="3:5" ht="15">
      <c r="C445" s="121" t="s">
        <v>56</v>
      </c>
      <c r="D445" s="121"/>
      <c r="E445" s="121" t="s">
        <v>653</v>
      </c>
    </row>
    <row r="446" spans="3:5" ht="15">
      <c r="C446" s="121" t="s">
        <v>56</v>
      </c>
      <c r="D446" s="121"/>
      <c r="E446" s="121" t="s">
        <v>653</v>
      </c>
    </row>
    <row r="447" spans="3:5" ht="15">
      <c r="C447" s="121" t="s">
        <v>56</v>
      </c>
      <c r="D447" s="121"/>
      <c r="E447" s="121" t="s">
        <v>662</v>
      </c>
    </row>
    <row r="448" spans="3:5" ht="15">
      <c r="C448" s="121" t="s">
        <v>56</v>
      </c>
      <c r="D448" s="121"/>
      <c r="E448" s="121" t="s">
        <v>653</v>
      </c>
    </row>
    <row r="449" spans="3:5" ht="15">
      <c r="C449" s="121" t="s">
        <v>68</v>
      </c>
      <c r="D449" s="121"/>
      <c r="E449" s="121" t="s">
        <v>641</v>
      </c>
    </row>
    <row r="450" spans="3:5" ht="15">
      <c r="C450" s="121" t="s">
        <v>668</v>
      </c>
      <c r="D450" s="121"/>
      <c r="E450" s="121" t="s">
        <v>664</v>
      </c>
    </row>
    <row r="451" spans="3:5" ht="15">
      <c r="C451" s="121" t="s">
        <v>64</v>
      </c>
      <c r="D451" s="121"/>
      <c r="E451" s="121" t="s">
        <v>653</v>
      </c>
    </row>
    <row r="452" spans="3:5" ht="15">
      <c r="C452" s="121" t="s">
        <v>56</v>
      </c>
      <c r="D452" s="121"/>
      <c r="E452" s="121" t="s">
        <v>645</v>
      </c>
    </row>
    <row r="453" spans="3:5" ht="15">
      <c r="C453" s="121" t="s">
        <v>68</v>
      </c>
      <c r="D453" s="121"/>
      <c r="E453" s="121" t="s">
        <v>653</v>
      </c>
    </row>
    <row r="454" spans="3:5" ht="15">
      <c r="C454" s="121" t="s">
        <v>41</v>
      </c>
      <c r="D454" s="121"/>
      <c r="E454" s="121" t="s">
        <v>641</v>
      </c>
    </row>
    <row r="455" spans="3:5" ht="15">
      <c r="C455" s="121" t="s">
        <v>64</v>
      </c>
      <c r="D455" s="121"/>
      <c r="E455" s="121" t="s">
        <v>636</v>
      </c>
    </row>
    <row r="456" spans="3:5" ht="15">
      <c r="C456" s="121" t="s">
        <v>22</v>
      </c>
      <c r="D456" s="121"/>
      <c r="E456" s="121" t="s">
        <v>636</v>
      </c>
    </row>
    <row r="457" spans="3:5" ht="15">
      <c r="C457" s="121" t="s">
        <v>64</v>
      </c>
      <c r="D457" s="121"/>
      <c r="E457" s="121" t="s">
        <v>662</v>
      </c>
    </row>
    <row r="458" spans="3:5" ht="15">
      <c r="C458" s="121" t="s">
        <v>29</v>
      </c>
      <c r="D458" s="121"/>
      <c r="E458" s="121" t="s">
        <v>655</v>
      </c>
    </row>
    <row r="459" spans="3:5" ht="15">
      <c r="C459" s="121" t="s">
        <v>68</v>
      </c>
      <c r="D459" s="121"/>
      <c r="E459" s="121" t="s">
        <v>667</v>
      </c>
    </row>
    <row r="460" spans="3:5" ht="15">
      <c r="C460" s="121" t="s">
        <v>650</v>
      </c>
      <c r="D460" s="121"/>
      <c r="E460" s="121" t="s">
        <v>645</v>
      </c>
    </row>
    <row r="461" spans="3:5" ht="15">
      <c r="C461" s="121" t="s">
        <v>668</v>
      </c>
      <c r="D461" s="121"/>
      <c r="E461" s="121" t="s">
        <v>655</v>
      </c>
    </row>
    <row r="462" spans="3:5" ht="15">
      <c r="C462" s="121" t="s">
        <v>41</v>
      </c>
      <c r="D462" s="121"/>
      <c r="E462" s="121" t="s">
        <v>662</v>
      </c>
    </row>
    <row r="463" spans="3:5" ht="15">
      <c r="C463" s="121" t="s">
        <v>68</v>
      </c>
      <c r="D463" s="121"/>
      <c r="E463" s="121" t="s">
        <v>653</v>
      </c>
    </row>
    <row r="464" spans="3:5" ht="15">
      <c r="C464" s="121" t="s">
        <v>668</v>
      </c>
      <c r="D464" s="121"/>
      <c r="E464" s="121" t="s">
        <v>664</v>
      </c>
    </row>
    <row r="465" spans="3:5" ht="15">
      <c r="C465" s="121" t="s">
        <v>22</v>
      </c>
      <c r="D465" s="121"/>
      <c r="E465" s="121" t="s">
        <v>653</v>
      </c>
    </row>
    <row r="466" spans="3:5" ht="15">
      <c r="C466" s="121" t="s">
        <v>68</v>
      </c>
      <c r="D466" s="121"/>
      <c r="E466" s="121" t="s">
        <v>662</v>
      </c>
    </row>
    <row r="467" spans="3:5" ht="15">
      <c r="C467" s="121" t="s">
        <v>668</v>
      </c>
      <c r="D467" s="121"/>
      <c r="E467" s="121" t="s">
        <v>660</v>
      </c>
    </row>
    <row r="468" spans="3:5" ht="15">
      <c r="C468" s="121" t="s">
        <v>22</v>
      </c>
      <c r="D468" s="121"/>
      <c r="E468" s="121" t="s">
        <v>636</v>
      </c>
    </row>
    <row r="469" spans="3:5" ht="15">
      <c r="C469" s="121" t="s">
        <v>29</v>
      </c>
      <c r="D469" s="121"/>
      <c r="E469" s="121" t="s">
        <v>664</v>
      </c>
    </row>
    <row r="470" spans="3:5" ht="15">
      <c r="C470" s="121" t="s">
        <v>650</v>
      </c>
      <c r="D470" s="121"/>
      <c r="E470" s="121" t="s">
        <v>664</v>
      </c>
    </row>
    <row r="471" spans="3:5" ht="15">
      <c r="C471" s="121" t="s">
        <v>68</v>
      </c>
      <c r="D471" s="121"/>
      <c r="E471" s="121" t="s">
        <v>660</v>
      </c>
    </row>
    <row r="472" spans="3:5" ht="15">
      <c r="C472" s="121" t="s">
        <v>41</v>
      </c>
      <c r="D472" s="121"/>
      <c r="E472" s="121" t="s">
        <v>662</v>
      </c>
    </row>
    <row r="473" spans="3:5" ht="15">
      <c r="C473" s="121" t="s">
        <v>64</v>
      </c>
      <c r="D473" s="121"/>
      <c r="E473" s="121" t="s">
        <v>641</v>
      </c>
    </row>
    <row r="474" spans="3:5" ht="15">
      <c r="C474" s="121" t="s">
        <v>29</v>
      </c>
      <c r="D474" s="121"/>
      <c r="E474" s="121" t="s">
        <v>662</v>
      </c>
    </row>
    <row r="475" spans="3:5" ht="15">
      <c r="C475" s="121" t="s">
        <v>41</v>
      </c>
      <c r="D475" s="121"/>
      <c r="E475" s="121" t="s">
        <v>636</v>
      </c>
    </row>
    <row r="476" spans="3:5" ht="15">
      <c r="C476" s="121" t="s">
        <v>659</v>
      </c>
      <c r="D476" s="121"/>
      <c r="E476" s="121" t="s">
        <v>653</v>
      </c>
    </row>
    <row r="477" spans="3:5" ht="15">
      <c r="C477" s="121" t="s">
        <v>41</v>
      </c>
      <c r="D477" s="121"/>
      <c r="E477" s="121" t="s">
        <v>660</v>
      </c>
    </row>
    <row r="478" spans="3:5" ht="15">
      <c r="C478" s="121" t="s">
        <v>659</v>
      </c>
      <c r="D478" s="121"/>
      <c r="E478" s="121" t="s">
        <v>664</v>
      </c>
    </row>
    <row r="479" spans="3:5" ht="15">
      <c r="C479" s="121" t="s">
        <v>659</v>
      </c>
      <c r="D479" s="121"/>
      <c r="E479" s="121" t="s">
        <v>664</v>
      </c>
    </row>
    <row r="480" spans="3:5" ht="15">
      <c r="C480" s="121" t="s">
        <v>41</v>
      </c>
      <c r="D480" s="121"/>
      <c r="E480" s="121" t="s">
        <v>655</v>
      </c>
    </row>
    <row r="481" spans="3:5" ht="15">
      <c r="C481" s="121" t="s">
        <v>650</v>
      </c>
      <c r="D481" s="121"/>
      <c r="E481" s="121" t="s">
        <v>660</v>
      </c>
    </row>
    <row r="482" spans="3:5" ht="15">
      <c r="C482" s="121" t="s">
        <v>29</v>
      </c>
      <c r="D482" s="121"/>
      <c r="E482" s="121" t="s">
        <v>662</v>
      </c>
    </row>
    <row r="483" spans="3:5" ht="15">
      <c r="C483" s="121" t="s">
        <v>41</v>
      </c>
      <c r="D483" s="121"/>
      <c r="E483" s="121" t="s">
        <v>645</v>
      </c>
    </row>
    <row r="484" spans="3:5" ht="15">
      <c r="C484" s="121" t="s">
        <v>56</v>
      </c>
      <c r="D484" s="121"/>
      <c r="E484" s="121" t="s">
        <v>667</v>
      </c>
    </row>
    <row r="485" spans="3:5" ht="15">
      <c r="C485" s="121" t="s">
        <v>22</v>
      </c>
      <c r="D485" s="121"/>
      <c r="E485" s="121" t="s">
        <v>660</v>
      </c>
    </row>
    <row r="486" spans="3:5" ht="15">
      <c r="C486" s="121" t="s">
        <v>64</v>
      </c>
      <c r="D486" s="121"/>
      <c r="E486" s="121" t="s">
        <v>641</v>
      </c>
    </row>
    <row r="487" spans="3:5" ht="15">
      <c r="C487" s="121" t="s">
        <v>68</v>
      </c>
      <c r="D487" s="121"/>
      <c r="E487" s="121" t="s">
        <v>662</v>
      </c>
    </row>
    <row r="488" spans="3:5" ht="15">
      <c r="C488" s="121" t="s">
        <v>68</v>
      </c>
      <c r="D488" s="121"/>
      <c r="E488" s="121" t="s">
        <v>645</v>
      </c>
    </row>
    <row r="489" spans="3:5" ht="15">
      <c r="C489" s="121" t="s">
        <v>650</v>
      </c>
      <c r="D489" s="121"/>
      <c r="E489" s="121" t="s">
        <v>653</v>
      </c>
    </row>
    <row r="490" spans="3:5" ht="15">
      <c r="C490" s="121" t="s">
        <v>668</v>
      </c>
      <c r="D490" s="121"/>
      <c r="E490" s="121" t="s">
        <v>662</v>
      </c>
    </row>
    <row r="491" spans="3:5" ht="15">
      <c r="C491" s="121" t="s">
        <v>41</v>
      </c>
      <c r="D491" s="121"/>
      <c r="E491" s="121" t="s">
        <v>645</v>
      </c>
    </row>
    <row r="492" spans="3:5" ht="15">
      <c r="C492" s="121" t="s">
        <v>22</v>
      </c>
      <c r="D492" s="121"/>
      <c r="E492" s="121" t="s">
        <v>641</v>
      </c>
    </row>
    <row r="493" spans="3:5" ht="15">
      <c r="C493" s="121" t="s">
        <v>41</v>
      </c>
      <c r="D493" s="121"/>
      <c r="E493" s="121" t="s">
        <v>667</v>
      </c>
    </row>
    <row r="494" spans="3:5" ht="15">
      <c r="C494" s="121" t="s">
        <v>64</v>
      </c>
      <c r="D494" s="121"/>
      <c r="E494" s="121" t="s">
        <v>662</v>
      </c>
    </row>
    <row r="495" spans="3:5" ht="15">
      <c r="C495" s="121" t="s">
        <v>659</v>
      </c>
      <c r="D495" s="121"/>
      <c r="E495" s="121" t="s">
        <v>653</v>
      </c>
    </row>
    <row r="496" spans="3:5" ht="15">
      <c r="C496" s="121" t="s">
        <v>41</v>
      </c>
      <c r="D496" s="121"/>
      <c r="E496" s="121" t="s">
        <v>660</v>
      </c>
    </row>
    <row r="497" spans="3:5" ht="15">
      <c r="C497" s="121" t="s">
        <v>56</v>
      </c>
      <c r="D497" s="121"/>
      <c r="E497" s="121" t="s">
        <v>645</v>
      </c>
    </row>
    <row r="498" spans="3:5" ht="15">
      <c r="C498" s="121" t="s">
        <v>659</v>
      </c>
      <c r="D498" s="121"/>
      <c r="E498" s="121" t="s">
        <v>664</v>
      </c>
    </row>
    <row r="499" spans="3:5" ht="15">
      <c r="C499" s="121" t="s">
        <v>659</v>
      </c>
      <c r="D499" s="121"/>
      <c r="E499" s="121" t="s">
        <v>667</v>
      </c>
    </row>
    <row r="500" spans="3:5" ht="15">
      <c r="C500" s="121" t="s">
        <v>56</v>
      </c>
      <c r="D500" s="121"/>
      <c r="E500" s="121" t="s">
        <v>641</v>
      </c>
    </row>
    <row r="501" spans="3:5" ht="15">
      <c r="C501" s="121" t="s">
        <v>668</v>
      </c>
      <c r="D501" s="121"/>
      <c r="E501" s="121" t="s">
        <v>645</v>
      </c>
    </row>
    <row r="502" spans="3:5" ht="15">
      <c r="C502" s="121" t="s">
        <v>29</v>
      </c>
      <c r="D502" s="121"/>
      <c r="E502" s="121" t="s">
        <v>636</v>
      </c>
    </row>
    <row r="503" spans="3:5" ht="15">
      <c r="C503" s="121" t="s">
        <v>22</v>
      </c>
      <c r="D503" s="121"/>
      <c r="E503" s="121" t="s">
        <v>636</v>
      </c>
    </row>
    <row r="504" spans="3:5" ht="15">
      <c r="C504" s="121" t="s">
        <v>29</v>
      </c>
      <c r="D504" s="121"/>
      <c r="E504" s="121" t="s">
        <v>660</v>
      </c>
    </row>
    <row r="505" spans="3:5" ht="15">
      <c r="C505" s="121" t="s">
        <v>56</v>
      </c>
      <c r="D505" s="121"/>
      <c r="E505" s="121" t="s">
        <v>660</v>
      </c>
    </row>
    <row r="506" spans="3:5" ht="15">
      <c r="C506" s="121" t="s">
        <v>64</v>
      </c>
      <c r="D506" s="121"/>
      <c r="E506" s="121" t="s">
        <v>664</v>
      </c>
    </row>
    <row r="507" spans="3:5" ht="15">
      <c r="C507" s="121" t="s">
        <v>29</v>
      </c>
      <c r="D507" s="121"/>
      <c r="E507" s="121" t="s">
        <v>655</v>
      </c>
    </row>
    <row r="508" spans="3:5" ht="15">
      <c r="C508" s="121" t="s">
        <v>659</v>
      </c>
      <c r="D508" s="121"/>
      <c r="E508" s="121" t="s">
        <v>662</v>
      </c>
    </row>
    <row r="509" spans="3:5" ht="15">
      <c r="C509" s="121" t="s">
        <v>64</v>
      </c>
      <c r="D509" s="121"/>
      <c r="E509" s="121" t="s">
        <v>645</v>
      </c>
    </row>
    <row r="510" spans="3:5" ht="15">
      <c r="C510" s="121" t="s">
        <v>29</v>
      </c>
      <c r="D510" s="121"/>
      <c r="E510" s="121" t="s">
        <v>655</v>
      </c>
    </row>
    <row r="511" spans="3:5" ht="15">
      <c r="C511" s="121" t="s">
        <v>659</v>
      </c>
      <c r="D511" s="121"/>
      <c r="E511" s="121" t="s">
        <v>645</v>
      </c>
    </row>
    <row r="512" spans="3:5" ht="15">
      <c r="C512" s="121" t="s">
        <v>659</v>
      </c>
      <c r="D512" s="121"/>
      <c r="E512" s="121" t="s">
        <v>667</v>
      </c>
    </row>
    <row r="513" spans="3:5" ht="15">
      <c r="C513" s="121" t="s">
        <v>659</v>
      </c>
      <c r="E513" s="121" t="s">
        <v>655</v>
      </c>
    </row>
    <row r="514" spans="3:5" ht="15">
      <c r="C514" s="121" t="s">
        <v>68</v>
      </c>
      <c r="E514" s="121" t="s">
        <v>645</v>
      </c>
    </row>
    <row r="515" spans="3:5" ht="15">
      <c r="E515" s="121" t="s">
        <v>667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C000"/>
  </sheetPr>
  <dimension ref="A1:O549"/>
  <sheetViews>
    <sheetView workbookViewId="0">
      <selection activeCell="F18" sqref="F18"/>
    </sheetView>
  </sheetViews>
  <sheetFormatPr defaultColWidth="8.75" defaultRowHeight="12.75"/>
  <cols>
    <col min="1" max="1" width="6.25" style="6" bestFit="1" customWidth="1"/>
    <col min="2" max="2" width="15" style="6" bestFit="1" customWidth="1"/>
    <col min="3" max="3" width="23.75" style="6" bestFit="1" customWidth="1"/>
    <col min="4" max="4" width="14.5" style="6" bestFit="1" customWidth="1"/>
    <col min="5" max="5" width="20.125" style="6" bestFit="1" customWidth="1"/>
    <col min="6" max="6" width="8.5" style="6" customWidth="1"/>
    <col min="7" max="7" width="9.5" style="6" customWidth="1"/>
    <col min="8" max="8" width="5.625" style="6" customWidth="1"/>
    <col min="9" max="9" width="11" style="6" customWidth="1"/>
    <col min="10" max="10" width="15.875" style="6" bestFit="1" customWidth="1"/>
    <col min="11" max="11" width="9.375" style="6" customWidth="1"/>
    <col min="12" max="12" width="8.875" style="6" customWidth="1"/>
    <col min="13" max="13" width="9.5" style="6" bestFit="1" customWidth="1"/>
    <col min="14" max="14" width="9.75" style="6" customWidth="1"/>
    <col min="15" max="15" width="16.375" style="6" customWidth="1"/>
    <col min="16" max="16384" width="8.75" style="6"/>
  </cols>
  <sheetData>
    <row r="1" spans="1:15" s="5" customFormat="1">
      <c r="A1" s="22" t="s">
        <v>1</v>
      </c>
      <c r="B1" s="3" t="s">
        <v>2</v>
      </c>
      <c r="C1" s="3" t="s">
        <v>3</v>
      </c>
      <c r="D1" s="3" t="s">
        <v>86</v>
      </c>
      <c r="E1" s="3" t="s">
        <v>4</v>
      </c>
      <c r="F1" s="3" t="s">
        <v>5</v>
      </c>
      <c r="G1" s="3" t="s">
        <v>6</v>
      </c>
      <c r="H1" s="3" t="s">
        <v>7</v>
      </c>
      <c r="I1" s="3" t="s">
        <v>8</v>
      </c>
      <c r="J1" s="10" t="s">
        <v>9</v>
      </c>
      <c r="K1" s="10" t="s">
        <v>10</v>
      </c>
      <c r="L1" s="3" t="s">
        <v>11</v>
      </c>
      <c r="M1" s="3" t="s">
        <v>12</v>
      </c>
      <c r="N1" s="4" t="s">
        <v>13</v>
      </c>
      <c r="O1" s="5" t="s">
        <v>87</v>
      </c>
    </row>
    <row r="2" spans="1:15">
      <c r="A2" s="23" t="s">
        <v>14</v>
      </c>
      <c r="B2" s="2" t="s">
        <v>15</v>
      </c>
      <c r="C2" s="2" t="s">
        <v>16</v>
      </c>
      <c r="D2" s="2" t="s">
        <v>17</v>
      </c>
      <c r="E2" s="2" t="s">
        <v>18</v>
      </c>
      <c r="F2" s="2" t="s">
        <v>19</v>
      </c>
      <c r="G2" s="2" t="s">
        <v>20</v>
      </c>
      <c r="H2" s="2">
        <f ca="1">RANDBETWEEN(25,60)</f>
        <v>41</v>
      </c>
      <c r="I2" s="8">
        <v>33612</v>
      </c>
      <c r="J2" s="21">
        <v>78000</v>
      </c>
      <c r="K2" s="9">
        <v>0.1</v>
      </c>
      <c r="L2" s="2" t="s">
        <v>21</v>
      </c>
      <c r="M2" s="2" t="s">
        <v>22</v>
      </c>
      <c r="N2" s="8" t="s">
        <v>23</v>
      </c>
      <c r="O2" s="20">
        <v>5.2499999999999998E-2</v>
      </c>
    </row>
    <row r="3" spans="1:15">
      <c r="A3" s="23" t="s">
        <v>24</v>
      </c>
      <c r="B3" s="2" t="s">
        <v>25</v>
      </c>
      <c r="C3" s="2" t="s">
        <v>26</v>
      </c>
      <c r="D3" s="2" t="s">
        <v>27</v>
      </c>
      <c r="E3" s="2" t="s">
        <v>28</v>
      </c>
      <c r="F3" s="2" t="s">
        <v>19</v>
      </c>
      <c r="G3" s="2" t="s">
        <v>20</v>
      </c>
      <c r="H3" s="2">
        <f t="shared" ref="H3:H16" ca="1" si="0">RANDBETWEEN(25,60)</f>
        <v>30</v>
      </c>
      <c r="I3" s="8">
        <v>33682</v>
      </c>
      <c r="J3" s="21">
        <v>61000</v>
      </c>
      <c r="K3" s="9">
        <v>0.13</v>
      </c>
      <c r="L3" s="2" t="s">
        <v>21</v>
      </c>
      <c r="M3" s="2" t="s">
        <v>29</v>
      </c>
      <c r="N3" s="8" t="s">
        <v>23</v>
      </c>
      <c r="O3" s="20">
        <v>3.3399999999999999E-2</v>
      </c>
    </row>
    <row r="4" spans="1:15">
      <c r="A4" s="23" t="s">
        <v>30</v>
      </c>
      <c r="B4" s="2" t="s">
        <v>31</v>
      </c>
      <c r="C4" s="2" t="s">
        <v>32</v>
      </c>
      <c r="D4" s="2" t="s">
        <v>621</v>
      </c>
      <c r="E4" s="2" t="s">
        <v>28</v>
      </c>
      <c r="F4" s="2" t="s">
        <v>34</v>
      </c>
      <c r="G4" s="2" t="s">
        <v>20</v>
      </c>
      <c r="H4" s="2">
        <f t="shared" ca="1" si="0"/>
        <v>32</v>
      </c>
      <c r="I4" s="8">
        <v>33728</v>
      </c>
      <c r="J4" s="21">
        <v>76202</v>
      </c>
      <c r="K4" s="9">
        <v>0.09</v>
      </c>
      <c r="L4" s="2" t="s">
        <v>35</v>
      </c>
      <c r="M4" s="2" t="s">
        <v>36</v>
      </c>
      <c r="N4" s="8">
        <v>34686</v>
      </c>
      <c r="O4" s="20">
        <v>0.08</v>
      </c>
    </row>
    <row r="5" spans="1:15">
      <c r="A5" s="23" t="s">
        <v>37</v>
      </c>
      <c r="B5" s="2" t="s">
        <v>38</v>
      </c>
      <c r="C5" s="24" t="s">
        <v>39</v>
      </c>
      <c r="D5" s="2" t="s">
        <v>17</v>
      </c>
      <c r="E5" s="2" t="s">
        <v>40</v>
      </c>
      <c r="F5" s="2" t="s">
        <v>19</v>
      </c>
      <c r="G5" s="2" t="s">
        <v>20</v>
      </c>
      <c r="H5" s="2">
        <f t="shared" ca="1" si="0"/>
        <v>58</v>
      </c>
      <c r="I5" s="8">
        <v>33890</v>
      </c>
      <c r="J5" s="21">
        <v>88213</v>
      </c>
      <c r="K5" s="9">
        <v>0.06</v>
      </c>
      <c r="L5" s="2" t="s">
        <v>21</v>
      </c>
      <c r="M5" s="2" t="s">
        <v>41</v>
      </c>
      <c r="N5" s="8" t="s">
        <v>23</v>
      </c>
      <c r="O5" s="20">
        <v>0.12</v>
      </c>
    </row>
    <row r="6" spans="1:15">
      <c r="A6" s="23" t="s">
        <v>42</v>
      </c>
      <c r="B6" s="2" t="s">
        <v>43</v>
      </c>
      <c r="C6" s="24" t="s">
        <v>44</v>
      </c>
      <c r="D6" s="2" t="s">
        <v>27</v>
      </c>
      <c r="E6" s="2" t="s">
        <v>18</v>
      </c>
      <c r="F6" s="2" t="s">
        <v>19</v>
      </c>
      <c r="G6" s="2" t="s">
        <v>20</v>
      </c>
      <c r="H6" s="2">
        <f t="shared" ca="1" si="0"/>
        <v>48</v>
      </c>
      <c r="I6" s="8">
        <v>34383</v>
      </c>
      <c r="J6" s="21">
        <v>99624</v>
      </c>
      <c r="K6" s="9">
        <v>0.14000000000000001</v>
      </c>
      <c r="L6" s="2" t="s">
        <v>45</v>
      </c>
      <c r="M6" s="2" t="s">
        <v>46</v>
      </c>
      <c r="N6" s="8" t="s">
        <v>23</v>
      </c>
      <c r="O6" s="20">
        <v>0.11</v>
      </c>
    </row>
    <row r="7" spans="1:15">
      <c r="A7" s="23" t="s">
        <v>47</v>
      </c>
      <c r="B7" s="2" t="s">
        <v>48</v>
      </c>
      <c r="C7" s="2" t="s">
        <v>49</v>
      </c>
      <c r="D7" s="2" t="s">
        <v>621</v>
      </c>
      <c r="E7" s="2" t="s">
        <v>28</v>
      </c>
      <c r="F7" s="2" t="s">
        <v>19</v>
      </c>
      <c r="G7" s="2" t="s">
        <v>20</v>
      </c>
      <c r="H7" s="2">
        <f t="shared" ca="1" si="0"/>
        <v>29</v>
      </c>
      <c r="I7" s="8">
        <v>34388</v>
      </c>
      <c r="J7" s="21">
        <v>122802</v>
      </c>
      <c r="K7" s="9">
        <v>0.08</v>
      </c>
      <c r="L7" s="2" t="s">
        <v>50</v>
      </c>
      <c r="M7" s="2" t="s">
        <v>51</v>
      </c>
      <c r="N7" s="8" t="s">
        <v>23</v>
      </c>
      <c r="O7" s="20">
        <v>0.2</v>
      </c>
    </row>
    <row r="8" spans="1:15">
      <c r="A8" s="23" t="s">
        <v>52</v>
      </c>
      <c r="B8" s="2" t="s">
        <v>53</v>
      </c>
      <c r="C8" s="2" t="s">
        <v>54</v>
      </c>
      <c r="D8" s="2" t="s">
        <v>55</v>
      </c>
      <c r="E8" s="2" t="s">
        <v>18</v>
      </c>
      <c r="F8" s="2" t="s">
        <v>34</v>
      </c>
      <c r="G8" s="2" t="s">
        <v>20</v>
      </c>
      <c r="H8" s="2">
        <f t="shared" ca="1" si="0"/>
        <v>30</v>
      </c>
      <c r="I8" s="8">
        <v>34567</v>
      </c>
      <c r="J8" s="21">
        <v>93102</v>
      </c>
      <c r="K8" s="9">
        <v>0.17</v>
      </c>
      <c r="L8" s="2" t="s">
        <v>21</v>
      </c>
      <c r="M8" s="2" t="s">
        <v>56</v>
      </c>
      <c r="N8" s="8">
        <v>41621</v>
      </c>
    </row>
    <row r="9" spans="1:15">
      <c r="A9" s="23" t="s">
        <v>57</v>
      </c>
      <c r="B9" s="2" t="s">
        <v>58</v>
      </c>
      <c r="C9" s="2" t="s">
        <v>49</v>
      </c>
      <c r="D9" s="2" t="s">
        <v>59</v>
      </c>
      <c r="E9" s="2" t="s">
        <v>18</v>
      </c>
      <c r="F9" s="2" t="s">
        <v>19</v>
      </c>
      <c r="G9" s="2" t="s">
        <v>20</v>
      </c>
      <c r="H9" s="2">
        <f t="shared" ca="1" si="0"/>
        <v>43</v>
      </c>
      <c r="I9" s="8">
        <v>34595</v>
      </c>
      <c r="J9" s="21">
        <v>102270</v>
      </c>
      <c r="K9" s="9">
        <v>0.17</v>
      </c>
      <c r="L9" s="2" t="s">
        <v>45</v>
      </c>
      <c r="M9" s="2" t="s">
        <v>60</v>
      </c>
      <c r="N9" s="8" t="s">
        <v>23</v>
      </c>
    </row>
    <row r="10" spans="1:15">
      <c r="A10" s="23" t="s">
        <v>61</v>
      </c>
      <c r="B10" s="2" t="s">
        <v>62</v>
      </c>
      <c r="C10" s="2" t="s">
        <v>63</v>
      </c>
      <c r="D10" s="2" t="s">
        <v>621</v>
      </c>
      <c r="E10" s="2" t="s">
        <v>28</v>
      </c>
      <c r="F10" s="2" t="s">
        <v>19</v>
      </c>
      <c r="G10" s="2" t="s">
        <v>20</v>
      </c>
      <c r="H10" s="2">
        <f t="shared" ca="1" si="0"/>
        <v>46</v>
      </c>
      <c r="I10" s="8">
        <v>34692</v>
      </c>
      <c r="J10" s="21">
        <v>99774</v>
      </c>
      <c r="K10" s="9">
        <v>0.06</v>
      </c>
      <c r="L10" s="2" t="s">
        <v>21</v>
      </c>
      <c r="M10" s="2" t="s">
        <v>64</v>
      </c>
      <c r="N10" s="8" t="s">
        <v>23</v>
      </c>
    </row>
    <row r="11" spans="1:15">
      <c r="A11" s="23" t="s">
        <v>65</v>
      </c>
      <c r="B11" s="2" t="s">
        <v>66</v>
      </c>
      <c r="C11" s="2" t="s">
        <v>67</v>
      </c>
      <c r="D11" s="2" t="s">
        <v>17</v>
      </c>
      <c r="E11" s="2" t="s">
        <v>28</v>
      </c>
      <c r="F11" s="2" t="s">
        <v>34</v>
      </c>
      <c r="G11" s="2" t="s">
        <v>20</v>
      </c>
      <c r="H11" s="2">
        <f t="shared" ca="1" si="0"/>
        <v>46</v>
      </c>
      <c r="I11" s="8">
        <v>34915</v>
      </c>
      <c r="J11" s="21">
        <v>80701</v>
      </c>
      <c r="K11" s="9">
        <v>7.0000000000000007E-2</v>
      </c>
      <c r="L11" s="2" t="s">
        <v>21</v>
      </c>
      <c r="M11" s="2" t="s">
        <v>68</v>
      </c>
      <c r="N11" s="8">
        <v>38456</v>
      </c>
    </row>
    <row r="12" spans="1:15">
      <c r="A12" s="23" t="s">
        <v>69</v>
      </c>
      <c r="B12" s="2" t="s">
        <v>70</v>
      </c>
      <c r="C12" s="2" t="s">
        <v>26</v>
      </c>
      <c r="D12" s="2" t="s">
        <v>17</v>
      </c>
      <c r="E12" s="2" t="s">
        <v>71</v>
      </c>
      <c r="F12" s="2" t="s">
        <v>19</v>
      </c>
      <c r="G12" s="2" t="s">
        <v>20</v>
      </c>
      <c r="H12" s="2">
        <f t="shared" ca="1" si="0"/>
        <v>47</v>
      </c>
      <c r="I12" s="8">
        <v>34940</v>
      </c>
      <c r="J12" s="21">
        <v>158787</v>
      </c>
      <c r="K12" s="9">
        <v>0.06</v>
      </c>
      <c r="L12" s="2" t="s">
        <v>35</v>
      </c>
      <c r="M12" s="2" t="s">
        <v>72</v>
      </c>
      <c r="N12" s="8" t="s">
        <v>23</v>
      </c>
    </row>
    <row r="13" spans="1:15">
      <c r="A13" s="23" t="s">
        <v>73</v>
      </c>
      <c r="B13" s="2" t="s">
        <v>74</v>
      </c>
      <c r="C13" s="2" t="s">
        <v>49</v>
      </c>
      <c r="D13" s="2" t="s">
        <v>55</v>
      </c>
      <c r="E13" s="2" t="s">
        <v>40</v>
      </c>
      <c r="F13" s="2" t="s">
        <v>19</v>
      </c>
      <c r="G13" s="2" t="s">
        <v>20</v>
      </c>
      <c r="H13" s="2">
        <f t="shared" ca="1" si="0"/>
        <v>29</v>
      </c>
      <c r="I13" s="8">
        <v>35019</v>
      </c>
      <c r="J13" s="21">
        <v>125936</v>
      </c>
      <c r="K13" s="9">
        <v>0.11</v>
      </c>
      <c r="L13" s="2" t="s">
        <v>21</v>
      </c>
      <c r="M13" s="2" t="s">
        <v>75</v>
      </c>
      <c r="N13" s="8" t="s">
        <v>23</v>
      </c>
    </row>
    <row r="14" spans="1:15">
      <c r="A14" s="23" t="s">
        <v>76</v>
      </c>
      <c r="B14" s="2" t="s">
        <v>77</v>
      </c>
      <c r="C14" s="2" t="s">
        <v>44</v>
      </c>
      <c r="D14" s="2" t="s">
        <v>78</v>
      </c>
      <c r="E14" s="2" t="s">
        <v>40</v>
      </c>
      <c r="F14" s="2" t="s">
        <v>19</v>
      </c>
      <c r="G14" s="2" t="s">
        <v>20</v>
      </c>
      <c r="H14" s="2">
        <f t="shared" ca="1" si="0"/>
        <v>40</v>
      </c>
      <c r="I14" s="8">
        <v>35023</v>
      </c>
      <c r="J14" s="21">
        <v>30000</v>
      </c>
      <c r="K14" s="9">
        <v>0.14000000000000001</v>
      </c>
      <c r="L14" s="2" t="s">
        <v>45</v>
      </c>
      <c r="M14" s="2" t="s">
        <v>79</v>
      </c>
      <c r="N14" s="8" t="s">
        <v>23</v>
      </c>
    </row>
    <row r="15" spans="1:15">
      <c r="A15" s="23" t="s">
        <v>80</v>
      </c>
      <c r="B15" s="2" t="s">
        <v>81</v>
      </c>
      <c r="C15" s="2" t="s">
        <v>26</v>
      </c>
      <c r="D15" s="2" t="s">
        <v>621</v>
      </c>
      <c r="E15" s="2" t="s">
        <v>18</v>
      </c>
      <c r="F15" s="2" t="s">
        <v>34</v>
      </c>
      <c r="G15" s="2" t="s">
        <v>20</v>
      </c>
      <c r="H15" s="2">
        <f t="shared" ca="1" si="0"/>
        <v>34</v>
      </c>
      <c r="I15" s="8">
        <v>35109</v>
      </c>
      <c r="J15" s="21">
        <v>159724</v>
      </c>
      <c r="K15" s="9">
        <v>0.06</v>
      </c>
      <c r="L15" s="2" t="s">
        <v>21</v>
      </c>
      <c r="M15" s="2" t="s">
        <v>82</v>
      </c>
      <c r="N15" s="8" t="s">
        <v>23</v>
      </c>
    </row>
    <row r="16" spans="1:15">
      <c r="A16" s="23" t="s">
        <v>83</v>
      </c>
      <c r="B16" s="2" t="s">
        <v>84</v>
      </c>
      <c r="C16" s="2" t="s">
        <v>26</v>
      </c>
      <c r="D16" s="2" t="s">
        <v>78</v>
      </c>
      <c r="E16" s="2" t="s">
        <v>18</v>
      </c>
      <c r="F16" s="2" t="s">
        <v>19</v>
      </c>
      <c r="G16" s="2" t="s">
        <v>20</v>
      </c>
      <c r="H16" s="2">
        <f t="shared" ca="1" si="0"/>
        <v>47</v>
      </c>
      <c r="I16" s="8">
        <v>35187</v>
      </c>
      <c r="J16" s="21">
        <v>189933</v>
      </c>
      <c r="K16" s="9">
        <v>0.12</v>
      </c>
      <c r="L16" s="2" t="s">
        <v>35</v>
      </c>
      <c r="M16" s="2" t="s">
        <v>85</v>
      </c>
      <c r="N16" s="8" t="s">
        <v>23</v>
      </c>
    </row>
    <row r="17" spans="1:14">
      <c r="A17" s="85"/>
      <c r="B17" s="86"/>
      <c r="C17" s="87"/>
      <c r="D17" s="87"/>
      <c r="E17" s="87"/>
      <c r="F17" s="87"/>
      <c r="G17" s="87"/>
      <c r="H17" s="87"/>
      <c r="I17" s="88"/>
      <c r="J17" s="89">
        <f>SUM(Table1[Annual Salary])</f>
        <v>1566068</v>
      </c>
      <c r="K17" s="90"/>
      <c r="L17" s="87"/>
      <c r="M17" s="87"/>
      <c r="N17" s="88"/>
    </row>
    <row r="18" spans="1:14">
      <c r="A18" s="7"/>
      <c r="B18" s="7"/>
      <c r="C18" s="7"/>
      <c r="D18" s="7"/>
      <c r="E18" s="7"/>
      <c r="F18" s="7"/>
      <c r="G18" s="7"/>
      <c r="H18" s="7"/>
      <c r="I18" s="7"/>
      <c r="J18" s="7"/>
      <c r="K18" s="7"/>
      <c r="L18" s="7"/>
      <c r="M18" s="7"/>
      <c r="N18" s="7"/>
    </row>
    <row r="19" spans="1:14">
      <c r="A19" s="7"/>
      <c r="B19" s="25"/>
      <c r="C19" s="7"/>
      <c r="D19" s="7"/>
      <c r="E19" s="7"/>
      <c r="F19" s="7"/>
      <c r="G19" s="7"/>
      <c r="H19" s="7"/>
      <c r="I19" s="7"/>
      <c r="J19" s="7"/>
      <c r="K19" s="7"/>
      <c r="L19" s="7"/>
      <c r="M19" s="7"/>
      <c r="N19" s="7"/>
    </row>
    <row r="20" spans="1:14">
      <c r="A20" s="7"/>
      <c r="B20" s="7"/>
      <c r="C20" s="7"/>
      <c r="D20" s="7"/>
      <c r="E20" s="7"/>
      <c r="F20" s="7"/>
      <c r="G20" s="7"/>
      <c r="H20" s="7"/>
      <c r="I20" s="7"/>
      <c r="J20" s="7"/>
      <c r="K20" s="7"/>
      <c r="L20" s="7"/>
      <c r="M20" s="7"/>
      <c r="N20" s="7"/>
    </row>
    <row r="21" spans="1:14">
      <c r="A21" s="7"/>
      <c r="B21" s="7"/>
      <c r="C21" s="7"/>
      <c r="D21" s="7"/>
      <c r="E21" s="7"/>
      <c r="F21" s="7"/>
      <c r="G21" s="7"/>
      <c r="H21" s="7"/>
      <c r="I21" s="7"/>
      <c r="J21" s="7"/>
      <c r="K21" s="7"/>
      <c r="L21" s="7"/>
      <c r="M21" s="7"/>
      <c r="N21" s="7"/>
    </row>
    <row r="22" spans="1:14">
      <c r="A22" s="7"/>
      <c r="B22" s="7"/>
      <c r="C22" s="7"/>
      <c r="D22" s="7"/>
      <c r="E22" s="7"/>
      <c r="F22" s="7"/>
      <c r="G22" s="7"/>
      <c r="H22" s="7"/>
      <c r="I22" s="7"/>
      <c r="J22" s="7"/>
      <c r="K22" s="7"/>
      <c r="L22" s="7"/>
      <c r="M22" s="7"/>
      <c r="N22" s="7"/>
    </row>
    <row r="29" spans="1:14">
      <c r="A29" s="6">
        <v>29</v>
      </c>
    </row>
    <row r="30" spans="1:14">
      <c r="A30" s="6">
        <v>30</v>
      </c>
    </row>
    <row r="31" spans="1:14">
      <c r="A31" s="6">
        <v>31</v>
      </c>
    </row>
    <row r="32" spans="1:14">
      <c r="A32" s="6">
        <v>32</v>
      </c>
    </row>
    <row r="33" spans="1:1">
      <c r="A33" s="6">
        <v>33</v>
      </c>
    </row>
    <row r="34" spans="1:1">
      <c r="A34" s="6">
        <v>34</v>
      </c>
    </row>
    <row r="35" spans="1:1">
      <c r="A35" s="6">
        <v>35</v>
      </c>
    </row>
    <row r="36" spans="1:1">
      <c r="A36" s="6">
        <v>36</v>
      </c>
    </row>
    <row r="37" spans="1:1">
      <c r="A37" s="6">
        <v>37</v>
      </c>
    </row>
    <row r="38" spans="1:1">
      <c r="A38" s="6">
        <v>38</v>
      </c>
    </row>
    <row r="39" spans="1:1">
      <c r="A39" s="6">
        <v>39</v>
      </c>
    </row>
    <row r="40" spans="1:1">
      <c r="A40" s="6">
        <v>40</v>
      </c>
    </row>
    <row r="41" spans="1:1">
      <c r="A41" s="6">
        <v>41</v>
      </c>
    </row>
    <row r="42" spans="1:1">
      <c r="A42" s="6">
        <v>42</v>
      </c>
    </row>
    <row r="43" spans="1:1">
      <c r="A43" s="6">
        <v>43</v>
      </c>
    </row>
    <row r="44" spans="1:1">
      <c r="A44" s="6">
        <v>44</v>
      </c>
    </row>
    <row r="45" spans="1:1">
      <c r="A45" s="6">
        <v>45</v>
      </c>
    </row>
    <row r="46" spans="1:1">
      <c r="A46" s="6">
        <v>46</v>
      </c>
    </row>
    <row r="47" spans="1:1">
      <c r="A47" s="6">
        <v>47</v>
      </c>
    </row>
    <row r="48" spans="1:1">
      <c r="A48" s="6">
        <v>48</v>
      </c>
    </row>
    <row r="49" spans="1:1">
      <c r="A49" s="6">
        <v>49</v>
      </c>
    </row>
    <row r="50" spans="1:1">
      <c r="A50" s="6">
        <v>50</v>
      </c>
    </row>
    <row r="51" spans="1:1">
      <c r="A51" s="6">
        <v>51</v>
      </c>
    </row>
    <row r="52" spans="1:1">
      <c r="A52" s="6">
        <v>52</v>
      </c>
    </row>
    <row r="53" spans="1:1">
      <c r="A53" s="6">
        <v>53</v>
      </c>
    </row>
    <row r="54" spans="1:1">
      <c r="A54" s="6">
        <v>54</v>
      </c>
    </row>
    <row r="55" spans="1:1">
      <c r="A55" s="6">
        <v>55</v>
      </c>
    </row>
    <row r="56" spans="1:1">
      <c r="A56" s="6">
        <v>56</v>
      </c>
    </row>
    <row r="57" spans="1:1">
      <c r="A57" s="6">
        <v>57</v>
      </c>
    </row>
    <row r="58" spans="1:1">
      <c r="A58" s="6">
        <v>58</v>
      </c>
    </row>
    <row r="59" spans="1:1">
      <c r="A59" s="6">
        <v>59</v>
      </c>
    </row>
    <row r="60" spans="1:1">
      <c r="A60" s="6">
        <v>60</v>
      </c>
    </row>
    <row r="61" spans="1:1">
      <c r="A61" s="6">
        <v>61</v>
      </c>
    </row>
    <row r="62" spans="1:1">
      <c r="A62" s="6">
        <v>62</v>
      </c>
    </row>
    <row r="63" spans="1:1">
      <c r="A63" s="6">
        <v>63</v>
      </c>
    </row>
    <row r="64" spans="1:1">
      <c r="A64" s="6">
        <v>64</v>
      </c>
    </row>
    <row r="65" spans="1:1">
      <c r="A65" s="6">
        <v>65</v>
      </c>
    </row>
    <row r="66" spans="1:1">
      <c r="A66" s="6">
        <v>66</v>
      </c>
    </row>
    <row r="67" spans="1:1">
      <c r="A67" s="6">
        <v>67</v>
      </c>
    </row>
    <row r="68" spans="1:1">
      <c r="A68" s="6">
        <v>68</v>
      </c>
    </row>
    <row r="69" spans="1:1">
      <c r="A69" s="6">
        <v>69</v>
      </c>
    </row>
    <row r="70" spans="1:1">
      <c r="A70" s="6">
        <v>70</v>
      </c>
    </row>
    <row r="71" spans="1:1">
      <c r="A71" s="6">
        <v>71</v>
      </c>
    </row>
    <row r="72" spans="1:1">
      <c r="A72" s="6">
        <v>72</v>
      </c>
    </row>
    <row r="73" spans="1:1">
      <c r="A73" s="6">
        <v>73</v>
      </c>
    </row>
    <row r="74" spans="1:1">
      <c r="A74" s="6">
        <v>74</v>
      </c>
    </row>
    <row r="75" spans="1:1">
      <c r="A75" s="6">
        <v>75</v>
      </c>
    </row>
    <row r="76" spans="1:1">
      <c r="A76" s="6">
        <v>76</v>
      </c>
    </row>
    <row r="77" spans="1:1">
      <c r="A77" s="6">
        <v>77</v>
      </c>
    </row>
    <row r="78" spans="1:1">
      <c r="A78" s="6">
        <v>78</v>
      </c>
    </row>
    <row r="79" spans="1:1">
      <c r="A79" s="6">
        <v>79</v>
      </c>
    </row>
    <row r="80" spans="1:1">
      <c r="A80" s="6">
        <v>80</v>
      </c>
    </row>
    <row r="81" spans="1:1">
      <c r="A81" s="6">
        <v>81</v>
      </c>
    </row>
    <row r="82" spans="1:1">
      <c r="A82" s="6">
        <v>82</v>
      </c>
    </row>
    <row r="83" spans="1:1">
      <c r="A83" s="6">
        <v>83</v>
      </c>
    </row>
    <row r="84" spans="1:1">
      <c r="A84" s="6">
        <v>84</v>
      </c>
    </row>
    <row r="85" spans="1:1">
      <c r="A85" s="6">
        <v>85</v>
      </c>
    </row>
    <row r="86" spans="1:1">
      <c r="A86" s="6">
        <v>86</v>
      </c>
    </row>
    <row r="87" spans="1:1">
      <c r="A87" s="6">
        <v>87</v>
      </c>
    </row>
    <row r="88" spans="1:1">
      <c r="A88" s="6">
        <v>88</v>
      </c>
    </row>
    <row r="89" spans="1:1">
      <c r="A89" s="6">
        <v>89</v>
      </c>
    </row>
    <row r="90" spans="1:1">
      <c r="A90" s="6">
        <v>90</v>
      </c>
    </row>
    <row r="91" spans="1:1">
      <c r="A91" s="6">
        <v>91</v>
      </c>
    </row>
    <row r="92" spans="1:1">
      <c r="A92" s="6">
        <v>92</v>
      </c>
    </row>
    <row r="93" spans="1:1">
      <c r="A93" s="6">
        <v>93</v>
      </c>
    </row>
    <row r="94" spans="1:1">
      <c r="A94" s="6">
        <v>94</v>
      </c>
    </row>
    <row r="95" spans="1:1">
      <c r="A95" s="6">
        <v>95</v>
      </c>
    </row>
    <row r="96" spans="1:1">
      <c r="A96" s="6">
        <v>96</v>
      </c>
    </row>
    <row r="97" spans="1:1">
      <c r="A97" s="6">
        <v>97</v>
      </c>
    </row>
    <row r="98" spans="1:1">
      <c r="A98" s="6">
        <v>98</v>
      </c>
    </row>
    <row r="99" spans="1:1">
      <c r="A99" s="6">
        <v>99</v>
      </c>
    </row>
    <row r="100" spans="1:1">
      <c r="A100" s="6">
        <v>100</v>
      </c>
    </row>
    <row r="101" spans="1:1">
      <c r="A101" s="6">
        <v>101</v>
      </c>
    </row>
    <row r="102" spans="1:1">
      <c r="A102" s="6">
        <v>102</v>
      </c>
    </row>
    <row r="103" spans="1:1">
      <c r="A103" s="6">
        <v>103</v>
      </c>
    </row>
    <row r="104" spans="1:1">
      <c r="A104" s="6">
        <v>104</v>
      </c>
    </row>
    <row r="105" spans="1:1">
      <c r="A105" s="6">
        <v>105</v>
      </c>
    </row>
    <row r="106" spans="1:1">
      <c r="A106" s="6">
        <v>106</v>
      </c>
    </row>
    <row r="107" spans="1:1">
      <c r="A107" s="6">
        <v>107</v>
      </c>
    </row>
    <row r="108" spans="1:1">
      <c r="A108" s="6">
        <v>108</v>
      </c>
    </row>
    <row r="109" spans="1:1">
      <c r="A109" s="6">
        <v>109</v>
      </c>
    </row>
    <row r="110" spans="1:1">
      <c r="A110" s="6">
        <v>110</v>
      </c>
    </row>
    <row r="111" spans="1:1">
      <c r="A111" s="6">
        <v>111</v>
      </c>
    </row>
    <row r="112" spans="1:1">
      <c r="A112" s="6">
        <v>112</v>
      </c>
    </row>
    <row r="113" spans="1:1">
      <c r="A113" s="6">
        <v>113</v>
      </c>
    </row>
    <row r="114" spans="1:1">
      <c r="A114" s="6">
        <v>114</v>
      </c>
    </row>
    <row r="115" spans="1:1">
      <c r="A115" s="6">
        <v>115</v>
      </c>
    </row>
    <row r="116" spans="1:1">
      <c r="A116" s="6">
        <v>116</v>
      </c>
    </row>
    <row r="117" spans="1:1">
      <c r="A117" s="6">
        <v>117</v>
      </c>
    </row>
    <row r="118" spans="1:1">
      <c r="A118" s="6">
        <v>118</v>
      </c>
    </row>
    <row r="119" spans="1:1">
      <c r="A119" s="6">
        <v>119</v>
      </c>
    </row>
    <row r="120" spans="1:1">
      <c r="A120" s="6">
        <v>120</v>
      </c>
    </row>
    <row r="121" spans="1:1">
      <c r="A121" s="6">
        <v>121</v>
      </c>
    </row>
    <row r="122" spans="1:1">
      <c r="A122" s="6">
        <v>122</v>
      </c>
    </row>
    <row r="123" spans="1:1">
      <c r="A123" s="6">
        <v>123</v>
      </c>
    </row>
    <row r="124" spans="1:1">
      <c r="A124" s="6">
        <v>124</v>
      </c>
    </row>
    <row r="125" spans="1:1">
      <c r="A125" s="6">
        <v>125</v>
      </c>
    </row>
    <row r="126" spans="1:1">
      <c r="A126" s="6">
        <v>126</v>
      </c>
    </row>
    <row r="127" spans="1:1">
      <c r="A127" s="6">
        <v>127</v>
      </c>
    </row>
    <row r="128" spans="1:1">
      <c r="A128" s="6">
        <v>128</v>
      </c>
    </row>
    <row r="129" spans="1:12">
      <c r="A129" s="6">
        <v>129</v>
      </c>
      <c r="L129" s="6" t="s">
        <v>0</v>
      </c>
    </row>
    <row r="130" spans="1:12">
      <c r="A130" s="6">
        <v>130</v>
      </c>
    </row>
    <row r="131" spans="1:12">
      <c r="A131" s="6">
        <v>131</v>
      </c>
    </row>
    <row r="132" spans="1:12">
      <c r="A132" s="6">
        <v>132</v>
      </c>
    </row>
    <row r="133" spans="1:12">
      <c r="A133" s="6">
        <v>133</v>
      </c>
    </row>
    <row r="134" spans="1:12">
      <c r="A134" s="6">
        <v>134</v>
      </c>
    </row>
    <row r="135" spans="1:12">
      <c r="A135" s="6">
        <v>135</v>
      </c>
    </row>
    <row r="136" spans="1:12">
      <c r="A136" s="6">
        <v>136</v>
      </c>
    </row>
    <row r="137" spans="1:12">
      <c r="A137" s="6">
        <v>137</v>
      </c>
    </row>
    <row r="138" spans="1:12">
      <c r="A138" s="6">
        <v>138</v>
      </c>
    </row>
    <row r="139" spans="1:12">
      <c r="A139" s="6">
        <v>139</v>
      </c>
    </row>
    <row r="140" spans="1:12">
      <c r="A140" s="6">
        <v>140</v>
      </c>
    </row>
    <row r="141" spans="1:12">
      <c r="A141" s="6">
        <v>141</v>
      </c>
    </row>
    <row r="142" spans="1:12">
      <c r="A142" s="6">
        <v>142</v>
      </c>
    </row>
    <row r="143" spans="1:12">
      <c r="A143" s="6">
        <v>143</v>
      </c>
    </row>
    <row r="144" spans="1:12">
      <c r="A144" s="6">
        <v>144</v>
      </c>
    </row>
    <row r="145" spans="1:1">
      <c r="A145" s="6">
        <v>145</v>
      </c>
    </row>
    <row r="146" spans="1:1">
      <c r="A146" s="6">
        <v>146</v>
      </c>
    </row>
    <row r="147" spans="1:1">
      <c r="A147" s="6">
        <v>147</v>
      </c>
    </row>
    <row r="148" spans="1:1">
      <c r="A148" s="6">
        <v>148</v>
      </c>
    </row>
    <row r="149" spans="1:1">
      <c r="A149" s="6">
        <v>149</v>
      </c>
    </row>
    <row r="150" spans="1:1">
      <c r="A150" s="6">
        <v>150</v>
      </c>
    </row>
    <row r="151" spans="1:1">
      <c r="A151" s="6">
        <v>151</v>
      </c>
    </row>
    <row r="152" spans="1:1">
      <c r="A152" s="6">
        <v>152</v>
      </c>
    </row>
    <row r="153" spans="1:1">
      <c r="A153" s="6">
        <v>153</v>
      </c>
    </row>
    <row r="154" spans="1:1">
      <c r="A154" s="6">
        <v>154</v>
      </c>
    </row>
    <row r="155" spans="1:1">
      <c r="A155" s="6">
        <v>155</v>
      </c>
    </row>
    <row r="156" spans="1:1">
      <c r="A156" s="6">
        <v>156</v>
      </c>
    </row>
    <row r="157" spans="1:1">
      <c r="A157" s="6">
        <v>157</v>
      </c>
    </row>
    <row r="158" spans="1:1">
      <c r="A158" s="6">
        <v>158</v>
      </c>
    </row>
    <row r="159" spans="1:1">
      <c r="A159" s="6">
        <v>159</v>
      </c>
    </row>
    <row r="160" spans="1:1">
      <c r="A160" s="6">
        <v>160</v>
      </c>
    </row>
    <row r="161" spans="1:1">
      <c r="A161" s="6">
        <v>161</v>
      </c>
    </row>
    <row r="162" spans="1:1">
      <c r="A162" s="6">
        <v>162</v>
      </c>
    </row>
    <row r="163" spans="1:1">
      <c r="A163" s="6">
        <v>163</v>
      </c>
    </row>
    <row r="164" spans="1:1">
      <c r="A164" s="6">
        <v>164</v>
      </c>
    </row>
    <row r="165" spans="1:1">
      <c r="A165" s="6">
        <v>165</v>
      </c>
    </row>
    <row r="166" spans="1:1">
      <c r="A166" s="6">
        <v>166</v>
      </c>
    </row>
    <row r="167" spans="1:1">
      <c r="A167" s="6">
        <v>167</v>
      </c>
    </row>
    <row r="168" spans="1:1">
      <c r="A168" s="6">
        <v>168</v>
      </c>
    </row>
    <row r="169" spans="1:1">
      <c r="A169" s="6">
        <v>169</v>
      </c>
    </row>
    <row r="170" spans="1:1">
      <c r="A170" s="6">
        <v>170</v>
      </c>
    </row>
    <row r="171" spans="1:1">
      <c r="A171" s="6">
        <v>171</v>
      </c>
    </row>
    <row r="172" spans="1:1">
      <c r="A172" s="6">
        <v>172</v>
      </c>
    </row>
    <row r="173" spans="1:1">
      <c r="A173" s="6">
        <v>173</v>
      </c>
    </row>
    <row r="174" spans="1:1">
      <c r="A174" s="6">
        <v>174</v>
      </c>
    </row>
    <row r="175" spans="1:1">
      <c r="A175" s="6">
        <v>175</v>
      </c>
    </row>
    <row r="176" spans="1:1">
      <c r="A176" s="6">
        <v>176</v>
      </c>
    </row>
    <row r="177" spans="1:1">
      <c r="A177" s="6">
        <v>177</v>
      </c>
    </row>
    <row r="178" spans="1:1">
      <c r="A178" s="6">
        <v>178</v>
      </c>
    </row>
    <row r="179" spans="1:1">
      <c r="A179" s="6">
        <v>179</v>
      </c>
    </row>
    <row r="180" spans="1:1">
      <c r="A180" s="6">
        <v>180</v>
      </c>
    </row>
    <row r="181" spans="1:1">
      <c r="A181" s="6">
        <v>181</v>
      </c>
    </row>
    <row r="182" spans="1:1">
      <c r="A182" s="6">
        <v>182</v>
      </c>
    </row>
    <row r="183" spans="1:1">
      <c r="A183" s="6">
        <v>183</v>
      </c>
    </row>
    <row r="184" spans="1:1">
      <c r="A184" s="6">
        <v>184</v>
      </c>
    </row>
    <row r="185" spans="1:1">
      <c r="A185" s="6">
        <v>185</v>
      </c>
    </row>
    <row r="186" spans="1:1">
      <c r="A186" s="6">
        <v>186</v>
      </c>
    </row>
    <row r="187" spans="1:1">
      <c r="A187" s="6">
        <v>187</v>
      </c>
    </row>
    <row r="188" spans="1:1">
      <c r="A188" s="6">
        <v>188</v>
      </c>
    </row>
    <row r="189" spans="1:1">
      <c r="A189" s="6">
        <v>189</v>
      </c>
    </row>
    <row r="190" spans="1:1">
      <c r="A190" s="6">
        <v>190</v>
      </c>
    </row>
    <row r="191" spans="1:1">
      <c r="A191" s="6">
        <v>191</v>
      </c>
    </row>
    <row r="192" spans="1:1">
      <c r="A192" s="6">
        <v>192</v>
      </c>
    </row>
    <row r="193" spans="1:1">
      <c r="A193" s="6">
        <v>193</v>
      </c>
    </row>
    <row r="194" spans="1:1">
      <c r="A194" s="6">
        <v>194</v>
      </c>
    </row>
    <row r="195" spans="1:1">
      <c r="A195" s="6">
        <v>195</v>
      </c>
    </row>
    <row r="196" spans="1:1">
      <c r="A196" s="6">
        <v>196</v>
      </c>
    </row>
    <row r="197" spans="1:1">
      <c r="A197" s="6">
        <v>197</v>
      </c>
    </row>
    <row r="198" spans="1:1">
      <c r="A198" s="6">
        <v>198</v>
      </c>
    </row>
    <row r="199" spans="1:1">
      <c r="A199" s="6">
        <v>199</v>
      </c>
    </row>
    <row r="200" spans="1:1">
      <c r="A200" s="6">
        <v>200</v>
      </c>
    </row>
    <row r="201" spans="1:1">
      <c r="A201" s="6">
        <v>201</v>
      </c>
    </row>
    <row r="202" spans="1:1">
      <c r="A202" s="6">
        <v>202</v>
      </c>
    </row>
    <row r="203" spans="1:1">
      <c r="A203" s="6">
        <v>203</v>
      </c>
    </row>
    <row r="204" spans="1:1">
      <c r="A204" s="6">
        <v>204</v>
      </c>
    </row>
    <row r="205" spans="1:1">
      <c r="A205" s="6">
        <v>205</v>
      </c>
    </row>
    <row r="206" spans="1:1">
      <c r="A206" s="6">
        <v>206</v>
      </c>
    </row>
    <row r="207" spans="1:1">
      <c r="A207" s="6">
        <v>207</v>
      </c>
    </row>
    <row r="208" spans="1:1">
      <c r="A208" s="6">
        <v>208</v>
      </c>
    </row>
    <row r="209" spans="1:1">
      <c r="A209" s="6">
        <v>209</v>
      </c>
    </row>
    <row r="210" spans="1:1">
      <c r="A210" s="6">
        <v>210</v>
      </c>
    </row>
    <row r="211" spans="1:1">
      <c r="A211" s="6">
        <v>211</v>
      </c>
    </row>
    <row r="212" spans="1:1">
      <c r="A212" s="6">
        <v>212</v>
      </c>
    </row>
    <row r="213" spans="1:1">
      <c r="A213" s="6">
        <v>213</v>
      </c>
    </row>
    <row r="214" spans="1:1">
      <c r="A214" s="6">
        <v>214</v>
      </c>
    </row>
    <row r="215" spans="1:1">
      <c r="A215" s="6">
        <v>215</v>
      </c>
    </row>
    <row r="216" spans="1:1">
      <c r="A216" s="6">
        <v>216</v>
      </c>
    </row>
    <row r="217" spans="1:1">
      <c r="A217" s="6">
        <v>217</v>
      </c>
    </row>
    <row r="218" spans="1:1">
      <c r="A218" s="6">
        <v>218</v>
      </c>
    </row>
    <row r="219" spans="1:1">
      <c r="A219" s="6">
        <v>219</v>
      </c>
    </row>
    <row r="220" spans="1:1">
      <c r="A220" s="6">
        <v>220</v>
      </c>
    </row>
    <row r="221" spans="1:1">
      <c r="A221" s="6">
        <v>221</v>
      </c>
    </row>
    <row r="222" spans="1:1">
      <c r="A222" s="6">
        <v>222</v>
      </c>
    </row>
    <row r="223" spans="1:1">
      <c r="A223" s="6">
        <v>223</v>
      </c>
    </row>
    <row r="224" spans="1:1">
      <c r="A224" s="6">
        <v>224</v>
      </c>
    </row>
    <row r="225" spans="1:1">
      <c r="A225" s="6">
        <v>225</v>
      </c>
    </row>
    <row r="226" spans="1:1">
      <c r="A226" s="6">
        <v>226</v>
      </c>
    </row>
    <row r="227" spans="1:1">
      <c r="A227" s="6">
        <v>227</v>
      </c>
    </row>
    <row r="228" spans="1:1">
      <c r="A228" s="6">
        <v>228</v>
      </c>
    </row>
    <row r="229" spans="1:1">
      <c r="A229" s="6">
        <v>229</v>
      </c>
    </row>
    <row r="230" spans="1:1">
      <c r="A230" s="6">
        <v>230</v>
      </c>
    </row>
    <row r="231" spans="1:1">
      <c r="A231" s="6">
        <v>231</v>
      </c>
    </row>
    <row r="232" spans="1:1">
      <c r="A232" s="6">
        <v>232</v>
      </c>
    </row>
    <row r="233" spans="1:1">
      <c r="A233" s="6">
        <v>233</v>
      </c>
    </row>
    <row r="234" spans="1:1">
      <c r="A234" s="6">
        <v>234</v>
      </c>
    </row>
    <row r="235" spans="1:1">
      <c r="A235" s="6">
        <v>235</v>
      </c>
    </row>
    <row r="236" spans="1:1">
      <c r="A236" s="6">
        <v>236</v>
      </c>
    </row>
    <row r="237" spans="1:1">
      <c r="A237" s="6">
        <v>237</v>
      </c>
    </row>
    <row r="238" spans="1:1">
      <c r="A238" s="6">
        <v>238</v>
      </c>
    </row>
    <row r="239" spans="1:1">
      <c r="A239" s="6">
        <v>239</v>
      </c>
    </row>
    <row r="240" spans="1:1">
      <c r="A240" s="6">
        <v>240</v>
      </c>
    </row>
    <row r="241" spans="1:1">
      <c r="A241" s="6">
        <v>241</v>
      </c>
    </row>
    <row r="242" spans="1:1">
      <c r="A242" s="6">
        <v>242</v>
      </c>
    </row>
    <row r="243" spans="1:1">
      <c r="A243" s="6">
        <v>243</v>
      </c>
    </row>
    <row r="244" spans="1:1">
      <c r="A244" s="6">
        <v>244</v>
      </c>
    </row>
    <row r="245" spans="1:1">
      <c r="A245" s="6">
        <v>245</v>
      </c>
    </row>
    <row r="246" spans="1:1">
      <c r="A246" s="6">
        <v>246</v>
      </c>
    </row>
    <row r="247" spans="1:1">
      <c r="A247" s="6">
        <v>247</v>
      </c>
    </row>
    <row r="248" spans="1:1">
      <c r="A248" s="6">
        <v>248</v>
      </c>
    </row>
    <row r="249" spans="1:1">
      <c r="A249" s="6">
        <v>249</v>
      </c>
    </row>
    <row r="250" spans="1:1">
      <c r="A250" s="6">
        <v>250</v>
      </c>
    </row>
    <row r="251" spans="1:1">
      <c r="A251" s="6">
        <v>251</v>
      </c>
    </row>
    <row r="252" spans="1:1">
      <c r="A252" s="6">
        <v>252</v>
      </c>
    </row>
    <row r="253" spans="1:1">
      <c r="A253" s="6">
        <v>253</v>
      </c>
    </row>
    <row r="254" spans="1:1">
      <c r="A254" s="6">
        <v>254</v>
      </c>
    </row>
    <row r="255" spans="1:1">
      <c r="A255" s="6">
        <v>255</v>
      </c>
    </row>
    <row r="256" spans="1:1">
      <c r="A256" s="6">
        <v>256</v>
      </c>
    </row>
    <row r="257" spans="1:1">
      <c r="A257" s="6">
        <v>257</v>
      </c>
    </row>
    <row r="258" spans="1:1">
      <c r="A258" s="6">
        <v>258</v>
      </c>
    </row>
    <row r="259" spans="1:1">
      <c r="A259" s="6">
        <v>259</v>
      </c>
    </row>
    <row r="260" spans="1:1">
      <c r="A260" s="6">
        <v>260</v>
      </c>
    </row>
    <row r="261" spans="1:1">
      <c r="A261" s="6">
        <v>261</v>
      </c>
    </row>
    <row r="262" spans="1:1">
      <c r="A262" s="6">
        <v>262</v>
      </c>
    </row>
    <row r="263" spans="1:1">
      <c r="A263" s="6">
        <v>263</v>
      </c>
    </row>
    <row r="264" spans="1:1">
      <c r="A264" s="6">
        <v>264</v>
      </c>
    </row>
    <row r="265" spans="1:1">
      <c r="A265" s="6">
        <v>265</v>
      </c>
    </row>
    <row r="266" spans="1:1">
      <c r="A266" s="6">
        <v>266</v>
      </c>
    </row>
    <row r="267" spans="1:1">
      <c r="A267" s="6">
        <v>267</v>
      </c>
    </row>
    <row r="268" spans="1:1">
      <c r="A268" s="6">
        <v>268</v>
      </c>
    </row>
    <row r="269" spans="1:1">
      <c r="A269" s="6">
        <v>269</v>
      </c>
    </row>
    <row r="270" spans="1:1">
      <c r="A270" s="6">
        <v>270</v>
      </c>
    </row>
    <row r="271" spans="1:1">
      <c r="A271" s="6">
        <v>271</v>
      </c>
    </row>
    <row r="272" spans="1:1">
      <c r="A272" s="6">
        <v>272</v>
      </c>
    </row>
    <row r="273" spans="1:1">
      <c r="A273" s="6">
        <v>273</v>
      </c>
    </row>
    <row r="274" spans="1:1">
      <c r="A274" s="6">
        <v>274</v>
      </c>
    </row>
    <row r="275" spans="1:1">
      <c r="A275" s="6">
        <v>275</v>
      </c>
    </row>
    <row r="276" spans="1:1">
      <c r="A276" s="6">
        <v>276</v>
      </c>
    </row>
    <row r="277" spans="1:1">
      <c r="A277" s="6">
        <v>277</v>
      </c>
    </row>
    <row r="278" spans="1:1">
      <c r="A278" s="6">
        <v>278</v>
      </c>
    </row>
    <row r="279" spans="1:1">
      <c r="A279" s="6">
        <v>279</v>
      </c>
    </row>
    <row r="280" spans="1:1">
      <c r="A280" s="6">
        <v>280</v>
      </c>
    </row>
    <row r="281" spans="1:1">
      <c r="A281" s="6">
        <v>281</v>
      </c>
    </row>
    <row r="282" spans="1:1">
      <c r="A282" s="6">
        <v>282</v>
      </c>
    </row>
    <row r="283" spans="1:1">
      <c r="A283" s="6">
        <v>283</v>
      </c>
    </row>
    <row r="284" spans="1:1">
      <c r="A284" s="6">
        <v>284</v>
      </c>
    </row>
    <row r="285" spans="1:1">
      <c r="A285" s="6">
        <v>285</v>
      </c>
    </row>
    <row r="286" spans="1:1">
      <c r="A286" s="6">
        <v>286</v>
      </c>
    </row>
    <row r="287" spans="1:1">
      <c r="A287" s="6">
        <v>287</v>
      </c>
    </row>
    <row r="288" spans="1:1">
      <c r="A288" s="6">
        <v>288</v>
      </c>
    </row>
    <row r="289" spans="1:1">
      <c r="A289" s="6">
        <v>289</v>
      </c>
    </row>
    <row r="290" spans="1:1">
      <c r="A290" s="6">
        <v>290</v>
      </c>
    </row>
    <row r="291" spans="1:1">
      <c r="A291" s="6">
        <v>291</v>
      </c>
    </row>
    <row r="292" spans="1:1">
      <c r="A292" s="6">
        <v>292</v>
      </c>
    </row>
    <row r="293" spans="1:1">
      <c r="A293" s="6">
        <v>293</v>
      </c>
    </row>
    <row r="294" spans="1:1">
      <c r="A294" s="6">
        <v>294</v>
      </c>
    </row>
    <row r="295" spans="1:1">
      <c r="A295" s="6">
        <v>295</v>
      </c>
    </row>
    <row r="296" spans="1:1">
      <c r="A296" s="6">
        <v>296</v>
      </c>
    </row>
    <row r="297" spans="1:1">
      <c r="A297" s="6">
        <v>297</v>
      </c>
    </row>
    <row r="298" spans="1:1">
      <c r="A298" s="6">
        <v>298</v>
      </c>
    </row>
    <row r="299" spans="1:1">
      <c r="A299" s="6">
        <v>299</v>
      </c>
    </row>
    <row r="300" spans="1:1">
      <c r="A300" s="6">
        <v>300</v>
      </c>
    </row>
    <row r="301" spans="1:1">
      <c r="A301" s="6">
        <v>301</v>
      </c>
    </row>
    <row r="302" spans="1:1">
      <c r="A302" s="6">
        <v>302</v>
      </c>
    </row>
    <row r="303" spans="1:1">
      <c r="A303" s="6">
        <v>303</v>
      </c>
    </row>
    <row r="304" spans="1:1">
      <c r="A304" s="6">
        <v>304</v>
      </c>
    </row>
    <row r="305" spans="1:1">
      <c r="A305" s="6">
        <v>305</v>
      </c>
    </row>
    <row r="306" spans="1:1">
      <c r="A306" s="6">
        <v>306</v>
      </c>
    </row>
    <row r="307" spans="1:1">
      <c r="A307" s="6">
        <v>307</v>
      </c>
    </row>
    <row r="308" spans="1:1">
      <c r="A308" s="6">
        <v>308</v>
      </c>
    </row>
    <row r="309" spans="1:1">
      <c r="A309" s="6">
        <v>309</v>
      </c>
    </row>
    <row r="310" spans="1:1">
      <c r="A310" s="6">
        <v>310</v>
      </c>
    </row>
    <row r="311" spans="1:1">
      <c r="A311" s="6">
        <v>311</v>
      </c>
    </row>
    <row r="312" spans="1:1">
      <c r="A312" s="6">
        <v>312</v>
      </c>
    </row>
    <row r="313" spans="1:1">
      <c r="A313" s="6">
        <v>313</v>
      </c>
    </row>
    <row r="314" spans="1:1">
      <c r="A314" s="6">
        <v>314</v>
      </c>
    </row>
    <row r="315" spans="1:1">
      <c r="A315" s="6">
        <v>315</v>
      </c>
    </row>
    <row r="316" spans="1:1">
      <c r="A316" s="6">
        <v>316</v>
      </c>
    </row>
    <row r="317" spans="1:1">
      <c r="A317" s="6">
        <v>317</v>
      </c>
    </row>
    <row r="318" spans="1:1">
      <c r="A318" s="6">
        <v>318</v>
      </c>
    </row>
    <row r="319" spans="1:1">
      <c r="A319" s="6">
        <v>319</v>
      </c>
    </row>
    <row r="320" spans="1:1">
      <c r="A320" s="6">
        <v>320</v>
      </c>
    </row>
    <row r="321" spans="1:1">
      <c r="A321" s="6">
        <v>321</v>
      </c>
    </row>
    <row r="322" spans="1:1">
      <c r="A322" s="6">
        <v>322</v>
      </c>
    </row>
    <row r="323" spans="1:1">
      <c r="A323" s="6">
        <v>323</v>
      </c>
    </row>
    <row r="324" spans="1:1">
      <c r="A324" s="6">
        <v>324</v>
      </c>
    </row>
    <row r="325" spans="1:1">
      <c r="A325" s="6">
        <v>325</v>
      </c>
    </row>
    <row r="326" spans="1:1">
      <c r="A326" s="6">
        <v>326</v>
      </c>
    </row>
    <row r="327" spans="1:1">
      <c r="A327" s="6">
        <v>327</v>
      </c>
    </row>
    <row r="328" spans="1:1">
      <c r="A328" s="6">
        <v>328</v>
      </c>
    </row>
    <row r="329" spans="1:1">
      <c r="A329" s="6">
        <v>329</v>
      </c>
    </row>
    <row r="330" spans="1:1">
      <c r="A330" s="6">
        <v>330</v>
      </c>
    </row>
    <row r="331" spans="1:1">
      <c r="A331" s="6">
        <v>331</v>
      </c>
    </row>
    <row r="332" spans="1:1">
      <c r="A332" s="6">
        <v>332</v>
      </c>
    </row>
    <row r="333" spans="1:1">
      <c r="A333" s="6">
        <v>333</v>
      </c>
    </row>
    <row r="334" spans="1:1">
      <c r="A334" s="6">
        <v>334</v>
      </c>
    </row>
    <row r="335" spans="1:1">
      <c r="A335" s="6">
        <v>335</v>
      </c>
    </row>
    <row r="336" spans="1:1">
      <c r="A336" s="6">
        <v>336</v>
      </c>
    </row>
    <row r="337" spans="1:1">
      <c r="A337" s="6">
        <v>337</v>
      </c>
    </row>
    <row r="338" spans="1:1">
      <c r="A338" s="6">
        <v>338</v>
      </c>
    </row>
    <row r="339" spans="1:1">
      <c r="A339" s="6">
        <v>339</v>
      </c>
    </row>
    <row r="340" spans="1:1">
      <c r="A340" s="6">
        <v>340</v>
      </c>
    </row>
    <row r="341" spans="1:1">
      <c r="A341" s="6">
        <v>341</v>
      </c>
    </row>
    <row r="342" spans="1:1">
      <c r="A342" s="6">
        <v>342</v>
      </c>
    </row>
    <row r="343" spans="1:1">
      <c r="A343" s="6">
        <v>343</v>
      </c>
    </row>
    <row r="344" spans="1:1">
      <c r="A344" s="6">
        <v>344</v>
      </c>
    </row>
    <row r="345" spans="1:1">
      <c r="A345" s="6">
        <v>345</v>
      </c>
    </row>
    <row r="346" spans="1:1">
      <c r="A346" s="6">
        <v>346</v>
      </c>
    </row>
    <row r="347" spans="1:1">
      <c r="A347" s="6">
        <v>347</v>
      </c>
    </row>
    <row r="348" spans="1:1">
      <c r="A348" s="6">
        <v>348</v>
      </c>
    </row>
    <row r="349" spans="1:1">
      <c r="A349" s="6">
        <v>349</v>
      </c>
    </row>
    <row r="350" spans="1:1">
      <c r="A350" s="6">
        <v>350</v>
      </c>
    </row>
    <row r="351" spans="1:1">
      <c r="A351" s="6">
        <v>351</v>
      </c>
    </row>
    <row r="352" spans="1:1">
      <c r="A352" s="6">
        <v>352</v>
      </c>
    </row>
    <row r="353" spans="1:1">
      <c r="A353" s="6">
        <v>353</v>
      </c>
    </row>
    <row r="354" spans="1:1">
      <c r="A354" s="6">
        <v>354</v>
      </c>
    </row>
    <row r="355" spans="1:1">
      <c r="A355" s="6">
        <v>355</v>
      </c>
    </row>
    <row r="356" spans="1:1">
      <c r="A356" s="6">
        <v>356</v>
      </c>
    </row>
    <row r="357" spans="1:1">
      <c r="A357" s="6">
        <v>357</v>
      </c>
    </row>
    <row r="358" spans="1:1">
      <c r="A358" s="6">
        <v>358</v>
      </c>
    </row>
    <row r="359" spans="1:1">
      <c r="A359" s="6">
        <v>359</v>
      </c>
    </row>
    <row r="360" spans="1:1">
      <c r="A360" s="6">
        <v>360</v>
      </c>
    </row>
    <row r="361" spans="1:1">
      <c r="A361" s="6">
        <v>361</v>
      </c>
    </row>
    <row r="362" spans="1:1">
      <c r="A362" s="6">
        <v>362</v>
      </c>
    </row>
    <row r="363" spans="1:1">
      <c r="A363" s="6">
        <v>363</v>
      </c>
    </row>
    <row r="364" spans="1:1">
      <c r="A364" s="6">
        <v>364</v>
      </c>
    </row>
    <row r="365" spans="1:1">
      <c r="A365" s="6">
        <v>365</v>
      </c>
    </row>
    <row r="366" spans="1:1">
      <c r="A366" s="6">
        <v>366</v>
      </c>
    </row>
    <row r="367" spans="1:1">
      <c r="A367" s="6">
        <v>367</v>
      </c>
    </row>
    <row r="368" spans="1:1">
      <c r="A368" s="6">
        <v>368</v>
      </c>
    </row>
    <row r="369" spans="1:1">
      <c r="A369" s="6">
        <v>369</v>
      </c>
    </row>
    <row r="370" spans="1:1">
      <c r="A370" s="6">
        <v>370</v>
      </c>
    </row>
    <row r="371" spans="1:1">
      <c r="A371" s="6">
        <v>371</v>
      </c>
    </row>
    <row r="372" spans="1:1">
      <c r="A372" s="6">
        <v>372</v>
      </c>
    </row>
    <row r="373" spans="1:1">
      <c r="A373" s="6">
        <v>373</v>
      </c>
    </row>
    <row r="374" spans="1:1">
      <c r="A374" s="6">
        <v>374</v>
      </c>
    </row>
    <row r="375" spans="1:1">
      <c r="A375" s="6">
        <v>375</v>
      </c>
    </row>
    <row r="376" spans="1:1">
      <c r="A376" s="6">
        <v>376</v>
      </c>
    </row>
    <row r="377" spans="1:1">
      <c r="A377" s="6">
        <v>377</v>
      </c>
    </row>
    <row r="378" spans="1:1">
      <c r="A378" s="6">
        <v>378</v>
      </c>
    </row>
    <row r="379" spans="1:1">
      <c r="A379" s="6">
        <v>379</v>
      </c>
    </row>
    <row r="380" spans="1:1">
      <c r="A380" s="6">
        <v>380</v>
      </c>
    </row>
    <row r="381" spans="1:1">
      <c r="A381" s="6">
        <v>381</v>
      </c>
    </row>
    <row r="382" spans="1:1">
      <c r="A382" s="6">
        <v>382</v>
      </c>
    </row>
    <row r="383" spans="1:1">
      <c r="A383" s="6">
        <v>383</v>
      </c>
    </row>
    <row r="384" spans="1:1">
      <c r="A384" s="6">
        <v>384</v>
      </c>
    </row>
    <row r="385" spans="1:1">
      <c r="A385" s="6">
        <v>385</v>
      </c>
    </row>
    <row r="386" spans="1:1">
      <c r="A386" s="6">
        <v>386</v>
      </c>
    </row>
    <row r="387" spans="1:1">
      <c r="A387" s="6">
        <v>387</v>
      </c>
    </row>
    <row r="388" spans="1:1">
      <c r="A388" s="6">
        <v>388</v>
      </c>
    </row>
    <row r="389" spans="1:1">
      <c r="A389" s="6">
        <v>389</v>
      </c>
    </row>
    <row r="390" spans="1:1">
      <c r="A390" s="6">
        <v>390</v>
      </c>
    </row>
    <row r="391" spans="1:1">
      <c r="A391" s="6">
        <v>391</v>
      </c>
    </row>
    <row r="392" spans="1:1">
      <c r="A392" s="6">
        <v>392</v>
      </c>
    </row>
    <row r="393" spans="1:1">
      <c r="A393" s="6">
        <v>393</v>
      </c>
    </row>
    <row r="394" spans="1:1">
      <c r="A394" s="6">
        <v>394</v>
      </c>
    </row>
    <row r="395" spans="1:1">
      <c r="A395" s="6">
        <v>395</v>
      </c>
    </row>
    <row r="396" spans="1:1">
      <c r="A396" s="6">
        <v>396</v>
      </c>
    </row>
    <row r="397" spans="1:1">
      <c r="A397" s="6">
        <v>397</v>
      </c>
    </row>
    <row r="398" spans="1:1">
      <c r="A398" s="6">
        <v>398</v>
      </c>
    </row>
    <row r="399" spans="1:1">
      <c r="A399" s="6">
        <v>399</v>
      </c>
    </row>
    <row r="400" spans="1:1">
      <c r="A400" s="6">
        <v>400</v>
      </c>
    </row>
    <row r="401" spans="1:1">
      <c r="A401" s="6">
        <v>401</v>
      </c>
    </row>
    <row r="402" spans="1:1">
      <c r="A402" s="6">
        <v>402</v>
      </c>
    </row>
    <row r="403" spans="1:1">
      <c r="A403" s="6">
        <v>403</v>
      </c>
    </row>
    <row r="404" spans="1:1">
      <c r="A404" s="6">
        <v>404</v>
      </c>
    </row>
    <row r="405" spans="1:1">
      <c r="A405" s="6">
        <v>405</v>
      </c>
    </row>
    <row r="406" spans="1:1">
      <c r="A406" s="6">
        <v>406</v>
      </c>
    </row>
    <row r="407" spans="1:1">
      <c r="A407" s="6">
        <v>407</v>
      </c>
    </row>
    <row r="408" spans="1:1">
      <c r="A408" s="6">
        <v>408</v>
      </c>
    </row>
    <row r="409" spans="1:1">
      <c r="A409" s="6">
        <v>409</v>
      </c>
    </row>
    <row r="410" spans="1:1">
      <c r="A410" s="6">
        <v>410</v>
      </c>
    </row>
    <row r="411" spans="1:1">
      <c r="A411" s="6">
        <v>411</v>
      </c>
    </row>
    <row r="412" spans="1:1">
      <c r="A412" s="6">
        <v>412</v>
      </c>
    </row>
    <row r="413" spans="1:1">
      <c r="A413" s="6">
        <v>413</v>
      </c>
    </row>
    <row r="414" spans="1:1">
      <c r="A414" s="6">
        <v>414</v>
      </c>
    </row>
    <row r="415" spans="1:1">
      <c r="A415" s="6">
        <v>415</v>
      </c>
    </row>
    <row r="416" spans="1:1">
      <c r="A416" s="6">
        <v>416</v>
      </c>
    </row>
    <row r="417" spans="1:1">
      <c r="A417" s="6">
        <v>417</v>
      </c>
    </row>
    <row r="418" spans="1:1">
      <c r="A418" s="6">
        <v>418</v>
      </c>
    </row>
    <row r="419" spans="1:1">
      <c r="A419" s="6">
        <v>419</v>
      </c>
    </row>
    <row r="420" spans="1:1">
      <c r="A420" s="6">
        <v>420</v>
      </c>
    </row>
    <row r="421" spans="1:1">
      <c r="A421" s="6">
        <v>421</v>
      </c>
    </row>
    <row r="422" spans="1:1">
      <c r="A422" s="6">
        <v>422</v>
      </c>
    </row>
    <row r="423" spans="1:1">
      <c r="A423" s="6">
        <v>423</v>
      </c>
    </row>
    <row r="424" spans="1:1">
      <c r="A424" s="6">
        <v>424</v>
      </c>
    </row>
    <row r="425" spans="1:1">
      <c r="A425" s="6">
        <v>425</v>
      </c>
    </row>
    <row r="426" spans="1:1">
      <c r="A426" s="6">
        <v>426</v>
      </c>
    </row>
    <row r="427" spans="1:1">
      <c r="A427" s="6">
        <v>427</v>
      </c>
    </row>
    <row r="428" spans="1:1">
      <c r="A428" s="6">
        <v>428</v>
      </c>
    </row>
    <row r="429" spans="1:1">
      <c r="A429" s="6">
        <v>429</v>
      </c>
    </row>
    <row r="430" spans="1:1">
      <c r="A430" s="6">
        <v>430</v>
      </c>
    </row>
    <row r="431" spans="1:1">
      <c r="A431" s="6">
        <v>431</v>
      </c>
    </row>
    <row r="432" spans="1:1">
      <c r="A432" s="6">
        <v>432</v>
      </c>
    </row>
    <row r="433" spans="1:1">
      <c r="A433" s="6">
        <v>433</v>
      </c>
    </row>
    <row r="434" spans="1:1">
      <c r="A434" s="6">
        <v>434</v>
      </c>
    </row>
    <row r="435" spans="1:1">
      <c r="A435" s="6">
        <v>435</v>
      </c>
    </row>
    <row r="436" spans="1:1">
      <c r="A436" s="6">
        <v>436</v>
      </c>
    </row>
    <row r="437" spans="1:1">
      <c r="A437" s="6">
        <v>437</v>
      </c>
    </row>
    <row r="438" spans="1:1">
      <c r="A438" s="6">
        <v>438</v>
      </c>
    </row>
    <row r="439" spans="1:1">
      <c r="A439" s="6">
        <v>439</v>
      </c>
    </row>
    <row r="440" spans="1:1">
      <c r="A440" s="6">
        <v>440</v>
      </c>
    </row>
    <row r="441" spans="1:1">
      <c r="A441" s="6">
        <v>441</v>
      </c>
    </row>
    <row r="442" spans="1:1">
      <c r="A442" s="6">
        <v>442</v>
      </c>
    </row>
    <row r="443" spans="1:1">
      <c r="A443" s="6">
        <v>443</v>
      </c>
    </row>
    <row r="444" spans="1:1">
      <c r="A444" s="6">
        <v>444</v>
      </c>
    </row>
    <row r="445" spans="1:1">
      <c r="A445" s="6">
        <v>445</v>
      </c>
    </row>
    <row r="446" spans="1:1">
      <c r="A446" s="6">
        <v>446</v>
      </c>
    </row>
    <row r="447" spans="1:1">
      <c r="A447" s="6">
        <v>447</v>
      </c>
    </row>
    <row r="448" spans="1:1">
      <c r="A448" s="6">
        <v>448</v>
      </c>
    </row>
    <row r="449" spans="1:1">
      <c r="A449" s="6">
        <v>449</v>
      </c>
    </row>
    <row r="450" spans="1:1">
      <c r="A450" s="6">
        <v>450</v>
      </c>
    </row>
    <row r="451" spans="1:1">
      <c r="A451" s="6">
        <v>451</v>
      </c>
    </row>
    <row r="452" spans="1:1">
      <c r="A452" s="6">
        <v>452</v>
      </c>
    </row>
    <row r="453" spans="1:1">
      <c r="A453" s="6">
        <v>453</v>
      </c>
    </row>
    <row r="454" spans="1:1">
      <c r="A454" s="6">
        <v>454</v>
      </c>
    </row>
    <row r="455" spans="1:1">
      <c r="A455" s="6">
        <v>455</v>
      </c>
    </row>
    <row r="456" spans="1:1">
      <c r="A456" s="6">
        <v>456</v>
      </c>
    </row>
    <row r="457" spans="1:1">
      <c r="A457" s="6">
        <v>457</v>
      </c>
    </row>
    <row r="458" spans="1:1">
      <c r="A458" s="6">
        <v>458</v>
      </c>
    </row>
    <row r="459" spans="1:1">
      <c r="A459" s="6">
        <v>459</v>
      </c>
    </row>
    <row r="460" spans="1:1">
      <c r="A460" s="6">
        <v>460</v>
      </c>
    </row>
    <row r="461" spans="1:1">
      <c r="A461" s="6">
        <v>461</v>
      </c>
    </row>
    <row r="462" spans="1:1">
      <c r="A462" s="6">
        <v>462</v>
      </c>
    </row>
    <row r="463" spans="1:1">
      <c r="A463" s="6">
        <v>463</v>
      </c>
    </row>
    <row r="464" spans="1:1">
      <c r="A464" s="6">
        <v>464</v>
      </c>
    </row>
    <row r="465" spans="1:1">
      <c r="A465" s="6">
        <v>465</v>
      </c>
    </row>
    <row r="466" spans="1:1">
      <c r="A466" s="6">
        <v>466</v>
      </c>
    </row>
    <row r="467" spans="1:1">
      <c r="A467" s="6">
        <v>467</v>
      </c>
    </row>
    <row r="468" spans="1:1">
      <c r="A468" s="6">
        <v>468</v>
      </c>
    </row>
    <row r="469" spans="1:1">
      <c r="A469" s="6">
        <v>469</v>
      </c>
    </row>
    <row r="470" spans="1:1">
      <c r="A470" s="6">
        <v>470</v>
      </c>
    </row>
    <row r="471" spans="1:1">
      <c r="A471" s="6">
        <v>471</v>
      </c>
    </row>
    <row r="472" spans="1:1">
      <c r="A472" s="6">
        <v>472</v>
      </c>
    </row>
    <row r="473" spans="1:1">
      <c r="A473" s="6">
        <v>473</v>
      </c>
    </row>
    <row r="474" spans="1:1">
      <c r="A474" s="6">
        <v>474</v>
      </c>
    </row>
    <row r="475" spans="1:1">
      <c r="A475" s="6">
        <v>475</v>
      </c>
    </row>
    <row r="476" spans="1:1">
      <c r="A476" s="6">
        <v>476</v>
      </c>
    </row>
    <row r="477" spans="1:1">
      <c r="A477" s="6">
        <v>477</v>
      </c>
    </row>
    <row r="478" spans="1:1">
      <c r="A478" s="6">
        <v>478</v>
      </c>
    </row>
    <row r="479" spans="1:1">
      <c r="A479" s="6">
        <v>479</v>
      </c>
    </row>
    <row r="480" spans="1:1">
      <c r="A480" s="6">
        <v>480</v>
      </c>
    </row>
    <row r="481" spans="1:1">
      <c r="A481" s="6">
        <v>481</v>
      </c>
    </row>
    <row r="482" spans="1:1">
      <c r="A482" s="6">
        <v>482</v>
      </c>
    </row>
    <row r="483" spans="1:1">
      <c r="A483" s="6">
        <v>483</v>
      </c>
    </row>
    <row r="484" spans="1:1">
      <c r="A484" s="6">
        <v>484</v>
      </c>
    </row>
    <row r="485" spans="1:1">
      <c r="A485" s="6">
        <v>485</v>
      </c>
    </row>
    <row r="486" spans="1:1">
      <c r="A486" s="6">
        <v>486</v>
      </c>
    </row>
    <row r="487" spans="1:1">
      <c r="A487" s="6">
        <v>487</v>
      </c>
    </row>
    <row r="488" spans="1:1">
      <c r="A488" s="6">
        <v>488</v>
      </c>
    </row>
    <row r="489" spans="1:1">
      <c r="A489" s="6">
        <v>489</v>
      </c>
    </row>
    <row r="490" spans="1:1">
      <c r="A490" s="6">
        <v>490</v>
      </c>
    </row>
    <row r="491" spans="1:1">
      <c r="A491" s="6">
        <v>491</v>
      </c>
    </row>
    <row r="492" spans="1:1">
      <c r="A492" s="6">
        <v>492</v>
      </c>
    </row>
    <row r="493" spans="1:1">
      <c r="A493" s="6">
        <v>493</v>
      </c>
    </row>
    <row r="494" spans="1:1">
      <c r="A494" s="6">
        <v>494</v>
      </c>
    </row>
    <row r="495" spans="1:1">
      <c r="A495" s="6">
        <v>495</v>
      </c>
    </row>
    <row r="496" spans="1:1">
      <c r="A496" s="6">
        <v>496</v>
      </c>
    </row>
    <row r="497" spans="1:1">
      <c r="A497" s="6">
        <v>497</v>
      </c>
    </row>
    <row r="498" spans="1:1">
      <c r="A498" s="6">
        <v>498</v>
      </c>
    </row>
    <row r="499" spans="1:1">
      <c r="A499" s="6">
        <v>499</v>
      </c>
    </row>
    <row r="500" spans="1:1">
      <c r="A500" s="6">
        <v>500</v>
      </c>
    </row>
    <row r="501" spans="1:1">
      <c r="A501" s="6">
        <v>501</v>
      </c>
    </row>
    <row r="502" spans="1:1">
      <c r="A502" s="6">
        <v>502</v>
      </c>
    </row>
    <row r="503" spans="1:1">
      <c r="A503" s="6">
        <v>503</v>
      </c>
    </row>
    <row r="504" spans="1:1">
      <c r="A504" s="6">
        <v>504</v>
      </c>
    </row>
    <row r="505" spans="1:1">
      <c r="A505" s="6">
        <v>505</v>
      </c>
    </row>
    <row r="506" spans="1:1">
      <c r="A506" s="6">
        <v>506</v>
      </c>
    </row>
    <row r="507" spans="1:1">
      <c r="A507" s="6">
        <v>507</v>
      </c>
    </row>
    <row r="508" spans="1:1">
      <c r="A508" s="6">
        <v>508</v>
      </c>
    </row>
    <row r="509" spans="1:1">
      <c r="A509" s="6">
        <v>509</v>
      </c>
    </row>
    <row r="510" spans="1:1">
      <c r="A510" s="6">
        <v>510</v>
      </c>
    </row>
    <row r="511" spans="1:1">
      <c r="A511" s="6">
        <v>511</v>
      </c>
    </row>
    <row r="512" spans="1:1">
      <c r="A512" s="6">
        <v>512</v>
      </c>
    </row>
    <row r="513" spans="1:1">
      <c r="A513" s="6">
        <v>513</v>
      </c>
    </row>
    <row r="514" spans="1:1">
      <c r="A514" s="6">
        <v>514</v>
      </c>
    </row>
    <row r="515" spans="1:1">
      <c r="A515" s="6">
        <v>515</v>
      </c>
    </row>
    <row r="516" spans="1:1">
      <c r="A516" s="6">
        <v>516</v>
      </c>
    </row>
    <row r="517" spans="1:1">
      <c r="A517" s="6">
        <v>517</v>
      </c>
    </row>
    <row r="518" spans="1:1">
      <c r="A518" s="6">
        <v>518</v>
      </c>
    </row>
    <row r="519" spans="1:1">
      <c r="A519" s="6">
        <v>519</v>
      </c>
    </row>
    <row r="520" spans="1:1">
      <c r="A520" s="6">
        <v>520</v>
      </c>
    </row>
    <row r="521" spans="1:1">
      <c r="A521" s="6">
        <v>521</v>
      </c>
    </row>
    <row r="522" spans="1:1">
      <c r="A522" s="6">
        <v>522</v>
      </c>
    </row>
    <row r="523" spans="1:1">
      <c r="A523" s="6">
        <v>523</v>
      </c>
    </row>
    <row r="524" spans="1:1">
      <c r="A524" s="6">
        <v>524</v>
      </c>
    </row>
    <row r="525" spans="1:1">
      <c r="A525" s="6">
        <v>525</v>
      </c>
    </row>
    <row r="526" spans="1:1">
      <c r="A526" s="6">
        <v>526</v>
      </c>
    </row>
    <row r="527" spans="1:1">
      <c r="A527" s="6">
        <v>527</v>
      </c>
    </row>
    <row r="528" spans="1:1">
      <c r="A528" s="6">
        <v>528</v>
      </c>
    </row>
    <row r="529" spans="1:1">
      <c r="A529" s="6">
        <v>529</v>
      </c>
    </row>
    <row r="530" spans="1:1">
      <c r="A530" s="6">
        <v>530</v>
      </c>
    </row>
    <row r="531" spans="1:1">
      <c r="A531" s="6">
        <v>531</v>
      </c>
    </row>
    <row r="532" spans="1:1">
      <c r="A532" s="6">
        <v>532</v>
      </c>
    </row>
    <row r="533" spans="1:1">
      <c r="A533" s="6">
        <v>533</v>
      </c>
    </row>
    <row r="534" spans="1:1">
      <c r="A534" s="6">
        <v>534</v>
      </c>
    </row>
    <row r="535" spans="1:1">
      <c r="A535" s="6">
        <v>535</v>
      </c>
    </row>
    <row r="536" spans="1:1">
      <c r="A536" s="6">
        <v>536</v>
      </c>
    </row>
    <row r="537" spans="1:1">
      <c r="A537" s="6">
        <v>537</v>
      </c>
    </row>
    <row r="538" spans="1:1">
      <c r="A538" s="6">
        <v>538</v>
      </c>
    </row>
    <row r="539" spans="1:1">
      <c r="A539" s="6">
        <v>539</v>
      </c>
    </row>
    <row r="540" spans="1:1">
      <c r="A540" s="6">
        <v>540</v>
      </c>
    </row>
    <row r="541" spans="1:1">
      <c r="A541" s="6">
        <v>541</v>
      </c>
    </row>
    <row r="542" spans="1:1">
      <c r="A542" s="6">
        <v>542</v>
      </c>
    </row>
    <row r="543" spans="1:1">
      <c r="A543" s="6">
        <v>543</v>
      </c>
    </row>
    <row r="544" spans="1:1">
      <c r="A544" s="6">
        <v>544</v>
      </c>
    </row>
    <row r="545" spans="1:1">
      <c r="A545" s="6">
        <v>545</v>
      </c>
    </row>
    <row r="546" spans="1:1">
      <c r="A546" s="6">
        <v>546</v>
      </c>
    </row>
    <row r="547" spans="1:1">
      <c r="A547" s="6">
        <v>547</v>
      </c>
    </row>
    <row r="548" spans="1:1">
      <c r="A548" s="6">
        <v>548</v>
      </c>
    </row>
    <row r="549" spans="1:1">
      <c r="A549" s="6">
        <v>549</v>
      </c>
    </row>
  </sheetData>
  <phoneticPr fontId="1" type="noConversion"/>
  <conditionalFormatting sqref="J1:J1048576">
    <cfRule type="iconSet" priority="2">
      <iconSet iconSet="3TrafficLights2">
        <cfvo type="percent" val="0"/>
        <cfvo type="num" val="50000"/>
        <cfvo type="num" val="100000"/>
      </iconSet>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10"/>
  <sheetViews>
    <sheetView workbookViewId="0">
      <selection activeCell="D7" sqref="D7"/>
    </sheetView>
  </sheetViews>
  <sheetFormatPr defaultColWidth="8.75" defaultRowHeight="14.25"/>
  <cols>
    <col min="1" max="1" width="8.5" style="84" customWidth="1"/>
    <col min="2" max="2" width="8.75" style="84"/>
    <col min="3" max="3" width="15.5" style="84" bestFit="1" customWidth="1"/>
    <col min="4" max="16384" width="8.75" style="84"/>
  </cols>
  <sheetData>
    <row r="1" spans="1:3">
      <c r="C1" s="83"/>
    </row>
    <row r="2" spans="1:3">
      <c r="A2" s="83"/>
    </row>
    <row r="3" spans="1:3">
      <c r="A3" s="83"/>
      <c r="C3" s="83"/>
    </row>
    <row r="4" spans="1:3">
      <c r="A4" s="83"/>
    </row>
    <row r="5" spans="1:3">
      <c r="A5" s="83"/>
      <c r="C5" s="130"/>
    </row>
    <row r="6" spans="1:3">
      <c r="A6" s="83"/>
      <c r="C6" s="130"/>
    </row>
    <row r="7" spans="1:3">
      <c r="A7" s="83"/>
      <c r="C7" s="130"/>
    </row>
    <row r="8" spans="1:3">
      <c r="A8" s="83"/>
    </row>
    <row r="9" spans="1:3">
      <c r="A9" s="83"/>
    </row>
    <row r="10" spans="1:3">
      <c r="A10" s="83"/>
    </row>
  </sheetData>
  <mergeCells count="1">
    <mergeCell ref="C5:C7"/>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21"/>
  <sheetViews>
    <sheetView showGridLines="0" workbookViewId="0">
      <selection sqref="A1:C1"/>
    </sheetView>
  </sheetViews>
  <sheetFormatPr defaultRowHeight="14.25"/>
  <cols>
    <col min="1" max="1" width="19.25" customWidth="1"/>
    <col min="2" max="2" width="9.875" customWidth="1"/>
    <col min="3" max="3" width="17.25" customWidth="1"/>
    <col min="4" max="4" width="15.125" customWidth="1"/>
    <col min="5" max="5" width="13.875" customWidth="1"/>
    <col min="6" max="6" width="19.25" customWidth="1"/>
    <col min="7" max="7" width="16.25" customWidth="1"/>
    <col min="8" max="8" width="14.5" customWidth="1"/>
  </cols>
  <sheetData>
    <row r="1" spans="1:9" ht="15">
      <c r="A1" s="91" t="s">
        <v>603</v>
      </c>
      <c r="D1" s="91"/>
    </row>
    <row r="2" spans="1:9" ht="15">
      <c r="A2" s="92" t="s">
        <v>604</v>
      </c>
      <c r="B2" s="93">
        <v>200000</v>
      </c>
    </row>
    <row r="3" spans="1:9" ht="15">
      <c r="A3" s="92" t="s">
        <v>605</v>
      </c>
      <c r="B3" s="94">
        <v>0.2</v>
      </c>
      <c r="C3" s="93">
        <f>B3*B2</f>
        <v>40000</v>
      </c>
      <c r="E3" s="35"/>
      <c r="F3" s="35"/>
      <c r="G3" s="35"/>
      <c r="H3" s="35"/>
    </row>
    <row r="4" spans="1:9" ht="15">
      <c r="A4" s="92" t="s">
        <v>606</v>
      </c>
      <c r="B4" s="73">
        <v>67.199999344230022</v>
      </c>
      <c r="C4" s="110">
        <f>B2-C3</f>
        <v>160000</v>
      </c>
      <c r="D4" s="131" t="s">
        <v>618</v>
      </c>
      <c r="E4" s="131"/>
      <c r="F4" s="131"/>
      <c r="G4" s="131"/>
      <c r="H4" s="131"/>
      <c r="I4" s="131"/>
    </row>
    <row r="5" spans="1:9" ht="15">
      <c r="A5" s="92" t="s">
        <v>607</v>
      </c>
      <c r="B5" s="95">
        <v>0.05</v>
      </c>
      <c r="D5" s="131"/>
      <c r="E5" s="131"/>
      <c r="F5" s="131"/>
      <c r="G5" s="131"/>
      <c r="H5" s="131"/>
      <c r="I5" s="131"/>
    </row>
    <row r="6" spans="1:9">
      <c r="D6" s="131"/>
      <c r="E6" s="131"/>
      <c r="F6" s="131"/>
      <c r="G6" s="131"/>
      <c r="H6" s="131"/>
      <c r="I6" s="131"/>
    </row>
    <row r="7" spans="1:9" ht="15">
      <c r="A7" s="92" t="s">
        <v>608</v>
      </c>
      <c r="B7" s="111">
        <f>B2*(1-B3)</f>
        <v>160000</v>
      </c>
      <c r="D7" s="131"/>
      <c r="E7" s="131"/>
      <c r="F7" s="131"/>
      <c r="G7" s="131"/>
      <c r="H7" s="131"/>
      <c r="I7" s="131"/>
    </row>
    <row r="8" spans="1:9" ht="15">
      <c r="A8" s="92" t="s">
        <v>609</v>
      </c>
      <c r="B8" s="93">
        <f>B9/B4</f>
        <v>2500.0000243962049</v>
      </c>
      <c r="C8" s="132"/>
      <c r="D8" s="131"/>
      <c r="E8" s="131"/>
      <c r="F8" s="131"/>
      <c r="G8" s="131"/>
      <c r="H8" s="131"/>
      <c r="I8" s="131"/>
    </row>
    <row r="9" spans="1:9" ht="15">
      <c r="A9" s="92" t="s">
        <v>610</v>
      </c>
      <c r="B9" s="93">
        <f>B7+B10</f>
        <v>168000</v>
      </c>
      <c r="C9" s="132"/>
      <c r="D9" s="131"/>
      <c r="E9" s="131"/>
      <c r="F9" s="131"/>
      <c r="G9" s="131"/>
      <c r="H9" s="131"/>
      <c r="I9" s="131"/>
    </row>
    <row r="10" spans="1:9" ht="15">
      <c r="A10" s="92" t="s">
        <v>611</v>
      </c>
      <c r="B10" s="93">
        <f>B7*B5</f>
        <v>8000</v>
      </c>
      <c r="D10" s="131"/>
      <c r="E10" s="131"/>
      <c r="F10" s="131"/>
      <c r="G10" s="131"/>
      <c r="H10" s="131"/>
      <c r="I10" s="131"/>
    </row>
    <row r="11" spans="1:9">
      <c r="D11" s="96"/>
      <c r="E11" s="97"/>
      <c r="F11" s="97"/>
      <c r="G11" s="97"/>
      <c r="H11" s="97"/>
    </row>
    <row r="12" spans="1:9" ht="15">
      <c r="A12" s="103" t="s">
        <v>612</v>
      </c>
      <c r="B12" s="104"/>
    </row>
    <row r="13" spans="1:9" ht="15">
      <c r="A13" s="105" t="s">
        <v>604</v>
      </c>
      <c r="B13" s="106">
        <v>200000</v>
      </c>
    </row>
    <row r="14" spans="1:9" ht="15">
      <c r="A14" s="105" t="s">
        <v>605</v>
      </c>
      <c r="B14" s="107">
        <v>0.2</v>
      </c>
    </row>
    <row r="15" spans="1:9" ht="15">
      <c r="A15" s="105" t="s">
        <v>606</v>
      </c>
      <c r="B15" s="108">
        <v>48</v>
      </c>
    </row>
    <row r="16" spans="1:9" ht="15">
      <c r="A16" s="105" t="s">
        <v>607</v>
      </c>
      <c r="B16" s="109">
        <v>0.05</v>
      </c>
    </row>
    <row r="17" spans="1:2">
      <c r="A17" s="104"/>
      <c r="B17" s="104"/>
    </row>
    <row r="18" spans="1:2" ht="15">
      <c r="A18" s="105" t="s">
        <v>608</v>
      </c>
      <c r="B18" s="106">
        <f>B13*(1-B14)</f>
        <v>160000</v>
      </c>
    </row>
    <row r="19" spans="1:2" ht="15">
      <c r="A19" s="105" t="s">
        <v>609</v>
      </c>
      <c r="B19" s="106">
        <f>B20/B15</f>
        <v>3500</v>
      </c>
    </row>
    <row r="20" spans="1:2" ht="15">
      <c r="A20" s="105" t="s">
        <v>610</v>
      </c>
      <c r="B20" s="106">
        <f>B18+B21</f>
        <v>168000</v>
      </c>
    </row>
    <row r="21" spans="1:2" ht="15">
      <c r="A21" s="105" t="s">
        <v>611</v>
      </c>
      <c r="B21" s="106">
        <f>B18*B16</f>
        <v>8000</v>
      </c>
    </row>
  </sheetData>
  <mergeCells count="2">
    <mergeCell ref="D4:I10"/>
    <mergeCell ref="C8:C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22"/>
  <sheetViews>
    <sheetView showGridLines="0" workbookViewId="0">
      <selection sqref="A1:C1"/>
    </sheetView>
  </sheetViews>
  <sheetFormatPr defaultRowHeight="14.25"/>
  <cols>
    <col min="1" max="1" width="19.25" customWidth="1"/>
    <col min="2" max="2" width="9.875" customWidth="1"/>
    <col min="3" max="3" width="17.25" customWidth="1"/>
    <col min="4" max="4" width="15.125" customWidth="1"/>
    <col min="5" max="5" width="13.875" customWidth="1"/>
    <col min="6" max="6" width="19.25" customWidth="1"/>
    <col min="7" max="7" width="16.25" customWidth="1"/>
    <col min="8" max="8" width="14.5" customWidth="1"/>
  </cols>
  <sheetData>
    <row r="1" spans="1:9" ht="15">
      <c r="A1" s="91" t="s">
        <v>603</v>
      </c>
      <c r="D1" s="91"/>
    </row>
    <row r="2" spans="1:9" ht="15">
      <c r="A2" s="92" t="s">
        <v>604</v>
      </c>
      <c r="B2" s="93">
        <v>350000</v>
      </c>
    </row>
    <row r="3" spans="1:9" ht="15">
      <c r="A3" s="92" t="s">
        <v>605</v>
      </c>
      <c r="B3" s="94">
        <v>0.15</v>
      </c>
      <c r="E3" s="35"/>
      <c r="F3" s="35"/>
      <c r="G3" s="35"/>
      <c r="H3" s="35"/>
    </row>
    <row r="4" spans="1:9" ht="15" customHeight="1">
      <c r="A4" s="92" t="s">
        <v>606</v>
      </c>
      <c r="B4" s="73">
        <v>60</v>
      </c>
      <c r="D4" s="133" t="s">
        <v>619</v>
      </c>
      <c r="E4" s="133"/>
      <c r="F4" s="133"/>
      <c r="G4" s="133"/>
      <c r="H4" s="133"/>
      <c r="I4" s="133"/>
    </row>
    <row r="5" spans="1:9" ht="15">
      <c r="A5" s="92" t="s">
        <v>607</v>
      </c>
      <c r="B5" s="95">
        <v>8.2500000000000004E-2</v>
      </c>
      <c r="D5" s="133"/>
      <c r="E5" s="133"/>
      <c r="F5" s="133"/>
      <c r="G5" s="133"/>
      <c r="H5" s="133"/>
      <c r="I5" s="133"/>
    </row>
    <row r="6" spans="1:9">
      <c r="D6" s="133"/>
      <c r="E6" s="133"/>
      <c r="F6" s="133"/>
      <c r="G6" s="133"/>
      <c r="H6" s="133"/>
      <c r="I6" s="133"/>
    </row>
    <row r="7" spans="1:9" ht="15">
      <c r="A7" s="92" t="s">
        <v>608</v>
      </c>
      <c r="B7" s="93">
        <f>B2*(1-B3)</f>
        <v>297500</v>
      </c>
      <c r="D7" s="133"/>
      <c r="E7" s="133"/>
      <c r="F7" s="133"/>
      <c r="G7" s="133"/>
      <c r="H7" s="133"/>
      <c r="I7" s="133"/>
    </row>
    <row r="8" spans="1:9" ht="15">
      <c r="A8" s="92" t="s">
        <v>609</v>
      </c>
      <c r="B8" s="93">
        <f>B9/B4</f>
        <v>5367.395833333333</v>
      </c>
      <c r="C8" s="134"/>
      <c r="D8" s="133"/>
      <c r="E8" s="133"/>
      <c r="F8" s="133"/>
      <c r="G8" s="133"/>
      <c r="H8" s="133"/>
      <c r="I8" s="133"/>
    </row>
    <row r="9" spans="1:9" ht="15">
      <c r="A9" s="92" t="s">
        <v>610</v>
      </c>
      <c r="B9" s="93">
        <f>B7+B10</f>
        <v>322043.75</v>
      </c>
      <c r="C9" s="134"/>
      <c r="D9" s="133"/>
      <c r="E9" s="133"/>
      <c r="F9" s="133"/>
      <c r="G9" s="133"/>
      <c r="H9" s="133"/>
      <c r="I9" s="133"/>
    </row>
    <row r="10" spans="1:9" ht="15">
      <c r="A10" s="92" t="s">
        <v>611</v>
      </c>
      <c r="B10" s="93">
        <f>B7*B5</f>
        <v>24543.75</v>
      </c>
      <c r="D10" s="133"/>
      <c r="E10" s="133"/>
      <c r="F10" s="133"/>
      <c r="G10" s="133"/>
      <c r="H10" s="133"/>
      <c r="I10" s="133"/>
    </row>
    <row r="11" spans="1:9">
      <c r="D11" s="133"/>
      <c r="E11" s="133"/>
      <c r="F11" s="133"/>
      <c r="G11" s="133"/>
      <c r="H11" s="133"/>
      <c r="I11" s="133"/>
    </row>
    <row r="12" spans="1:9">
      <c r="D12" s="133"/>
      <c r="E12" s="133"/>
      <c r="F12" s="133"/>
      <c r="G12" s="133"/>
      <c r="H12" s="133"/>
      <c r="I12" s="133"/>
    </row>
    <row r="13" spans="1:9" ht="15">
      <c r="A13" s="91" t="s">
        <v>612</v>
      </c>
      <c r="D13" s="133"/>
      <c r="E13" s="133"/>
      <c r="F13" s="133"/>
      <c r="G13" s="133"/>
      <c r="H13" s="133"/>
      <c r="I13" s="133"/>
    </row>
    <row r="14" spans="1:9" ht="15">
      <c r="A14" s="92" t="s">
        <v>604</v>
      </c>
      <c r="B14" s="93">
        <v>300000</v>
      </c>
      <c r="D14" s="133"/>
      <c r="E14" s="133"/>
      <c r="F14" s="133"/>
      <c r="G14" s="133"/>
      <c r="H14" s="133"/>
      <c r="I14" s="133"/>
    </row>
    <row r="15" spans="1:9" ht="15">
      <c r="A15" s="92" t="s">
        <v>605</v>
      </c>
      <c r="B15" s="94">
        <v>0.1</v>
      </c>
      <c r="D15" s="133"/>
      <c r="E15" s="133"/>
      <c r="F15" s="133"/>
      <c r="G15" s="133"/>
      <c r="H15" s="133"/>
      <c r="I15" s="133"/>
    </row>
    <row r="16" spans="1:9" ht="15">
      <c r="A16" s="92" t="s">
        <v>606</v>
      </c>
      <c r="B16" s="73">
        <v>60</v>
      </c>
      <c r="D16" s="133"/>
      <c r="E16" s="133"/>
      <c r="F16" s="133"/>
      <c r="G16" s="133"/>
      <c r="H16" s="133"/>
      <c r="I16" s="133"/>
    </row>
    <row r="17" spans="1:9" ht="15">
      <c r="A17" s="92" t="s">
        <v>607</v>
      </c>
      <c r="B17" s="95">
        <v>0.06</v>
      </c>
      <c r="D17" s="133"/>
      <c r="E17" s="133"/>
      <c r="F17" s="133"/>
      <c r="G17" s="133"/>
      <c r="H17" s="133"/>
      <c r="I17" s="133"/>
    </row>
    <row r="19" spans="1:9" ht="15">
      <c r="A19" s="92" t="s">
        <v>608</v>
      </c>
      <c r="B19" s="93">
        <f>B14*(1-B15)</f>
        <v>270000</v>
      </c>
    </row>
    <row r="20" spans="1:9" ht="15">
      <c r="A20" s="92" t="s">
        <v>609</v>
      </c>
      <c r="B20" s="93">
        <f>B21/B16</f>
        <v>4770</v>
      </c>
    </row>
    <row r="21" spans="1:9" ht="15">
      <c r="A21" s="92" t="s">
        <v>610</v>
      </c>
      <c r="B21" s="93">
        <f>B19+B22</f>
        <v>286200</v>
      </c>
    </row>
    <row r="22" spans="1:9" ht="15">
      <c r="A22" s="92" t="s">
        <v>611</v>
      </c>
      <c r="B22" s="93">
        <f>B19*B17</f>
        <v>16200</v>
      </c>
    </row>
  </sheetData>
  <scenarios current="1" show="1">
    <scenario name="Sc1" locked="1" count="4" user="Arun" comment="Created by Arun on 21-04-2024_x000a_Modified by Arun on 21-04-2024">
      <inputCells r="B2" val="250000" numFmtId="174"/>
      <inputCells r="B3" val="0.05" numFmtId="9"/>
      <inputCells r="B4" val="60"/>
      <inputCells r="B5" val="0.0625" numFmtId="10"/>
    </scenario>
    <scenario name="SC2" locked="1" count="4" user="Arun" comment="Created by Arun on 21-04-2024_x000a_Modified by Arun on 21-04-2024">
      <inputCells r="B2" val="350000" numFmtId="174"/>
      <inputCells r="B3" val="0.15" numFmtId="9"/>
      <inputCells r="B4" val="60"/>
      <inputCells r="B5" val="0.0825" numFmtId="10"/>
    </scenario>
  </scenarios>
  <mergeCells count="2">
    <mergeCell ref="D4:I17"/>
    <mergeCell ref="C8:C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21"/>
  <sheetViews>
    <sheetView showGridLines="0" zoomScale="90" zoomScaleNormal="90" workbookViewId="0">
      <selection sqref="A1:C1"/>
    </sheetView>
  </sheetViews>
  <sheetFormatPr defaultRowHeight="14.25"/>
  <cols>
    <col min="1" max="1" width="19.25" customWidth="1"/>
    <col min="2" max="2" width="9.875" customWidth="1"/>
    <col min="3" max="3" width="17.25" customWidth="1"/>
    <col min="4" max="4" width="15.125" customWidth="1"/>
    <col min="5" max="5" width="13.875" customWidth="1"/>
    <col min="6" max="6" width="19.25" customWidth="1"/>
    <col min="7" max="7" width="16.25" customWidth="1"/>
    <col min="8" max="8" width="14.5" customWidth="1"/>
  </cols>
  <sheetData>
    <row r="1" spans="1:9" ht="15">
      <c r="A1" s="91" t="s">
        <v>603</v>
      </c>
      <c r="D1" s="91"/>
    </row>
    <row r="2" spans="1:9" ht="15">
      <c r="A2" s="92" t="s">
        <v>604</v>
      </c>
      <c r="B2" s="93">
        <v>300000</v>
      </c>
      <c r="D2" s="135" t="s">
        <v>620</v>
      </c>
      <c r="E2" s="136"/>
      <c r="F2" s="136"/>
      <c r="G2" s="136"/>
      <c r="H2" s="136"/>
      <c r="I2" s="137"/>
    </row>
    <row r="3" spans="1:9" ht="15">
      <c r="A3" s="92" t="s">
        <v>605</v>
      </c>
      <c r="B3" s="94">
        <v>0.1</v>
      </c>
      <c r="D3" s="138"/>
      <c r="E3" s="139"/>
      <c r="F3" s="139"/>
      <c r="G3" s="139"/>
      <c r="H3" s="139"/>
      <c r="I3" s="140"/>
    </row>
    <row r="4" spans="1:9" ht="15" customHeight="1">
      <c r="A4" s="92" t="s">
        <v>606</v>
      </c>
      <c r="B4" s="73">
        <v>60</v>
      </c>
      <c r="D4" s="138"/>
      <c r="E4" s="139"/>
      <c r="F4" s="139"/>
      <c r="G4" s="139"/>
      <c r="H4" s="139"/>
      <c r="I4" s="140"/>
    </row>
    <row r="5" spans="1:9" ht="15">
      <c r="A5" s="92" t="s">
        <v>607</v>
      </c>
      <c r="B5" s="95">
        <v>0.06</v>
      </c>
      <c r="D5" s="138"/>
      <c r="E5" s="139"/>
      <c r="F5" s="139"/>
      <c r="G5" s="139"/>
      <c r="H5" s="139"/>
      <c r="I5" s="140"/>
    </row>
    <row r="6" spans="1:9">
      <c r="D6" s="138"/>
      <c r="E6" s="139"/>
      <c r="F6" s="139"/>
      <c r="G6" s="139"/>
      <c r="H6" s="139"/>
      <c r="I6" s="140"/>
    </row>
    <row r="7" spans="1:9" ht="15">
      <c r="A7" s="92" t="s">
        <v>608</v>
      </c>
      <c r="B7" s="93">
        <f>B2*(1-B3)</f>
        <v>270000</v>
      </c>
      <c r="D7" s="141"/>
      <c r="E7" s="142"/>
      <c r="F7" s="142"/>
      <c r="G7" s="142"/>
      <c r="H7" s="142"/>
      <c r="I7" s="143"/>
    </row>
    <row r="8" spans="1:9" ht="15">
      <c r="A8" s="92" t="s">
        <v>609</v>
      </c>
      <c r="B8" s="93">
        <f>B9/B4</f>
        <v>4770</v>
      </c>
      <c r="C8" s="134"/>
    </row>
    <row r="9" spans="1:9" ht="15">
      <c r="A9" s="92" t="s">
        <v>610</v>
      </c>
      <c r="B9" s="93">
        <f>B7+B10</f>
        <v>286200</v>
      </c>
      <c r="C9" s="134"/>
      <c r="D9" s="36" t="s">
        <v>607</v>
      </c>
      <c r="E9" s="36" t="str">
        <f>A7</f>
        <v>Loan Amount</v>
      </c>
      <c r="F9" s="36" t="str">
        <f>A8</f>
        <v>Monthly Payments</v>
      </c>
      <c r="G9" s="36" t="str">
        <f>A9</f>
        <v>Total Payments</v>
      </c>
      <c r="H9" s="36" t="str">
        <f>A10</f>
        <v>Total Interest</v>
      </c>
    </row>
    <row r="10" spans="1:9" ht="15">
      <c r="A10" s="92" t="s">
        <v>611</v>
      </c>
      <c r="B10" s="93">
        <f>B7*B5</f>
        <v>16200</v>
      </c>
      <c r="D10" s="36"/>
      <c r="E10" s="112">
        <f>B7</f>
        <v>270000</v>
      </c>
      <c r="F10" s="112">
        <f>B8</f>
        <v>4770</v>
      </c>
      <c r="G10" s="112">
        <f>B9</f>
        <v>286200</v>
      </c>
      <c r="H10" s="112">
        <f>B10</f>
        <v>16200</v>
      </c>
    </row>
    <row r="11" spans="1:9">
      <c r="D11" s="98">
        <v>4.2500000000000003E-2</v>
      </c>
      <c r="E11" s="113">
        <f t="dataTable" ref="E11:H21" dt2D="0" dtr="0" r1="B5"/>
        <v>270000</v>
      </c>
      <c r="F11" s="113">
        <v>4691.25</v>
      </c>
      <c r="G11" s="113">
        <v>281475</v>
      </c>
      <c r="H11" s="113">
        <v>11475</v>
      </c>
    </row>
    <row r="12" spans="1:9">
      <c r="D12" s="98">
        <v>4.4999999999999998E-2</v>
      </c>
      <c r="E12" s="113">
        <v>270000</v>
      </c>
      <c r="F12" s="113">
        <v>4702.5</v>
      </c>
      <c r="G12" s="113">
        <v>282150</v>
      </c>
      <c r="H12" s="113">
        <v>12150</v>
      </c>
    </row>
    <row r="13" spans="1:9">
      <c r="D13" s="98">
        <v>4.7500000000000001E-2</v>
      </c>
      <c r="E13" s="113">
        <v>270000</v>
      </c>
      <c r="F13" s="113">
        <v>4713.75</v>
      </c>
      <c r="G13" s="113">
        <v>282825</v>
      </c>
      <c r="H13" s="113">
        <v>12825</v>
      </c>
    </row>
    <row r="14" spans="1:9">
      <c r="D14" s="98">
        <v>0.05</v>
      </c>
      <c r="E14" s="113">
        <v>270000</v>
      </c>
      <c r="F14" s="113">
        <v>4725</v>
      </c>
      <c r="G14" s="113">
        <v>283500</v>
      </c>
      <c r="H14" s="113">
        <v>13500</v>
      </c>
    </row>
    <row r="15" spans="1:9">
      <c r="D15" s="98">
        <v>5.2499999999999998E-2</v>
      </c>
      <c r="E15" s="113">
        <v>270000</v>
      </c>
      <c r="F15" s="113">
        <v>4736.25</v>
      </c>
      <c r="G15" s="113">
        <v>284175</v>
      </c>
      <c r="H15" s="113">
        <v>14175</v>
      </c>
    </row>
    <row r="16" spans="1:9">
      <c r="D16" s="114">
        <v>5.5E-2</v>
      </c>
      <c r="E16" s="115">
        <v>270000</v>
      </c>
      <c r="F16" s="115">
        <v>4747.5</v>
      </c>
      <c r="G16" s="115">
        <v>284850</v>
      </c>
      <c r="H16" s="115">
        <v>14850</v>
      </c>
    </row>
    <row r="17" spans="4:8">
      <c r="D17" s="98">
        <v>5.7500000000000002E-2</v>
      </c>
      <c r="E17" s="113">
        <v>270000</v>
      </c>
      <c r="F17" s="113">
        <v>4758.75</v>
      </c>
      <c r="G17" s="113">
        <v>285525</v>
      </c>
      <c r="H17" s="113">
        <v>15525</v>
      </c>
    </row>
    <row r="18" spans="4:8">
      <c r="D18" s="98">
        <v>0.06</v>
      </c>
      <c r="E18" s="113">
        <v>270000</v>
      </c>
      <c r="F18" s="113">
        <v>4770</v>
      </c>
      <c r="G18" s="113">
        <v>286200</v>
      </c>
      <c r="H18" s="113">
        <v>16200</v>
      </c>
    </row>
    <row r="19" spans="4:8">
      <c r="D19" s="98">
        <v>6.25E-2</v>
      </c>
      <c r="E19" s="113">
        <v>270000</v>
      </c>
      <c r="F19" s="113">
        <v>4781.25</v>
      </c>
      <c r="G19" s="113">
        <v>286875</v>
      </c>
      <c r="H19" s="113">
        <v>16875</v>
      </c>
    </row>
    <row r="20" spans="4:8">
      <c r="D20" s="98">
        <v>6.5000000000000002E-2</v>
      </c>
      <c r="E20" s="113">
        <v>270000</v>
      </c>
      <c r="F20" s="113">
        <v>4792.5</v>
      </c>
      <c r="G20" s="113">
        <v>287550</v>
      </c>
      <c r="H20" s="113">
        <v>17550</v>
      </c>
    </row>
    <row r="21" spans="4:8">
      <c r="D21" s="98">
        <v>0.08</v>
      </c>
      <c r="E21" s="113">
        <v>270000</v>
      </c>
      <c r="F21" s="113">
        <v>4860</v>
      </c>
      <c r="G21" s="113">
        <v>291600</v>
      </c>
      <c r="H21" s="113">
        <v>21600</v>
      </c>
    </row>
  </sheetData>
  <mergeCells count="2">
    <mergeCell ref="D2:I7"/>
    <mergeCell ref="C8:C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N21"/>
  <sheetViews>
    <sheetView showGridLines="0" zoomScale="90" zoomScaleNormal="90" workbookViewId="0">
      <selection sqref="A1:C1"/>
    </sheetView>
  </sheetViews>
  <sheetFormatPr defaultRowHeight="14.25"/>
  <cols>
    <col min="1" max="1" width="19.25" customWidth="1"/>
    <col min="2" max="2" width="9.875" customWidth="1"/>
    <col min="3" max="3" width="17.25" customWidth="1"/>
    <col min="4" max="4" width="15.125" customWidth="1"/>
    <col min="5" max="14" width="9" bestFit="1" customWidth="1"/>
  </cols>
  <sheetData>
    <row r="1" spans="1:14" ht="15">
      <c r="A1" s="91" t="s">
        <v>603</v>
      </c>
      <c r="D1" s="91"/>
    </row>
    <row r="2" spans="1:14" ht="15">
      <c r="A2" s="92" t="s">
        <v>604</v>
      </c>
      <c r="B2" s="93">
        <v>300000</v>
      </c>
      <c r="D2" s="144" t="s">
        <v>614</v>
      </c>
      <c r="E2" s="144"/>
      <c r="F2" s="144"/>
      <c r="G2" s="144"/>
      <c r="H2" s="144"/>
      <c r="I2" s="144"/>
    </row>
    <row r="3" spans="1:14" ht="15">
      <c r="A3" s="92" t="s">
        <v>605</v>
      </c>
      <c r="B3" s="94">
        <v>0.1</v>
      </c>
      <c r="D3" s="144"/>
      <c r="E3" s="144"/>
      <c r="F3" s="144"/>
      <c r="G3" s="144"/>
      <c r="H3" s="144"/>
      <c r="I3" s="144"/>
    </row>
    <row r="4" spans="1:14" ht="15" customHeight="1">
      <c r="A4" s="92" t="s">
        <v>606</v>
      </c>
      <c r="B4" s="73">
        <v>60</v>
      </c>
      <c r="D4" s="144"/>
      <c r="E4" s="144"/>
      <c r="F4" s="144"/>
      <c r="G4" s="144"/>
      <c r="H4" s="144"/>
      <c r="I4" s="144"/>
    </row>
    <row r="5" spans="1:14" ht="15">
      <c r="A5" s="92" t="s">
        <v>607</v>
      </c>
      <c r="B5" s="95">
        <v>0.06</v>
      </c>
      <c r="D5" s="144"/>
      <c r="E5" s="144"/>
      <c r="F5" s="144"/>
      <c r="G5" s="144"/>
      <c r="H5" s="144"/>
      <c r="I5" s="144"/>
    </row>
    <row r="6" spans="1:14">
      <c r="D6" s="144"/>
      <c r="E6" s="144"/>
      <c r="F6" s="144"/>
      <c r="G6" s="144"/>
      <c r="H6" s="144"/>
      <c r="I6" s="144"/>
    </row>
    <row r="7" spans="1:14" ht="15">
      <c r="A7" s="92" t="s">
        <v>608</v>
      </c>
      <c r="B7" s="93">
        <f>B2*(1-B3)</f>
        <v>270000</v>
      </c>
      <c r="D7" s="144"/>
      <c r="E7" s="144"/>
      <c r="F7" s="144"/>
      <c r="G7" s="144"/>
      <c r="H7" s="144"/>
      <c r="I7" s="144"/>
    </row>
    <row r="8" spans="1:14" ht="15">
      <c r="A8" s="92" t="s">
        <v>617</v>
      </c>
      <c r="B8" s="93">
        <f>B9/B4</f>
        <v>4770</v>
      </c>
      <c r="C8" s="134" t="s">
        <v>613</v>
      </c>
    </row>
    <row r="9" spans="1:14" ht="15">
      <c r="A9" s="92" t="s">
        <v>610</v>
      </c>
      <c r="B9" s="93">
        <f>B7+B10</f>
        <v>286200</v>
      </c>
      <c r="C9" s="134"/>
      <c r="E9" s="145" t="s">
        <v>615</v>
      </c>
      <c r="F9" s="145"/>
      <c r="G9" s="145"/>
      <c r="H9" s="145"/>
      <c r="I9" s="145"/>
      <c r="J9" s="145"/>
      <c r="K9" s="145"/>
      <c r="L9" s="145"/>
      <c r="M9" s="145"/>
      <c r="N9" s="145"/>
    </row>
    <row r="10" spans="1:14" ht="15">
      <c r="A10" s="92" t="s">
        <v>611</v>
      </c>
      <c r="B10" s="99">
        <f>B7*B5</f>
        <v>16200</v>
      </c>
      <c r="D10" s="102">
        <f>B8</f>
        <v>4770</v>
      </c>
      <c r="E10" s="100">
        <v>0.05</v>
      </c>
      <c r="F10" s="101">
        <v>7.4999999999999997E-2</v>
      </c>
      <c r="G10" s="100">
        <v>0.1</v>
      </c>
      <c r="H10" s="100">
        <v>0.15</v>
      </c>
      <c r="I10" s="100">
        <v>0.2</v>
      </c>
      <c r="J10" s="100">
        <v>0.25</v>
      </c>
      <c r="K10" s="100">
        <v>0.3</v>
      </c>
      <c r="L10" s="100">
        <v>0.35</v>
      </c>
      <c r="M10" s="100">
        <v>0.4</v>
      </c>
      <c r="N10" s="100">
        <v>0.5</v>
      </c>
    </row>
    <row r="11" spans="1:14">
      <c r="C11" s="145" t="s">
        <v>616</v>
      </c>
      <c r="D11" s="98">
        <v>4.2500000000000003E-2</v>
      </c>
      <c r="E11" s="116">
        <f t="dataTable" ref="E11:N21" dt2D="1" dtr="1" r1="B3" r2="B5"/>
        <v>4951.875</v>
      </c>
      <c r="F11" s="116">
        <v>4821.5625</v>
      </c>
      <c r="G11" s="116">
        <v>4691.25</v>
      </c>
      <c r="H11" s="116">
        <v>4430.625</v>
      </c>
      <c r="I11" s="116">
        <v>4170</v>
      </c>
      <c r="J11" s="116">
        <v>3909.375</v>
      </c>
      <c r="K11" s="116">
        <v>3648.75</v>
      </c>
      <c r="L11" s="116">
        <v>3388.125</v>
      </c>
      <c r="M11" s="116">
        <v>3127.5</v>
      </c>
      <c r="N11" s="116">
        <v>2606.25</v>
      </c>
    </row>
    <row r="12" spans="1:14">
      <c r="C12" s="145"/>
      <c r="D12" s="98">
        <v>4.4999999999999998E-2</v>
      </c>
      <c r="E12" s="116">
        <v>4963.75</v>
      </c>
      <c r="F12" s="116">
        <v>4833.125</v>
      </c>
      <c r="G12" s="116">
        <v>4702.5</v>
      </c>
      <c r="H12" s="116">
        <v>4441.25</v>
      </c>
      <c r="I12" s="116">
        <v>4180</v>
      </c>
      <c r="J12" s="116">
        <v>3918.75</v>
      </c>
      <c r="K12" s="116">
        <v>3657.5</v>
      </c>
      <c r="L12" s="116">
        <v>3396.25</v>
      </c>
      <c r="M12" s="116">
        <v>3135</v>
      </c>
      <c r="N12" s="116">
        <v>2612.5</v>
      </c>
    </row>
    <row r="13" spans="1:14">
      <c r="C13" s="145"/>
      <c r="D13" s="98">
        <v>4.7500000000000001E-2</v>
      </c>
      <c r="E13" s="116">
        <v>4975.625</v>
      </c>
      <c r="F13" s="116">
        <v>4844.6875</v>
      </c>
      <c r="G13" s="116">
        <v>4713.75</v>
      </c>
      <c r="H13" s="116">
        <v>4451.875</v>
      </c>
      <c r="I13" s="116">
        <v>4190</v>
      </c>
      <c r="J13" s="116">
        <v>3928.125</v>
      </c>
      <c r="K13" s="116">
        <v>3666.25</v>
      </c>
      <c r="L13" s="116">
        <v>3404.375</v>
      </c>
      <c r="M13" s="116">
        <v>3142.5</v>
      </c>
      <c r="N13" s="116">
        <v>2618.75</v>
      </c>
    </row>
    <row r="14" spans="1:14">
      <c r="C14" s="145"/>
      <c r="D14" s="98">
        <v>0.05</v>
      </c>
      <c r="E14" s="116">
        <v>4987.5</v>
      </c>
      <c r="F14" s="116">
        <v>4856.25</v>
      </c>
      <c r="G14" s="116">
        <v>4725</v>
      </c>
      <c r="H14" s="116">
        <v>4462.5</v>
      </c>
      <c r="I14" s="116">
        <v>4200</v>
      </c>
      <c r="J14" s="116">
        <v>3937.5</v>
      </c>
      <c r="K14" s="116">
        <v>3675</v>
      </c>
      <c r="L14" s="116">
        <v>3412.5</v>
      </c>
      <c r="M14" s="116">
        <v>3150</v>
      </c>
      <c r="N14" s="116">
        <v>2625</v>
      </c>
    </row>
    <row r="15" spans="1:14">
      <c r="C15" s="145"/>
      <c r="D15" s="98">
        <v>5.2499999999999998E-2</v>
      </c>
      <c r="E15" s="116">
        <v>4999.375</v>
      </c>
      <c r="F15" s="116">
        <v>4867.8125</v>
      </c>
      <c r="G15" s="116">
        <v>4736.25</v>
      </c>
      <c r="H15" s="116">
        <v>4473.125</v>
      </c>
      <c r="I15" s="116">
        <v>4210</v>
      </c>
      <c r="J15" s="116">
        <v>3946.875</v>
      </c>
      <c r="K15" s="116">
        <v>3683.75</v>
      </c>
      <c r="L15" s="116">
        <v>3420.625</v>
      </c>
      <c r="M15" s="116">
        <v>3157.5</v>
      </c>
      <c r="N15" s="116">
        <v>2631.25</v>
      </c>
    </row>
    <row r="16" spans="1:14">
      <c r="C16" s="145"/>
      <c r="D16" s="98">
        <v>5.5E-2</v>
      </c>
      <c r="E16" s="116">
        <v>5011.25</v>
      </c>
      <c r="F16" s="116">
        <v>4879.375</v>
      </c>
      <c r="G16" s="116">
        <v>4747.5</v>
      </c>
      <c r="H16" s="116">
        <v>4483.75</v>
      </c>
      <c r="I16" s="116">
        <v>4220</v>
      </c>
      <c r="J16" s="116">
        <v>3956.25</v>
      </c>
      <c r="K16" s="116">
        <v>3692.5</v>
      </c>
      <c r="L16" s="116">
        <v>3428.75</v>
      </c>
      <c r="M16" s="116">
        <v>3165</v>
      </c>
      <c r="N16" s="116">
        <v>2637.5</v>
      </c>
    </row>
    <row r="17" spans="3:14">
      <c r="C17" s="145"/>
      <c r="D17" s="98">
        <v>5.7500000000000002E-2</v>
      </c>
      <c r="E17" s="116">
        <v>5023.125</v>
      </c>
      <c r="F17" s="116">
        <v>4890.9375</v>
      </c>
      <c r="G17" s="116">
        <v>4758.75</v>
      </c>
      <c r="H17" s="116">
        <v>4494.375</v>
      </c>
      <c r="I17" s="116">
        <v>4230</v>
      </c>
      <c r="J17" s="116">
        <v>3965.625</v>
      </c>
      <c r="K17" s="116">
        <v>3701.25</v>
      </c>
      <c r="L17" s="116">
        <v>3436.875</v>
      </c>
      <c r="M17" s="116">
        <v>3172.5</v>
      </c>
      <c r="N17" s="116">
        <v>2643.75</v>
      </c>
    </row>
    <row r="18" spans="3:14">
      <c r="C18" s="145"/>
      <c r="D18" s="98">
        <v>0.06</v>
      </c>
      <c r="E18" s="116">
        <v>5035</v>
      </c>
      <c r="F18" s="116">
        <v>4902.5</v>
      </c>
      <c r="G18" s="116">
        <v>4770</v>
      </c>
      <c r="H18" s="116">
        <v>4505</v>
      </c>
      <c r="I18" s="116">
        <v>4240</v>
      </c>
      <c r="J18" s="116">
        <v>3975</v>
      </c>
      <c r="K18" s="116">
        <v>3710</v>
      </c>
      <c r="L18" s="116">
        <v>3445</v>
      </c>
      <c r="M18" s="116">
        <v>3180</v>
      </c>
      <c r="N18" s="116">
        <v>2650</v>
      </c>
    </row>
    <row r="19" spans="3:14">
      <c r="C19" s="145"/>
      <c r="D19" s="98">
        <v>6.25E-2</v>
      </c>
      <c r="E19" s="116">
        <v>5046.875</v>
      </c>
      <c r="F19" s="116">
        <v>4914.0625</v>
      </c>
      <c r="G19" s="116">
        <v>4781.25</v>
      </c>
      <c r="H19" s="116">
        <v>4515.625</v>
      </c>
      <c r="I19" s="116">
        <v>4250</v>
      </c>
      <c r="J19" s="116">
        <v>3984.375</v>
      </c>
      <c r="K19" s="116">
        <v>3718.75</v>
      </c>
      <c r="L19" s="116">
        <v>3453.125</v>
      </c>
      <c r="M19" s="116">
        <v>3187.5</v>
      </c>
      <c r="N19" s="116">
        <v>2656.25</v>
      </c>
    </row>
    <row r="20" spans="3:14">
      <c r="C20" s="145"/>
      <c r="D20" s="98">
        <v>6.5000000000000002E-2</v>
      </c>
      <c r="E20" s="116">
        <v>5058.75</v>
      </c>
      <c r="F20" s="116">
        <v>4925.625</v>
      </c>
      <c r="G20" s="116">
        <v>4792.5</v>
      </c>
      <c r="H20" s="116">
        <v>4526.25</v>
      </c>
      <c r="I20" s="116">
        <v>4260</v>
      </c>
      <c r="J20" s="116">
        <v>3993.75</v>
      </c>
      <c r="K20" s="116">
        <v>3727.5</v>
      </c>
      <c r="L20" s="116">
        <v>3461.25</v>
      </c>
      <c r="M20" s="116">
        <v>3195</v>
      </c>
      <c r="N20" s="116">
        <v>2662.5</v>
      </c>
    </row>
    <row r="21" spans="3:14">
      <c r="C21" s="145"/>
      <c r="D21" s="98">
        <v>0.08</v>
      </c>
      <c r="E21" s="116">
        <v>5130</v>
      </c>
      <c r="F21" s="116">
        <v>4995</v>
      </c>
      <c r="G21" s="116">
        <v>4860</v>
      </c>
      <c r="H21" s="116">
        <v>4590</v>
      </c>
      <c r="I21" s="116">
        <v>4320</v>
      </c>
      <c r="J21" s="116">
        <v>4050</v>
      </c>
      <c r="K21" s="116">
        <v>3780</v>
      </c>
      <c r="L21" s="116">
        <v>3510</v>
      </c>
      <c r="M21" s="116">
        <v>3240</v>
      </c>
      <c r="N21" s="116">
        <v>2700</v>
      </c>
    </row>
  </sheetData>
  <mergeCells count="4">
    <mergeCell ref="D2:I7"/>
    <mergeCell ref="C8:C9"/>
    <mergeCell ref="E9:N9"/>
    <mergeCell ref="C11:C21"/>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002060"/>
  </sheetPr>
  <dimension ref="A1:N12"/>
  <sheetViews>
    <sheetView workbookViewId="0">
      <selection activeCell="A2" sqref="A2:A7"/>
    </sheetView>
  </sheetViews>
  <sheetFormatPr defaultRowHeight="14.25"/>
  <cols>
    <col min="1" max="1" width="12.25" customWidth="1"/>
    <col min="2" max="2" width="6.25" bestFit="1" customWidth="1"/>
    <col min="3" max="3" width="13.125" bestFit="1" customWidth="1"/>
    <col min="4" max="4" width="23.75" bestFit="1" customWidth="1"/>
    <col min="5" max="5" width="9.75" bestFit="1" customWidth="1"/>
    <col min="6" max="6" width="6.5" bestFit="1" customWidth="1"/>
    <col min="7" max="7" width="7.5" bestFit="1" customWidth="1"/>
    <col min="8" max="8" width="3.625" bestFit="1" customWidth="1"/>
    <col min="9" max="9" width="9.125" bestFit="1" customWidth="1"/>
    <col min="10" max="10" width="8.625" bestFit="1" customWidth="1"/>
    <col min="11" max="11" width="7.375" bestFit="1" customWidth="1"/>
    <col min="12" max="12" width="7.5" bestFit="1" customWidth="1"/>
    <col min="13" max="14" width="9.125" bestFit="1" customWidth="1"/>
  </cols>
  <sheetData>
    <row r="1" spans="1:14" ht="25.5">
      <c r="A1" s="3" t="s">
        <v>4</v>
      </c>
      <c r="B1" s="3" t="s">
        <v>1</v>
      </c>
      <c r="C1" s="3" t="s">
        <v>2</v>
      </c>
      <c r="D1" s="3" t="s">
        <v>3</v>
      </c>
      <c r="E1" s="3" t="s">
        <v>86</v>
      </c>
      <c r="F1" s="3" t="s">
        <v>5</v>
      </c>
      <c r="G1" s="3" t="s">
        <v>6</v>
      </c>
      <c r="H1" s="3" t="s">
        <v>7</v>
      </c>
      <c r="I1" s="3" t="s">
        <v>8</v>
      </c>
      <c r="J1" s="10" t="s">
        <v>9</v>
      </c>
      <c r="K1" s="10" t="s">
        <v>10</v>
      </c>
      <c r="L1" s="3" t="s">
        <v>11</v>
      </c>
      <c r="M1" s="3" t="s">
        <v>12</v>
      </c>
      <c r="N1" s="4" t="s">
        <v>13</v>
      </c>
    </row>
    <row r="2" spans="1:14">
      <c r="A2" s="149" t="s">
        <v>18</v>
      </c>
      <c r="B2" s="15" t="s">
        <v>14</v>
      </c>
      <c r="C2" s="15" t="s">
        <v>15</v>
      </c>
      <c r="D2" s="15" t="s">
        <v>16</v>
      </c>
      <c r="E2" s="15" t="s">
        <v>17</v>
      </c>
      <c r="F2" s="15" t="s">
        <v>19</v>
      </c>
      <c r="G2" s="15" t="s">
        <v>20</v>
      </c>
      <c r="H2" s="15">
        <v>57</v>
      </c>
      <c r="I2" s="16">
        <v>33612</v>
      </c>
      <c r="J2" s="17">
        <v>78000</v>
      </c>
      <c r="K2" s="18">
        <v>0.12</v>
      </c>
      <c r="L2" s="15" t="s">
        <v>21</v>
      </c>
      <c r="M2" s="15" t="s">
        <v>22</v>
      </c>
      <c r="N2" s="16" t="s">
        <v>23</v>
      </c>
    </row>
    <row r="3" spans="1:14">
      <c r="A3" s="150"/>
      <c r="B3" s="15" t="s">
        <v>42</v>
      </c>
      <c r="C3" s="15" t="s">
        <v>43</v>
      </c>
      <c r="D3" s="19" t="s">
        <v>44</v>
      </c>
      <c r="E3" s="15" t="s">
        <v>27</v>
      </c>
      <c r="F3" s="15" t="s">
        <v>19</v>
      </c>
      <c r="G3" s="15" t="s">
        <v>20</v>
      </c>
      <c r="H3" s="15">
        <v>52</v>
      </c>
      <c r="I3" s="16">
        <v>34383</v>
      </c>
      <c r="J3" s="17">
        <v>99624</v>
      </c>
      <c r="K3" s="18">
        <v>0.14000000000000001</v>
      </c>
      <c r="L3" s="15" t="s">
        <v>45</v>
      </c>
      <c r="M3" s="15" t="s">
        <v>46</v>
      </c>
      <c r="N3" s="16" t="s">
        <v>23</v>
      </c>
    </row>
    <row r="4" spans="1:14">
      <c r="A4" s="150"/>
      <c r="B4" s="15" t="s">
        <v>52</v>
      </c>
      <c r="C4" s="15" t="s">
        <v>53</v>
      </c>
      <c r="D4" s="15" t="s">
        <v>54</v>
      </c>
      <c r="E4" s="15" t="s">
        <v>55</v>
      </c>
      <c r="F4" s="15" t="s">
        <v>34</v>
      </c>
      <c r="G4" s="15" t="s">
        <v>20</v>
      </c>
      <c r="H4" s="15">
        <v>58</v>
      </c>
      <c r="I4" s="16">
        <v>34567</v>
      </c>
      <c r="J4" s="17">
        <v>93102</v>
      </c>
      <c r="K4" s="18">
        <v>0.17</v>
      </c>
      <c r="L4" s="15" t="s">
        <v>21</v>
      </c>
      <c r="M4" s="15" t="s">
        <v>56</v>
      </c>
      <c r="N4" s="16">
        <v>41621</v>
      </c>
    </row>
    <row r="5" spans="1:14">
      <c r="A5" s="150"/>
      <c r="B5" s="15" t="s">
        <v>57</v>
      </c>
      <c r="C5" s="15" t="s">
        <v>58</v>
      </c>
      <c r="D5" s="15" t="s">
        <v>49</v>
      </c>
      <c r="E5" s="15" t="s">
        <v>59</v>
      </c>
      <c r="F5" s="15" t="s">
        <v>19</v>
      </c>
      <c r="G5" s="15" t="s">
        <v>20</v>
      </c>
      <c r="H5" s="15">
        <v>55</v>
      </c>
      <c r="I5" s="16">
        <v>34595</v>
      </c>
      <c r="J5" s="17">
        <v>102270</v>
      </c>
      <c r="K5" s="18">
        <v>0.17</v>
      </c>
      <c r="L5" s="15" t="s">
        <v>45</v>
      </c>
      <c r="M5" s="15" t="s">
        <v>60</v>
      </c>
      <c r="N5" s="16" t="s">
        <v>23</v>
      </c>
    </row>
    <row r="6" spans="1:14">
      <c r="A6" s="150"/>
      <c r="B6" s="15" t="s">
        <v>80</v>
      </c>
      <c r="C6" s="15" t="s">
        <v>81</v>
      </c>
      <c r="D6" s="15" t="s">
        <v>26</v>
      </c>
      <c r="E6" s="15" t="s">
        <v>33</v>
      </c>
      <c r="F6" s="15" t="s">
        <v>34</v>
      </c>
      <c r="G6" s="15" t="s">
        <v>20</v>
      </c>
      <c r="H6" s="15">
        <v>52</v>
      </c>
      <c r="I6" s="16">
        <v>35109</v>
      </c>
      <c r="J6" s="17">
        <v>159724</v>
      </c>
      <c r="K6" s="18">
        <v>0.06</v>
      </c>
      <c r="L6" s="15" t="s">
        <v>21</v>
      </c>
      <c r="M6" s="15" t="s">
        <v>82</v>
      </c>
      <c r="N6" s="16" t="s">
        <v>23</v>
      </c>
    </row>
    <row r="7" spans="1:14">
      <c r="A7" s="150"/>
      <c r="B7" s="15" t="s">
        <v>83</v>
      </c>
      <c r="C7" s="15" t="s">
        <v>84</v>
      </c>
      <c r="D7" s="15" t="s">
        <v>26</v>
      </c>
      <c r="E7" s="15" t="s">
        <v>78</v>
      </c>
      <c r="F7" s="15" t="s">
        <v>19</v>
      </c>
      <c r="G7" s="15" t="s">
        <v>20</v>
      </c>
      <c r="H7" s="15">
        <v>64</v>
      </c>
      <c r="I7" s="16">
        <v>35187</v>
      </c>
      <c r="J7" s="17">
        <v>189933</v>
      </c>
      <c r="K7" s="18">
        <v>0.12</v>
      </c>
      <c r="L7" s="15" t="s">
        <v>35</v>
      </c>
      <c r="M7" s="15" t="s">
        <v>85</v>
      </c>
      <c r="N7" s="16" t="s">
        <v>23</v>
      </c>
    </row>
    <row r="8" spans="1:14">
      <c r="A8" s="146" t="s">
        <v>28</v>
      </c>
      <c r="B8" s="11" t="s">
        <v>24</v>
      </c>
      <c r="C8" s="11" t="s">
        <v>25</v>
      </c>
      <c r="D8" s="11" t="s">
        <v>26</v>
      </c>
      <c r="E8" s="11" t="s">
        <v>27</v>
      </c>
      <c r="F8" s="11" t="s">
        <v>19</v>
      </c>
      <c r="G8" s="11" t="s">
        <v>20</v>
      </c>
      <c r="H8" s="11">
        <v>58</v>
      </c>
      <c r="I8" s="12">
        <v>33682</v>
      </c>
      <c r="J8" s="13">
        <v>61000</v>
      </c>
      <c r="K8" s="14">
        <v>0.13</v>
      </c>
      <c r="L8" s="11" t="s">
        <v>21</v>
      </c>
      <c r="M8" s="11" t="s">
        <v>29</v>
      </c>
      <c r="N8" s="12" t="s">
        <v>23</v>
      </c>
    </row>
    <row r="9" spans="1:14">
      <c r="A9" s="147"/>
      <c r="B9" s="11" t="s">
        <v>30</v>
      </c>
      <c r="C9" s="11" t="s">
        <v>31</v>
      </c>
      <c r="D9" s="11" t="s">
        <v>32</v>
      </c>
      <c r="E9" s="11" t="s">
        <v>33</v>
      </c>
      <c r="F9" s="11" t="s">
        <v>34</v>
      </c>
      <c r="G9" s="11" t="s">
        <v>20</v>
      </c>
      <c r="H9" s="11">
        <v>57</v>
      </c>
      <c r="I9" s="12">
        <v>33728</v>
      </c>
      <c r="J9" s="13">
        <v>76202</v>
      </c>
      <c r="K9" s="14">
        <v>0.09</v>
      </c>
      <c r="L9" s="11" t="s">
        <v>35</v>
      </c>
      <c r="M9" s="11" t="s">
        <v>36</v>
      </c>
      <c r="N9" s="12">
        <v>34686</v>
      </c>
    </row>
    <row r="10" spans="1:14">
      <c r="A10" s="147"/>
      <c r="B10" s="11" t="s">
        <v>47</v>
      </c>
      <c r="C10" s="11" t="s">
        <v>48</v>
      </c>
      <c r="D10" s="11" t="s">
        <v>49</v>
      </c>
      <c r="E10" s="11" t="s">
        <v>33</v>
      </c>
      <c r="F10" s="11" t="s">
        <v>19</v>
      </c>
      <c r="G10" s="11" t="s">
        <v>20</v>
      </c>
      <c r="H10" s="11">
        <v>51</v>
      </c>
      <c r="I10" s="12">
        <v>34388</v>
      </c>
      <c r="J10" s="13">
        <v>122802</v>
      </c>
      <c r="K10" s="14">
        <v>0.08</v>
      </c>
      <c r="L10" s="11" t="s">
        <v>50</v>
      </c>
      <c r="M10" s="11" t="s">
        <v>51</v>
      </c>
      <c r="N10" s="12" t="s">
        <v>23</v>
      </c>
    </row>
    <row r="11" spans="1:14">
      <c r="A11" s="147"/>
      <c r="B11" s="11" t="s">
        <v>61</v>
      </c>
      <c r="C11" s="11" t="s">
        <v>62</v>
      </c>
      <c r="D11" s="11" t="s">
        <v>63</v>
      </c>
      <c r="E11" s="11" t="s">
        <v>33</v>
      </c>
      <c r="F11" s="11" t="s">
        <v>19</v>
      </c>
      <c r="G11" s="11" t="s">
        <v>20</v>
      </c>
      <c r="H11" s="11">
        <v>55</v>
      </c>
      <c r="I11" s="12">
        <v>34692</v>
      </c>
      <c r="J11" s="13">
        <v>99774</v>
      </c>
      <c r="K11" s="14">
        <v>0.06</v>
      </c>
      <c r="L11" s="11" t="s">
        <v>21</v>
      </c>
      <c r="M11" s="11" t="s">
        <v>64</v>
      </c>
      <c r="N11" s="12" t="s">
        <v>23</v>
      </c>
    </row>
    <row r="12" spans="1:14">
      <c r="A12" s="148"/>
      <c r="B12" s="11" t="s">
        <v>65</v>
      </c>
      <c r="C12" s="11" t="s">
        <v>66</v>
      </c>
      <c r="D12" s="11" t="s">
        <v>67</v>
      </c>
      <c r="E12" s="11" t="s">
        <v>17</v>
      </c>
      <c r="F12" s="11" t="s">
        <v>34</v>
      </c>
      <c r="G12" s="11" t="s">
        <v>20</v>
      </c>
      <c r="H12" s="11">
        <v>55</v>
      </c>
      <c r="I12" s="12">
        <v>34915</v>
      </c>
      <c r="J12" s="13">
        <v>80701</v>
      </c>
      <c r="K12" s="14">
        <v>7.0000000000000007E-2</v>
      </c>
      <c r="L12" s="11" t="s">
        <v>21</v>
      </c>
      <c r="M12" s="11" t="s">
        <v>68</v>
      </c>
      <c r="N12" s="12">
        <v>38456</v>
      </c>
    </row>
  </sheetData>
  <mergeCells count="2">
    <mergeCell ref="A8:A12"/>
    <mergeCell ref="A2:A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K37"/>
  <sheetViews>
    <sheetView showGridLines="0" zoomScale="90" zoomScaleNormal="90" workbookViewId="0">
      <selection sqref="A1:C1"/>
    </sheetView>
  </sheetViews>
  <sheetFormatPr defaultRowHeight="14.25"/>
  <cols>
    <col min="1" max="1" width="12.875" customWidth="1"/>
    <col min="2" max="2" width="12.75" customWidth="1"/>
    <col min="3" max="3" width="10.125" customWidth="1"/>
    <col min="4" max="4" width="17.125" bestFit="1" customWidth="1"/>
    <col min="5" max="5" width="18.125" customWidth="1"/>
    <col min="6" max="6" width="13.5" customWidth="1"/>
    <col min="7" max="7" width="11.5" bestFit="1" customWidth="1"/>
    <col min="8" max="8" width="10.125" customWidth="1"/>
    <col min="9" max="9" width="12.125" customWidth="1"/>
    <col min="10" max="10" width="11.25" customWidth="1"/>
    <col min="11" max="11" width="10.125" customWidth="1"/>
  </cols>
  <sheetData>
    <row r="1" spans="1:11" ht="30.75" thickBot="1">
      <c r="A1" s="151" t="s">
        <v>90</v>
      </c>
      <c r="B1" s="151"/>
      <c r="C1" s="26"/>
      <c r="D1" s="27"/>
      <c r="E1" s="27"/>
      <c r="F1" s="27"/>
      <c r="G1" s="27"/>
      <c r="H1" s="27"/>
      <c r="I1" s="27"/>
      <c r="J1" s="27"/>
      <c r="K1" s="27"/>
    </row>
    <row r="2" spans="1:11" ht="15" thickTop="1"/>
    <row r="3" spans="1:11" ht="18">
      <c r="A3" s="28" t="s">
        <v>91</v>
      </c>
    </row>
    <row r="4" spans="1:11" ht="15" customHeight="1">
      <c r="A4" s="152" t="s">
        <v>92</v>
      </c>
      <c r="B4" s="152"/>
      <c r="C4" s="152"/>
      <c r="D4" s="152"/>
      <c r="E4" s="152"/>
      <c r="F4" s="152"/>
      <c r="G4" s="152"/>
      <c r="H4" s="152"/>
      <c r="I4" s="152"/>
    </row>
    <row r="5" spans="1:11">
      <c r="A5" s="29"/>
      <c r="B5" s="29"/>
      <c r="C5" s="29"/>
      <c r="D5" s="29"/>
      <c r="E5" s="29"/>
      <c r="F5" s="29"/>
      <c r="G5" s="29"/>
      <c r="H5" s="29"/>
      <c r="I5" s="29"/>
    </row>
    <row r="6" spans="1:11" ht="18">
      <c r="A6" s="28" t="s">
        <v>93</v>
      </c>
    </row>
    <row r="7" spans="1:11" ht="15.75">
      <c r="A7" s="30" t="s">
        <v>94</v>
      </c>
    </row>
    <row r="9" spans="1:11" ht="15.75">
      <c r="A9" s="31" t="s">
        <v>95</v>
      </c>
    </row>
    <row r="10" spans="1:11">
      <c r="A10" t="s">
        <v>96</v>
      </c>
    </row>
    <row r="11" spans="1:11">
      <c r="A11" s="1"/>
    </row>
    <row r="12" spans="1:11" ht="15.75">
      <c r="A12" s="31" t="s">
        <v>97</v>
      </c>
    </row>
    <row r="13" spans="1:11">
      <c r="A13" t="s">
        <v>98</v>
      </c>
    </row>
    <row r="14" spans="1:11">
      <c r="A14" s="1"/>
    </row>
    <row r="15" spans="1:11" ht="15.75">
      <c r="A15" s="31" t="s">
        <v>99</v>
      </c>
    </row>
    <row r="16" spans="1:11">
      <c r="A16" s="32" t="s">
        <v>100</v>
      </c>
    </row>
    <row r="17" spans="1:5" ht="15">
      <c r="A17" s="33" t="s">
        <v>101</v>
      </c>
      <c r="B17" s="33" t="s">
        <v>102</v>
      </c>
      <c r="C17" s="33" t="s">
        <v>103</v>
      </c>
      <c r="D17" s="33" t="s">
        <v>104</v>
      </c>
      <c r="E17" s="33" t="s">
        <v>105</v>
      </c>
    </row>
    <row r="18" spans="1:5">
      <c r="A18" s="34">
        <v>5</v>
      </c>
      <c r="B18" s="34">
        <v>12</v>
      </c>
      <c r="C18" s="34">
        <v>17</v>
      </c>
      <c r="D18" s="34">
        <f>SUM(A18:C18)</f>
        <v>34</v>
      </c>
      <c r="E18" s="34" t="s">
        <v>106</v>
      </c>
    </row>
    <row r="19" spans="1:5">
      <c r="A19" s="34">
        <v>10</v>
      </c>
      <c r="B19" s="34">
        <v>18</v>
      </c>
      <c r="C19" s="34">
        <v>23</v>
      </c>
      <c r="D19" s="34">
        <f>SUM(A19,B19,C19,H18)</f>
        <v>51</v>
      </c>
      <c r="E19" s="34" t="s">
        <v>107</v>
      </c>
    </row>
    <row r="20" spans="1:5">
      <c r="A20" s="34">
        <v>20</v>
      </c>
      <c r="B20" s="34">
        <v>100</v>
      </c>
      <c r="C20" s="34">
        <v>999</v>
      </c>
      <c r="D20" s="34">
        <f>A20+B20+C20</f>
        <v>1119</v>
      </c>
      <c r="E20" s="34" t="s">
        <v>108</v>
      </c>
    </row>
    <row r="21" spans="1:5">
      <c r="A21" s="35"/>
      <c r="B21" s="35"/>
      <c r="C21" s="35"/>
    </row>
    <row r="22" spans="1:5" ht="15.75">
      <c r="A22" s="31" t="s">
        <v>109</v>
      </c>
      <c r="B22" s="35"/>
      <c r="C22" s="35"/>
    </row>
    <row r="23" spans="1:5">
      <c r="A23" s="32" t="s">
        <v>100</v>
      </c>
      <c r="B23" s="35"/>
      <c r="C23" s="35"/>
    </row>
    <row r="24" spans="1:5" ht="15">
      <c r="A24" s="33" t="s">
        <v>110</v>
      </c>
      <c r="B24" s="36">
        <v>5</v>
      </c>
      <c r="C24" s="36">
        <v>9</v>
      </c>
      <c r="D24" s="36">
        <v>12</v>
      </c>
      <c r="E24" s="36">
        <v>21</v>
      </c>
    </row>
    <row r="25" spans="1:5" ht="15">
      <c r="A25" s="33" t="s">
        <v>111</v>
      </c>
      <c r="B25" s="36">
        <v>1</v>
      </c>
      <c r="C25" s="36">
        <v>56</v>
      </c>
      <c r="D25" s="36">
        <v>345</v>
      </c>
      <c r="E25" s="36">
        <v>23</v>
      </c>
    </row>
    <row r="26" spans="1:5" ht="15">
      <c r="A26" s="33" t="s">
        <v>112</v>
      </c>
      <c r="B26" s="36">
        <v>2</v>
      </c>
      <c r="C26" s="36">
        <v>6</v>
      </c>
      <c r="D26" s="36">
        <v>23</v>
      </c>
      <c r="E26" s="36">
        <v>34</v>
      </c>
    </row>
    <row r="27" spans="1:5" ht="15">
      <c r="A27" s="33" t="s">
        <v>113</v>
      </c>
      <c r="B27" s="36">
        <v>4</v>
      </c>
      <c r="C27" s="36">
        <v>12</v>
      </c>
      <c r="D27" s="36">
        <v>547</v>
      </c>
      <c r="E27" s="36">
        <v>12</v>
      </c>
    </row>
    <row r="28" spans="1:5" ht="15">
      <c r="A28" s="33" t="s">
        <v>88</v>
      </c>
      <c r="B28" s="36">
        <f>SUM(B24:B27)</f>
        <v>12</v>
      </c>
      <c r="C28" s="36">
        <f>C24+C25+C26+C27</f>
        <v>83</v>
      </c>
      <c r="D28" s="36">
        <f>SUM(D24,D25,D26,D27)</f>
        <v>927</v>
      </c>
      <c r="E28" s="36">
        <f>SUM(E24:E25,E26:E27)</f>
        <v>90</v>
      </c>
    </row>
    <row r="29" spans="1:5" ht="39.75" customHeight="1">
      <c r="A29" s="37" t="s">
        <v>105</v>
      </c>
      <c r="B29" s="38" t="s">
        <v>114</v>
      </c>
      <c r="C29" s="38" t="s">
        <v>115</v>
      </c>
      <c r="D29" s="38" t="s">
        <v>116</v>
      </c>
      <c r="E29" s="38" t="s">
        <v>117</v>
      </c>
    </row>
    <row r="30" spans="1:5">
      <c r="A30" s="35"/>
      <c r="B30" s="35"/>
      <c r="C30" s="35"/>
      <c r="D30" s="35"/>
      <c r="E30" s="35"/>
    </row>
    <row r="31" spans="1:5" ht="15.75">
      <c r="A31" s="31" t="s">
        <v>118</v>
      </c>
      <c r="B31" s="35"/>
      <c r="C31" s="35"/>
    </row>
    <row r="32" spans="1:5">
      <c r="A32" s="32" t="s">
        <v>119</v>
      </c>
      <c r="B32" s="35"/>
      <c r="C32" s="35"/>
    </row>
    <row r="33" spans="1:6" ht="15">
      <c r="A33" s="153" t="s">
        <v>120</v>
      </c>
      <c r="B33" s="153"/>
      <c r="C33" s="153"/>
      <c r="D33" s="33" t="s">
        <v>88</v>
      </c>
      <c r="E33" s="153" t="s">
        <v>105</v>
      </c>
      <c r="F33" s="153"/>
    </row>
    <row r="34" spans="1:6">
      <c r="A34" s="39">
        <v>5</v>
      </c>
      <c r="B34" s="35"/>
      <c r="C34" s="39">
        <v>3</v>
      </c>
      <c r="D34" s="36">
        <f>SUM(A34,A36,C34,C36,B35:B36)</f>
        <v>16</v>
      </c>
      <c r="E34" s="40" t="s">
        <v>121</v>
      </c>
      <c r="F34" s="36"/>
    </row>
    <row r="35" spans="1:6">
      <c r="A35" s="35"/>
      <c r="B35" s="36">
        <v>1</v>
      </c>
      <c r="C35" s="35"/>
    </row>
    <row r="36" spans="1:6">
      <c r="A36" s="36">
        <v>1</v>
      </c>
      <c r="B36" s="36">
        <v>2</v>
      </c>
      <c r="C36" s="36">
        <v>4</v>
      </c>
    </row>
    <row r="37" spans="1:6">
      <c r="A37" s="35"/>
      <c r="B37" s="35"/>
      <c r="C37" s="35"/>
    </row>
  </sheetData>
  <mergeCells count="4">
    <mergeCell ref="A1:B1"/>
    <mergeCell ref="A4:I4"/>
    <mergeCell ref="A33:C33"/>
    <mergeCell ref="E33:F33"/>
  </mergeCells>
  <pageMargins left="0.7" right="0.7" top="0.75" bottom="0.75" header="0.3" footer="0.3"/>
  <pageSetup orientation="portrait" horizontalDpi="4294967293" verticalDpi="4294967293"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31"/>
  <sheetViews>
    <sheetView showGridLines="0" zoomScale="90" zoomScaleNormal="90" workbookViewId="0">
      <selection sqref="A1:C1"/>
    </sheetView>
  </sheetViews>
  <sheetFormatPr defaultRowHeight="14.25"/>
  <cols>
    <col min="1" max="1" width="12.875" customWidth="1"/>
    <col min="2" max="2" width="12.75" customWidth="1"/>
    <col min="3" max="3" width="11.5" customWidth="1"/>
    <col min="4" max="4" width="13.875" customWidth="1"/>
    <col min="5" max="5" width="14.75" customWidth="1"/>
    <col min="6" max="6" width="13.5" customWidth="1"/>
    <col min="7" max="7" width="11.5" bestFit="1" customWidth="1"/>
    <col min="8" max="8" width="10.125" customWidth="1"/>
    <col min="9" max="9" width="12.125" customWidth="1"/>
    <col min="10" max="10" width="11.25" customWidth="1"/>
    <col min="11" max="11" width="10.125" customWidth="1"/>
  </cols>
  <sheetData>
    <row r="1" spans="1:11" ht="30.75" thickBot="1">
      <c r="A1" s="151" t="s">
        <v>123</v>
      </c>
      <c r="B1" s="151"/>
      <c r="C1" s="26"/>
      <c r="D1" s="27"/>
      <c r="E1" s="27"/>
      <c r="F1" s="27"/>
      <c r="G1" s="27"/>
      <c r="H1" s="27"/>
      <c r="I1" s="27"/>
      <c r="J1" s="27"/>
      <c r="K1" s="27"/>
    </row>
    <row r="2" spans="1:11" ht="15" thickTop="1"/>
    <row r="3" spans="1:11" ht="18">
      <c r="A3" s="28" t="s">
        <v>91</v>
      </c>
    </row>
    <row r="4" spans="1:11" ht="15" customHeight="1">
      <c r="A4" s="152" t="s">
        <v>124</v>
      </c>
      <c r="B4" s="152"/>
      <c r="C4" s="152"/>
      <c r="D4" s="152"/>
      <c r="E4" s="152"/>
      <c r="F4" s="152"/>
      <c r="G4" s="152"/>
      <c r="H4" s="152"/>
      <c r="I4" s="152"/>
    </row>
    <row r="5" spans="1:11">
      <c r="A5" s="29"/>
      <c r="B5" s="29"/>
      <c r="C5" s="29"/>
      <c r="D5" s="29"/>
      <c r="E5" s="29"/>
      <c r="F5" s="29"/>
      <c r="G5" s="29"/>
      <c r="H5" s="29"/>
      <c r="I5" s="29"/>
    </row>
    <row r="6" spans="1:11" ht="18">
      <c r="A6" s="28" t="s">
        <v>93</v>
      </c>
    </row>
    <row r="7" spans="1:11" ht="15.75">
      <c r="A7" s="30" t="s">
        <v>125</v>
      </c>
    </row>
    <row r="9" spans="1:11" ht="15.75">
      <c r="A9" s="31" t="s">
        <v>126</v>
      </c>
    </row>
    <row r="10" spans="1:11">
      <c r="A10" t="s">
        <v>127</v>
      </c>
    </row>
    <row r="11" spans="1:11">
      <c r="A11" s="1"/>
    </row>
    <row r="12" spans="1:11" ht="15.75">
      <c r="A12" s="31" t="s">
        <v>128</v>
      </c>
    </row>
    <row r="13" spans="1:11">
      <c r="A13" t="s">
        <v>129</v>
      </c>
    </row>
    <row r="14" spans="1:11">
      <c r="A14" s="1"/>
    </row>
    <row r="15" spans="1:11" ht="15.75">
      <c r="A15" s="31" t="s">
        <v>130</v>
      </c>
    </row>
    <row r="16" spans="1:11">
      <c r="A16" s="156" t="s">
        <v>131</v>
      </c>
      <c r="B16" s="156"/>
      <c r="C16" s="156"/>
      <c r="D16" s="156"/>
      <c r="E16" s="156"/>
      <c r="F16" s="156"/>
      <c r="G16" s="156"/>
      <c r="H16" s="156"/>
      <c r="I16" s="156"/>
      <c r="J16" s="156"/>
    </row>
    <row r="17" spans="1:10">
      <c r="A17" s="156"/>
      <c r="B17" s="156"/>
      <c r="C17" s="156"/>
      <c r="D17" s="156"/>
      <c r="E17" s="156"/>
      <c r="F17" s="156"/>
      <c r="G17" s="156"/>
      <c r="H17" s="156"/>
      <c r="I17" s="156"/>
      <c r="J17" s="156"/>
    </row>
    <row r="18" spans="1:10">
      <c r="A18" s="1"/>
    </row>
    <row r="19" spans="1:10" ht="15.75">
      <c r="A19" s="31" t="s">
        <v>99</v>
      </c>
    </row>
    <row r="20" spans="1:10">
      <c r="A20" s="32" t="s">
        <v>132</v>
      </c>
    </row>
    <row r="21" spans="1:10" ht="15">
      <c r="A21" s="33" t="s">
        <v>133</v>
      </c>
      <c r="B21" s="33" t="s">
        <v>134</v>
      </c>
      <c r="C21" s="33" t="s">
        <v>135</v>
      </c>
      <c r="D21" s="33" t="s">
        <v>136</v>
      </c>
      <c r="E21" s="33" t="s">
        <v>137</v>
      </c>
    </row>
    <row r="22" spans="1:10">
      <c r="A22" s="34" t="s">
        <v>138</v>
      </c>
      <c r="B22" s="34" t="s">
        <v>139</v>
      </c>
      <c r="C22" s="34" t="s">
        <v>140</v>
      </c>
      <c r="D22" s="43">
        <v>42736</v>
      </c>
      <c r="E22" s="44">
        <v>40000</v>
      </c>
    </row>
    <row r="23" spans="1:10">
      <c r="A23" s="34" t="s">
        <v>141</v>
      </c>
      <c r="B23" s="34" t="s">
        <v>142</v>
      </c>
      <c r="C23" s="34" t="s">
        <v>140</v>
      </c>
      <c r="D23" s="43">
        <v>42705</v>
      </c>
      <c r="E23" s="44">
        <v>75000</v>
      </c>
    </row>
    <row r="24" spans="1:10">
      <c r="A24" s="34" t="s">
        <v>143</v>
      </c>
      <c r="B24" s="34" t="s">
        <v>27</v>
      </c>
      <c r="C24" s="34" t="s">
        <v>140</v>
      </c>
      <c r="D24" s="43">
        <v>42705</v>
      </c>
      <c r="E24" s="44">
        <v>30000</v>
      </c>
    </row>
    <row r="25" spans="1:10">
      <c r="A25" s="34" t="s">
        <v>144</v>
      </c>
      <c r="B25" s="36" t="s">
        <v>142</v>
      </c>
      <c r="C25" s="36" t="s">
        <v>140</v>
      </c>
      <c r="D25" s="43">
        <v>42675</v>
      </c>
      <c r="E25" s="44">
        <v>80000</v>
      </c>
    </row>
    <row r="26" spans="1:10" ht="15.75">
      <c r="A26" s="31"/>
      <c r="B26" s="35"/>
      <c r="C26" s="35"/>
    </row>
    <row r="27" spans="1:10" ht="15.75">
      <c r="A27" s="31"/>
      <c r="B27" s="35"/>
      <c r="C27" s="33" t="s">
        <v>88</v>
      </c>
      <c r="D27" s="145" t="s">
        <v>105</v>
      </c>
      <c r="E27" s="145"/>
      <c r="F27" s="145"/>
    </row>
    <row r="28" spans="1:10" ht="15">
      <c r="A28" s="154" t="s">
        <v>145</v>
      </c>
      <c r="B28" s="154"/>
      <c r="C28" s="45">
        <f>SUMIF(B22:B25,"Analytics",E22:E25)</f>
        <v>155000</v>
      </c>
      <c r="D28" s="155" t="s">
        <v>146</v>
      </c>
      <c r="E28" s="155"/>
      <c r="F28" s="155"/>
    </row>
    <row r="29" spans="1:10" ht="15">
      <c r="A29" s="154" t="s">
        <v>147</v>
      </c>
      <c r="B29" s="154"/>
      <c r="C29" s="45">
        <f>SUMIF(B22:B25,"IT",E22:E25)</f>
        <v>0</v>
      </c>
      <c r="D29" s="155" t="s">
        <v>148</v>
      </c>
      <c r="E29" s="155"/>
      <c r="F29" s="155"/>
    </row>
    <row r="30" spans="1:10" ht="15.75">
      <c r="A30" s="31" t="s">
        <v>149</v>
      </c>
      <c r="B30" s="35"/>
      <c r="C30" s="45">
        <f>SUMIF(B22:B25,"Sales",E22:E25)</f>
        <v>30000</v>
      </c>
    </row>
    <row r="31" spans="1:10">
      <c r="A31" s="35"/>
      <c r="B31" s="35"/>
      <c r="C31" s="35"/>
    </row>
  </sheetData>
  <mergeCells count="8">
    <mergeCell ref="A29:B29"/>
    <mergeCell ref="D29:F29"/>
    <mergeCell ref="A1:B1"/>
    <mergeCell ref="A4:I4"/>
    <mergeCell ref="A16:J17"/>
    <mergeCell ref="D27:F27"/>
    <mergeCell ref="A28:B28"/>
    <mergeCell ref="D28:F28"/>
  </mergeCells>
  <pageMargins left="0.7" right="0.7" top="0.75" bottom="0.75" header="0.3" footer="0.3"/>
  <pageSetup orientation="portrait" horizontalDpi="4294967293" verticalDpi="4294967293"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K27"/>
  <sheetViews>
    <sheetView showGridLines="0" topLeftCell="A19" zoomScale="90" zoomScaleNormal="90" workbookViewId="0">
      <selection sqref="A1:C1"/>
    </sheetView>
  </sheetViews>
  <sheetFormatPr defaultRowHeight="14.25"/>
  <cols>
    <col min="1" max="1" width="12.875" customWidth="1"/>
    <col min="2" max="2" width="12.75" customWidth="1"/>
    <col min="3" max="3" width="13.25" customWidth="1"/>
    <col min="4" max="4" width="15.125" customWidth="1"/>
    <col min="5" max="5" width="14.75" customWidth="1"/>
    <col min="6" max="6" width="13.5" customWidth="1"/>
    <col min="7" max="7" width="11.5" bestFit="1" customWidth="1"/>
    <col min="8" max="8" width="10.125" customWidth="1"/>
    <col min="9" max="9" width="12.125" customWidth="1"/>
    <col min="10" max="10" width="11.25" customWidth="1"/>
    <col min="11" max="11" width="10.125" customWidth="1"/>
  </cols>
  <sheetData>
    <row r="1" spans="1:11" ht="30.75" thickBot="1">
      <c r="A1" s="151" t="s">
        <v>150</v>
      </c>
      <c r="B1" s="151"/>
      <c r="C1" s="151"/>
      <c r="D1" s="27"/>
      <c r="E1" s="27"/>
      <c r="F1" s="27"/>
      <c r="G1" s="27"/>
      <c r="H1" s="27"/>
      <c r="I1" s="27"/>
      <c r="J1" s="27"/>
      <c r="K1" s="27"/>
    </row>
    <row r="2" spans="1:11" ht="15" thickTop="1"/>
    <row r="3" spans="1:11" ht="18">
      <c r="A3" s="28" t="s">
        <v>91</v>
      </c>
    </row>
    <row r="4" spans="1:11" ht="15" customHeight="1">
      <c r="A4" s="152" t="s">
        <v>151</v>
      </c>
      <c r="B4" s="152"/>
      <c r="C4" s="152"/>
      <c r="D4" s="152"/>
      <c r="E4" s="152"/>
      <c r="F4" s="152"/>
      <c r="G4" s="152"/>
      <c r="H4" s="152"/>
      <c r="I4" s="152"/>
    </row>
    <row r="5" spans="1:11">
      <c r="A5" s="29"/>
      <c r="B5" s="29"/>
      <c r="C5" s="29"/>
      <c r="D5" s="29"/>
      <c r="E5" s="29"/>
      <c r="F5" s="29"/>
      <c r="G5" s="29"/>
      <c r="H5" s="29"/>
      <c r="I5" s="29"/>
    </row>
    <row r="6" spans="1:11" ht="18">
      <c r="A6" s="28" t="s">
        <v>93</v>
      </c>
    </row>
    <row r="7" spans="1:11" ht="15.75">
      <c r="A7" s="30" t="s">
        <v>152</v>
      </c>
    </row>
    <row r="9" spans="1:11" ht="15.75">
      <c r="A9" s="31" t="s">
        <v>153</v>
      </c>
    </row>
    <row r="10" spans="1:11">
      <c r="A10" t="s">
        <v>154</v>
      </c>
    </row>
    <row r="11" spans="1:11">
      <c r="A11" s="1"/>
    </row>
    <row r="12" spans="1:11" ht="15.75">
      <c r="A12" s="31" t="s">
        <v>155</v>
      </c>
    </row>
    <row r="13" spans="1:11">
      <c r="A13" t="s">
        <v>156</v>
      </c>
    </row>
    <row r="14" spans="1:11">
      <c r="A14" s="1"/>
    </row>
    <row r="15" spans="1:11" ht="15.75">
      <c r="A15" s="31" t="s">
        <v>99</v>
      </c>
    </row>
    <row r="16" spans="1:11">
      <c r="A16" s="32" t="s">
        <v>157</v>
      </c>
    </row>
    <row r="17" spans="1:9" ht="15">
      <c r="A17" s="33" t="s">
        <v>158</v>
      </c>
      <c r="B17" s="33" t="s">
        <v>159</v>
      </c>
      <c r="C17" s="33" t="s">
        <v>160</v>
      </c>
      <c r="D17" s="33" t="s">
        <v>161</v>
      </c>
      <c r="H17" t="s">
        <v>162</v>
      </c>
    </row>
    <row r="18" spans="1:9">
      <c r="A18" s="34" t="s">
        <v>163</v>
      </c>
      <c r="B18" s="36" t="s">
        <v>164</v>
      </c>
      <c r="C18" s="46">
        <v>1.5</v>
      </c>
      <c r="D18" s="47">
        <v>100</v>
      </c>
      <c r="E18">
        <f>(C18*D18)+(C19*D19)+(C20*D20)+(C21*D21)+(C22*D22)+(C23*D23)</f>
        <v>7993.5</v>
      </c>
      <c r="H18">
        <v>1</v>
      </c>
      <c r="I18">
        <v>1</v>
      </c>
    </row>
    <row r="19" spans="1:9">
      <c r="A19" s="34" t="s">
        <v>165</v>
      </c>
      <c r="B19" s="36" t="s">
        <v>166</v>
      </c>
      <c r="C19" s="46">
        <v>1.99</v>
      </c>
      <c r="D19" s="47">
        <v>150</v>
      </c>
      <c r="H19">
        <v>2</v>
      </c>
      <c r="I19">
        <v>2</v>
      </c>
    </row>
    <row r="20" spans="1:9">
      <c r="A20" s="34" t="s">
        <v>167</v>
      </c>
      <c r="B20" s="36" t="s">
        <v>166</v>
      </c>
      <c r="C20" s="46">
        <v>2.0499999999999998</v>
      </c>
      <c r="D20" s="47">
        <v>200</v>
      </c>
      <c r="H20">
        <v>3</v>
      </c>
      <c r="I20">
        <v>10</v>
      </c>
    </row>
    <row r="21" spans="1:9">
      <c r="A21" s="34" t="s">
        <v>168</v>
      </c>
      <c r="B21" s="36" t="s">
        <v>164</v>
      </c>
      <c r="C21" s="46">
        <v>3.5</v>
      </c>
      <c r="D21" s="47">
        <v>50</v>
      </c>
      <c r="H21">
        <v>4</v>
      </c>
      <c r="I21">
        <v>30</v>
      </c>
    </row>
    <row r="22" spans="1:9">
      <c r="A22" s="34" t="s">
        <v>169</v>
      </c>
      <c r="B22" s="36" t="s">
        <v>166</v>
      </c>
      <c r="C22" s="46">
        <v>4.9000000000000004</v>
      </c>
      <c r="D22" s="47">
        <v>400</v>
      </c>
      <c r="I22">
        <f>SUMPRODUCT(H18:H21,I18:I21)</f>
        <v>155</v>
      </c>
    </row>
    <row r="23" spans="1:9">
      <c r="A23" s="34" t="s">
        <v>170</v>
      </c>
      <c r="B23" s="36" t="s">
        <v>164</v>
      </c>
      <c r="C23" s="46">
        <v>5</v>
      </c>
      <c r="D23" s="47">
        <v>1000</v>
      </c>
    </row>
    <row r="24" spans="1:9" ht="15.75">
      <c r="A24" s="31"/>
      <c r="B24" s="35"/>
      <c r="C24" s="35"/>
    </row>
    <row r="25" spans="1:9" ht="15.75">
      <c r="A25" s="31"/>
      <c r="B25" s="35"/>
      <c r="C25" s="33" t="s">
        <v>88</v>
      </c>
      <c r="D25" s="145" t="s">
        <v>105</v>
      </c>
      <c r="E25" s="145"/>
      <c r="F25" s="145"/>
    </row>
    <row r="26" spans="1:9" ht="15">
      <c r="A26" s="157" t="s">
        <v>171</v>
      </c>
      <c r="B26" s="157"/>
      <c r="C26" s="45">
        <f>SUMPRODUCT(C18:C23,D18:D23)</f>
        <v>7993.5</v>
      </c>
      <c r="D26" s="155" t="s">
        <v>172</v>
      </c>
      <c r="E26" s="155"/>
      <c r="F26" s="155"/>
    </row>
    <row r="27" spans="1:9" ht="15.75">
      <c r="A27" s="31"/>
      <c r="B27" s="35"/>
      <c r="C27" s="35"/>
    </row>
  </sheetData>
  <mergeCells count="5">
    <mergeCell ref="A1:C1"/>
    <mergeCell ref="A4:I4"/>
    <mergeCell ref="D25:F25"/>
    <mergeCell ref="A26:B26"/>
    <mergeCell ref="D26:F26"/>
  </mergeCells>
  <pageMargins left="0.7" right="0.7" top="0.75" bottom="0.75" header="0.3" footer="0.3"/>
  <pageSetup orientation="portrait" horizontalDpi="4294967293" verticalDpi="4294967293"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24"/>
  <sheetViews>
    <sheetView showGridLines="0" topLeftCell="A8" zoomScale="90" zoomScaleNormal="90" workbookViewId="0">
      <selection sqref="A1:C1"/>
    </sheetView>
  </sheetViews>
  <sheetFormatPr defaultRowHeight="14.25"/>
  <cols>
    <col min="1" max="1" width="12.875" customWidth="1"/>
    <col min="2" max="2" width="12.75" customWidth="1"/>
    <col min="3" max="3" width="13.25" customWidth="1"/>
    <col min="4" max="4" width="15.125" customWidth="1"/>
    <col min="5" max="5" width="14.75" customWidth="1"/>
    <col min="6" max="6" width="13.5" customWidth="1"/>
    <col min="7" max="7" width="11.5" bestFit="1" customWidth="1"/>
    <col min="8" max="8" width="10.125" customWidth="1"/>
    <col min="9" max="9" width="12.125" customWidth="1"/>
    <col min="10" max="10" width="11.25" customWidth="1"/>
    <col min="11" max="11" width="10.125" customWidth="1"/>
  </cols>
  <sheetData>
    <row r="1" spans="1:11" ht="30.75" thickBot="1">
      <c r="A1" s="151" t="s">
        <v>173</v>
      </c>
      <c r="B1" s="151"/>
      <c r="C1" s="151"/>
      <c r="D1" s="27"/>
      <c r="E1" s="27"/>
      <c r="F1" s="27"/>
      <c r="G1" s="27"/>
      <c r="H1" s="27"/>
      <c r="I1" s="27"/>
      <c r="J1" s="27"/>
      <c r="K1" s="27"/>
    </row>
    <row r="2" spans="1:11" ht="15" thickTop="1"/>
    <row r="3" spans="1:11" ht="18">
      <c r="A3" s="28" t="s">
        <v>91</v>
      </c>
    </row>
    <row r="4" spans="1:11" ht="15" customHeight="1">
      <c r="A4" s="152" t="s">
        <v>174</v>
      </c>
      <c r="B4" s="152"/>
      <c r="C4" s="152"/>
      <c r="D4" s="152"/>
      <c r="E4" s="152"/>
      <c r="F4" s="152"/>
      <c r="G4" s="152"/>
      <c r="H4" s="152"/>
      <c r="I4" s="152"/>
    </row>
    <row r="5" spans="1:11">
      <c r="A5" s="29"/>
      <c r="B5" s="29"/>
      <c r="C5" s="29"/>
      <c r="D5" s="29"/>
      <c r="E5" s="29"/>
      <c r="F5" s="29"/>
      <c r="G5" s="29"/>
      <c r="H5" s="29"/>
      <c r="I5" s="29"/>
    </row>
    <row r="6" spans="1:11" ht="18">
      <c r="A6" s="28" t="s">
        <v>93</v>
      </c>
    </row>
    <row r="7" spans="1:11" ht="15.75">
      <c r="A7" s="30" t="s">
        <v>175</v>
      </c>
    </row>
    <row r="9" spans="1:11" ht="15.75">
      <c r="A9" s="31" t="s">
        <v>176</v>
      </c>
    </row>
    <row r="10" spans="1:11">
      <c r="A10" t="s">
        <v>177</v>
      </c>
    </row>
    <row r="11" spans="1:11">
      <c r="A11" s="1"/>
    </row>
    <row r="12" spans="1:11" ht="15.75">
      <c r="A12" s="31" t="s">
        <v>178</v>
      </c>
      <c r="E12">
        <f ca="1">RANDBETWEEN(1,10)</f>
        <v>3</v>
      </c>
    </row>
    <row r="13" spans="1:11">
      <c r="A13" t="s">
        <v>179</v>
      </c>
      <c r="E13">
        <f t="shared" ref="E13:E23" ca="1" si="0">RANDBETWEEN(1,10)</f>
        <v>8</v>
      </c>
    </row>
    <row r="14" spans="1:11">
      <c r="A14" s="1"/>
      <c r="E14">
        <f t="shared" ca="1" si="0"/>
        <v>6</v>
      </c>
    </row>
    <row r="15" spans="1:11" ht="15.75">
      <c r="A15" s="31" t="s">
        <v>180</v>
      </c>
      <c r="E15">
        <f t="shared" ca="1" si="0"/>
        <v>10</v>
      </c>
    </row>
    <row r="16" spans="1:11">
      <c r="A16" s="32" t="s">
        <v>181</v>
      </c>
      <c r="E16">
        <f t="shared" ca="1" si="0"/>
        <v>4</v>
      </c>
    </row>
    <row r="17" spans="1:5" ht="15">
      <c r="A17" s="33" t="s">
        <v>182</v>
      </c>
      <c r="B17" s="153" t="s">
        <v>105</v>
      </c>
      <c r="C17" s="153"/>
      <c r="E17">
        <f t="shared" ca="1" si="0"/>
        <v>5</v>
      </c>
    </row>
    <row r="18" spans="1:5">
      <c r="A18" s="36">
        <f ca="1">RANDBETWEEN(0,100000)</f>
        <v>75886</v>
      </c>
      <c r="B18" s="158" t="s">
        <v>183</v>
      </c>
      <c r="C18" s="158"/>
      <c r="E18">
        <f t="shared" ca="1" si="0"/>
        <v>8</v>
      </c>
    </row>
    <row r="19" spans="1:5">
      <c r="A19" s="36">
        <f ca="1">RANDBETWEEN(0,100000)</f>
        <v>48763</v>
      </c>
      <c r="B19" s="158" t="s">
        <v>183</v>
      </c>
      <c r="C19" s="158"/>
      <c r="E19">
        <f t="shared" ca="1" si="0"/>
        <v>9</v>
      </c>
    </row>
    <row r="20" spans="1:5">
      <c r="A20" s="36">
        <f ca="1">RANDBETWEEN(0,100000)</f>
        <v>94447</v>
      </c>
      <c r="B20" s="158" t="s">
        <v>183</v>
      </c>
      <c r="C20" s="158"/>
      <c r="E20">
        <f t="shared" ca="1" si="0"/>
        <v>10</v>
      </c>
    </row>
    <row r="21" spans="1:5">
      <c r="A21" s="36">
        <f ca="1">RANDBETWEEN(0,5000)</f>
        <v>1174</v>
      </c>
      <c r="B21" s="158" t="s">
        <v>184</v>
      </c>
      <c r="C21" s="158"/>
      <c r="E21">
        <f t="shared" ca="1" si="0"/>
        <v>9</v>
      </c>
    </row>
    <row r="22" spans="1:5">
      <c r="A22" s="36">
        <f ca="1">RANDBETWEEN(0,5000)</f>
        <v>1294</v>
      </c>
      <c r="B22" s="158" t="s">
        <v>184</v>
      </c>
      <c r="C22" s="158"/>
      <c r="E22">
        <f t="shared" ca="1" si="0"/>
        <v>5</v>
      </c>
    </row>
    <row r="23" spans="1:5">
      <c r="A23" s="36">
        <f ca="1">RANDBETWEEN(0,5000)</f>
        <v>4125</v>
      </c>
      <c r="B23" s="158" t="s">
        <v>184</v>
      </c>
      <c r="C23" s="158"/>
      <c r="E23">
        <f t="shared" ca="1" si="0"/>
        <v>10</v>
      </c>
    </row>
    <row r="24" spans="1:5" ht="15.75">
      <c r="A24" s="31"/>
      <c r="B24" s="35"/>
      <c r="C24" s="35"/>
    </row>
  </sheetData>
  <mergeCells count="9">
    <mergeCell ref="B21:C21"/>
    <mergeCell ref="B22:C22"/>
    <mergeCell ref="B23:C23"/>
    <mergeCell ref="A1:C1"/>
    <mergeCell ref="A4:I4"/>
    <mergeCell ref="B17:C17"/>
    <mergeCell ref="B18:C18"/>
    <mergeCell ref="B19:C19"/>
    <mergeCell ref="B20:C20"/>
  </mergeCells>
  <pageMargins left="0.7" right="0.7" top="0.75" bottom="0.75" header="0.3" footer="0.3"/>
  <pageSetup orientation="portrait" horizontalDpi="4294967293" verticalDpi="4294967293"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L25"/>
  <sheetViews>
    <sheetView showGridLines="0" topLeftCell="A19" zoomScale="90" zoomScaleNormal="90" workbookViewId="0">
      <selection sqref="A1:C1"/>
    </sheetView>
  </sheetViews>
  <sheetFormatPr defaultRowHeight="14.25"/>
  <cols>
    <col min="1" max="1" width="10" customWidth="1"/>
    <col min="2" max="2" width="11.5" bestFit="1" customWidth="1"/>
    <col min="3" max="3" width="15.625" customWidth="1"/>
    <col min="9" max="9" width="10.125" customWidth="1"/>
    <col min="10" max="10" width="12.125" customWidth="1"/>
    <col min="11" max="11" width="11.25" customWidth="1"/>
    <col min="12" max="12" width="10.125" customWidth="1"/>
  </cols>
  <sheetData>
    <row r="1" spans="1:12" ht="30.75" thickBot="1">
      <c r="A1" s="48" t="s">
        <v>185</v>
      </c>
      <c r="B1" s="27"/>
      <c r="C1" s="27"/>
      <c r="D1" s="27"/>
      <c r="E1" s="27"/>
      <c r="F1" s="27"/>
      <c r="G1" s="27"/>
      <c r="H1" s="27"/>
      <c r="I1" s="27"/>
      <c r="J1" s="27"/>
      <c r="K1" s="27"/>
      <c r="L1" s="27"/>
    </row>
    <row r="2" spans="1:12" ht="15" thickTop="1"/>
    <row r="3" spans="1:12" ht="18">
      <c r="A3" s="28" t="s">
        <v>91</v>
      </c>
    </row>
    <row r="4" spans="1:12">
      <c r="A4" t="s">
        <v>186</v>
      </c>
    </row>
    <row r="6" spans="1:12" ht="18">
      <c r="A6" s="28" t="s">
        <v>93</v>
      </c>
    </row>
    <row r="7" spans="1:12" ht="15.75">
      <c r="A7" s="30" t="s">
        <v>187</v>
      </c>
    </row>
    <row r="9" spans="1:12" ht="15.75">
      <c r="A9" s="31" t="s">
        <v>188</v>
      </c>
    </row>
    <row r="10" spans="1:12">
      <c r="A10" s="156" t="s">
        <v>189</v>
      </c>
      <c r="B10" s="156"/>
      <c r="C10" s="156"/>
      <c r="D10" s="156"/>
      <c r="E10" s="156"/>
      <c r="F10" s="156"/>
      <c r="G10" s="156"/>
      <c r="H10" s="156"/>
      <c r="I10" s="156"/>
      <c r="J10" s="156"/>
      <c r="K10" s="156"/>
    </row>
    <row r="11" spans="1:12">
      <c r="A11" s="156"/>
      <c r="B11" s="156"/>
      <c r="C11" s="156"/>
      <c r="D11" s="156"/>
      <c r="E11" s="156"/>
      <c r="F11" s="156"/>
      <c r="G11" s="156"/>
      <c r="H11" s="156"/>
      <c r="I11" s="156"/>
      <c r="J11" s="156"/>
      <c r="K11" s="156"/>
    </row>
    <row r="12" spans="1:12">
      <c r="A12" s="41"/>
      <c r="B12" s="41"/>
      <c r="C12" s="41"/>
      <c r="D12" s="41"/>
      <c r="E12" s="41"/>
      <c r="F12" s="41"/>
      <c r="G12" s="41"/>
      <c r="H12" s="41"/>
      <c r="I12" s="41"/>
      <c r="J12" s="41"/>
      <c r="K12" s="41"/>
    </row>
    <row r="13" spans="1:12" ht="15.75">
      <c r="A13" s="31" t="s">
        <v>190</v>
      </c>
    </row>
    <row r="14" spans="1:12">
      <c r="A14" t="s">
        <v>191</v>
      </c>
    </row>
    <row r="16" spans="1:12" ht="15.75">
      <c r="A16" s="31" t="s">
        <v>192</v>
      </c>
    </row>
    <row r="17" spans="1:6">
      <c r="A17" t="s">
        <v>193</v>
      </c>
    </row>
    <row r="19" spans="1:6" ht="15.75">
      <c r="A19" s="31" t="s">
        <v>180</v>
      </c>
    </row>
    <row r="20" spans="1:6">
      <c r="A20" t="s">
        <v>194</v>
      </c>
    </row>
    <row r="21" spans="1:6" ht="15">
      <c r="A21" s="33" t="s">
        <v>195</v>
      </c>
      <c r="B21" s="33" t="s">
        <v>196</v>
      </c>
      <c r="C21" s="33" t="s">
        <v>197</v>
      </c>
      <c r="D21" s="153" t="s">
        <v>105</v>
      </c>
      <c r="E21" s="153"/>
      <c r="F21" s="153"/>
    </row>
    <row r="22" spans="1:6" ht="15">
      <c r="A22" s="36" t="s">
        <v>198</v>
      </c>
      <c r="B22" s="36">
        <v>90</v>
      </c>
      <c r="C22" s="33" t="str">
        <f>IF(B22&gt;=40,"Pass","Fail")</f>
        <v>Pass</v>
      </c>
      <c r="D22" s="159" t="s">
        <v>199</v>
      </c>
      <c r="E22" s="160"/>
      <c r="F22" s="161"/>
    </row>
    <row r="23" spans="1:6" ht="15">
      <c r="A23" s="36" t="s">
        <v>200</v>
      </c>
      <c r="B23" s="36">
        <v>70</v>
      </c>
      <c r="C23" s="33" t="str">
        <f>IF(B23&gt;=40,"Pass","Fail")</f>
        <v>Pass</v>
      </c>
      <c r="D23" s="159" t="s">
        <v>201</v>
      </c>
      <c r="E23" s="160"/>
      <c r="F23" s="161"/>
    </row>
    <row r="24" spans="1:6" ht="15">
      <c r="A24" s="36" t="s">
        <v>202</v>
      </c>
      <c r="B24" s="36">
        <v>20</v>
      </c>
      <c r="C24" s="33" t="str">
        <f>IF(B24&gt;=40,"Pass","Fail")</f>
        <v>Fail</v>
      </c>
      <c r="D24" s="159" t="s">
        <v>203</v>
      </c>
      <c r="E24" s="160"/>
      <c r="F24" s="161"/>
    </row>
    <row r="25" spans="1:6" ht="15">
      <c r="A25" s="36" t="s">
        <v>204</v>
      </c>
      <c r="B25" s="36">
        <v>41</v>
      </c>
      <c r="C25" s="33" t="str">
        <f>IF(B25&gt;=40,"Pass","Fail")</f>
        <v>Pass</v>
      </c>
      <c r="D25" s="158" t="s">
        <v>205</v>
      </c>
      <c r="E25" s="158"/>
      <c r="F25" s="158"/>
    </row>
  </sheetData>
  <mergeCells count="6">
    <mergeCell ref="D25:F25"/>
    <mergeCell ref="A10:K11"/>
    <mergeCell ref="D21:F21"/>
    <mergeCell ref="D22:F22"/>
    <mergeCell ref="D23:F23"/>
    <mergeCell ref="D24:F24"/>
  </mergeCells>
  <conditionalFormatting sqref="B22:B25">
    <cfRule type="iconSet" priority="1">
      <iconSet iconSet="3Flags">
        <cfvo type="percent" val="0"/>
        <cfvo type="num" val="20"/>
        <cfvo type="num" val="40"/>
      </iconSet>
    </cfRule>
  </conditionalFormatting>
  <conditionalFormatting sqref="C22:C25">
    <cfRule type="containsText" dxfId="0" priority="2" operator="containsText" text="Pass">
      <formula>NOT(ISERROR(SEARCH("Pass",C22)))</formula>
    </cfRule>
  </conditionalFormatting>
  <pageMargins left="0.7" right="0.7" top="0.75" bottom="0.75" header="0.3" footer="0.3"/>
  <pageSetup orientation="portrait" horizontalDpi="4294967293" verticalDpi="4294967293"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K30"/>
  <sheetViews>
    <sheetView showGridLines="0" topLeftCell="A8" zoomScale="90" zoomScaleNormal="90" workbookViewId="0">
      <selection sqref="A1:C1"/>
    </sheetView>
  </sheetViews>
  <sheetFormatPr defaultRowHeight="14.25"/>
  <cols>
    <col min="1" max="1" width="12.875" customWidth="1"/>
    <col min="2" max="2" width="12.75" customWidth="1"/>
    <col min="3" max="3" width="13.25" customWidth="1"/>
    <col min="4" max="4" width="15.125" customWidth="1"/>
    <col min="5" max="5" width="14.75" customWidth="1"/>
    <col min="6" max="6" width="13.5" customWidth="1"/>
    <col min="7" max="7" width="11.5" customWidth="1"/>
    <col min="8" max="8" width="12" customWidth="1"/>
    <col min="9" max="9" width="12.125" customWidth="1"/>
    <col min="10" max="10" width="11.25" customWidth="1"/>
    <col min="11" max="11" width="10.125" customWidth="1"/>
  </cols>
  <sheetData>
    <row r="1" spans="1:11" ht="30.75" thickBot="1">
      <c r="A1" s="151" t="s">
        <v>563</v>
      </c>
      <c r="B1" s="151"/>
      <c r="C1" s="26"/>
      <c r="D1" s="27"/>
      <c r="E1" s="27"/>
      <c r="F1" s="27"/>
      <c r="G1" s="27"/>
      <c r="H1" s="27"/>
      <c r="I1" s="27"/>
      <c r="J1" s="27"/>
      <c r="K1" s="27"/>
    </row>
    <row r="2" spans="1:11" ht="15" thickTop="1"/>
    <row r="3" spans="1:11" ht="18">
      <c r="A3" s="28" t="s">
        <v>91</v>
      </c>
    </row>
    <row r="4" spans="1:11" ht="15" customHeight="1">
      <c r="A4" s="152" t="s">
        <v>564</v>
      </c>
      <c r="B4" s="152"/>
      <c r="C4" s="152"/>
      <c r="D4" s="152"/>
      <c r="E4" s="152"/>
      <c r="F4" s="152"/>
      <c r="G4" s="152"/>
      <c r="H4" s="152"/>
      <c r="I4" s="152"/>
    </row>
    <row r="5" spans="1:11">
      <c r="A5" s="29"/>
      <c r="B5" s="29"/>
      <c r="C5" s="29"/>
      <c r="D5" s="29"/>
      <c r="E5" s="29"/>
      <c r="F5" s="29"/>
      <c r="G5" s="29"/>
      <c r="H5" s="29"/>
      <c r="I5" s="29"/>
    </row>
    <row r="6" spans="1:11" ht="18">
      <c r="A6" s="28" t="s">
        <v>93</v>
      </c>
    </row>
    <row r="7" spans="1:11" ht="15.75">
      <c r="A7" s="30" t="s">
        <v>565</v>
      </c>
    </row>
    <row r="9" spans="1:11" ht="15.75">
      <c r="A9" s="31" t="s">
        <v>126</v>
      </c>
    </row>
    <row r="10" spans="1:11">
      <c r="A10" t="s">
        <v>566</v>
      </c>
    </row>
    <row r="12" spans="1:11" ht="15.75">
      <c r="A12" s="31" t="s">
        <v>128</v>
      </c>
    </row>
    <row r="13" spans="1:11">
      <c r="A13" t="s">
        <v>567</v>
      </c>
    </row>
    <row r="15" spans="1:11" ht="15.75">
      <c r="A15" s="31" t="s">
        <v>180</v>
      </c>
    </row>
    <row r="16" spans="1:11">
      <c r="A16" s="32" t="s">
        <v>568</v>
      </c>
    </row>
    <row r="17" spans="1:8" s="77" customFormat="1" ht="15" customHeight="1">
      <c r="A17" s="37" t="s">
        <v>101</v>
      </c>
      <c r="B17" s="37" t="s">
        <v>102</v>
      </c>
      <c r="C17" s="37" t="s">
        <v>103</v>
      </c>
      <c r="D17" s="37" t="s">
        <v>569</v>
      </c>
      <c r="E17" s="76" t="s">
        <v>570</v>
      </c>
      <c r="F17" s="76" t="s">
        <v>104</v>
      </c>
      <c r="G17" s="162" t="s">
        <v>105</v>
      </c>
      <c r="H17" s="162"/>
    </row>
    <row r="18" spans="1:8" ht="15" customHeight="1">
      <c r="A18" s="36">
        <v>3</v>
      </c>
      <c r="B18" s="36">
        <v>1</v>
      </c>
      <c r="C18" s="36">
        <v>5</v>
      </c>
      <c r="D18" s="36">
        <v>3</v>
      </c>
      <c r="E18" s="49" t="s">
        <v>571</v>
      </c>
      <c r="F18" s="49">
        <f>COUNTIF(A18:D18,"&gt;1")</f>
        <v>3</v>
      </c>
      <c r="G18" s="158" t="s">
        <v>572</v>
      </c>
      <c r="H18" s="158"/>
    </row>
    <row r="19" spans="1:8" ht="15" customHeight="1">
      <c r="A19" s="36">
        <v>19</v>
      </c>
      <c r="B19" s="36" t="s">
        <v>219</v>
      </c>
      <c r="C19" s="36"/>
      <c r="D19" s="36">
        <v>0</v>
      </c>
      <c r="E19" s="49" t="s">
        <v>573</v>
      </c>
      <c r="F19" s="49">
        <f>COUNTIF(A19:D19,"=0")</f>
        <v>1</v>
      </c>
      <c r="G19" s="158" t="s">
        <v>574</v>
      </c>
      <c r="H19" s="158"/>
    </row>
    <row r="20" spans="1:8" ht="15" customHeight="1">
      <c r="A20" s="36">
        <v>8</v>
      </c>
      <c r="B20" s="36" t="s">
        <v>226</v>
      </c>
      <c r="C20" s="36">
        <v>20</v>
      </c>
      <c r="D20" s="36">
        <v>2</v>
      </c>
      <c r="E20" s="49" t="s">
        <v>575</v>
      </c>
      <c r="F20" s="49">
        <f>COUNTIF(A20:D20,"&gt;=2")</f>
        <v>3</v>
      </c>
      <c r="G20" s="158" t="s">
        <v>576</v>
      </c>
      <c r="H20" s="158"/>
    </row>
    <row r="21" spans="1:8" ht="15" customHeight="1">
      <c r="A21" s="36">
        <v>-8.5</v>
      </c>
      <c r="B21" s="36">
        <v>0</v>
      </c>
      <c r="C21" s="36" t="s">
        <v>222</v>
      </c>
      <c r="D21" s="36">
        <v>-1</v>
      </c>
      <c r="E21" s="49" t="s">
        <v>577</v>
      </c>
      <c r="F21" s="49">
        <f>COUNTIF(A21:D21,"&lt;0")</f>
        <v>2</v>
      </c>
      <c r="G21" s="158" t="s">
        <v>578</v>
      </c>
      <c r="H21" s="158"/>
    </row>
    <row r="22" spans="1:8" ht="15.75">
      <c r="A22" s="31"/>
      <c r="B22" s="35"/>
      <c r="C22" s="35"/>
    </row>
    <row r="23" spans="1:8" ht="15.75">
      <c r="A23" s="31" t="s">
        <v>206</v>
      </c>
    </row>
    <row r="24" spans="1:8">
      <c r="A24" s="32" t="s">
        <v>568</v>
      </c>
    </row>
    <row r="25" spans="1:8" ht="15" customHeight="1">
      <c r="A25" s="37" t="s">
        <v>101</v>
      </c>
      <c r="B25" s="37" t="s">
        <v>102</v>
      </c>
      <c r="C25" s="37" t="s">
        <v>103</v>
      </c>
      <c r="D25" s="37" t="s">
        <v>569</v>
      </c>
      <c r="E25" s="76" t="s">
        <v>570</v>
      </c>
      <c r="F25" s="37" t="s">
        <v>104</v>
      </c>
    </row>
    <row r="26" spans="1:8">
      <c r="A26" s="36">
        <v>1</v>
      </c>
      <c r="B26" s="36">
        <v>-1</v>
      </c>
      <c r="C26" s="36">
        <v>5</v>
      </c>
      <c r="D26" s="36">
        <v>3</v>
      </c>
      <c r="E26" s="49" t="s">
        <v>579</v>
      </c>
      <c r="F26" s="36"/>
    </row>
    <row r="27" spans="1:8">
      <c r="A27" s="36">
        <v>19</v>
      </c>
      <c r="B27" s="36" t="s">
        <v>219</v>
      </c>
      <c r="C27" s="36"/>
      <c r="D27" s="36">
        <v>0</v>
      </c>
      <c r="E27" s="49" t="s">
        <v>580</v>
      </c>
      <c r="F27" s="36"/>
    </row>
    <row r="28" spans="1:8">
      <c r="A28" s="36">
        <v>8</v>
      </c>
      <c r="B28" s="36">
        <v>-50</v>
      </c>
      <c r="C28" s="36">
        <v>20</v>
      </c>
      <c r="D28" s="36">
        <v>2</v>
      </c>
      <c r="E28" s="49" t="s">
        <v>581</v>
      </c>
      <c r="F28" s="36"/>
    </row>
    <row r="29" spans="1:8">
      <c r="A29" s="36">
        <v>-8.5</v>
      </c>
      <c r="B29" s="36">
        <v>0</v>
      </c>
      <c r="C29" s="36"/>
      <c r="D29" s="36">
        <v>-1</v>
      </c>
      <c r="E29" s="49" t="s">
        <v>582</v>
      </c>
      <c r="F29" s="36"/>
    </row>
    <row r="30" spans="1:8" ht="15.75">
      <c r="A30" s="31"/>
      <c r="B30" s="35"/>
      <c r="C30" s="35"/>
    </row>
  </sheetData>
  <mergeCells count="7">
    <mergeCell ref="G21:H21"/>
    <mergeCell ref="A1:B1"/>
    <mergeCell ref="A4:I4"/>
    <mergeCell ref="G17:H17"/>
    <mergeCell ref="G18:H18"/>
    <mergeCell ref="G19:H19"/>
    <mergeCell ref="G20:H20"/>
  </mergeCells>
  <pageMargins left="0.7" right="0.7" top="0.75" bottom="0.75" header="0.3" footer="0.3"/>
  <pageSetup orientation="portrait" horizontalDpi="4294967293" verticalDpi="4294967293"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29"/>
  <sheetViews>
    <sheetView showGridLines="0" topLeftCell="A13" zoomScale="90" zoomScaleNormal="90" workbookViewId="0">
      <selection sqref="A1:C1"/>
    </sheetView>
  </sheetViews>
  <sheetFormatPr defaultRowHeight="14.25"/>
  <cols>
    <col min="1" max="1" width="11.75" customWidth="1"/>
    <col min="2" max="2" width="11.5" customWidth="1"/>
    <col min="3" max="3" width="10.125" customWidth="1"/>
    <col min="4" max="4" width="10" customWidth="1"/>
    <col min="5" max="5" width="11.5" bestFit="1" customWidth="1"/>
    <col min="6" max="6" width="12.5" bestFit="1" customWidth="1"/>
    <col min="9" max="9" width="11.5" customWidth="1"/>
    <col min="10" max="10" width="12.125" customWidth="1"/>
    <col min="11" max="11" width="11.25" customWidth="1"/>
    <col min="12" max="12" width="10.125" customWidth="1"/>
  </cols>
  <sheetData>
    <row r="1" spans="1:12" ht="30.75" thickBot="1">
      <c r="A1" s="164" t="s">
        <v>207</v>
      </c>
      <c r="B1" s="164"/>
      <c r="C1" s="27"/>
      <c r="D1" s="27"/>
      <c r="E1" s="27"/>
      <c r="F1" s="27"/>
      <c r="G1" s="27"/>
      <c r="H1" s="27"/>
      <c r="I1" s="27"/>
      <c r="J1" s="27"/>
      <c r="K1" s="27"/>
      <c r="L1" s="27"/>
    </row>
    <row r="2" spans="1:12" ht="15" thickTop="1"/>
    <row r="3" spans="1:12" ht="18">
      <c r="A3" s="28" t="s">
        <v>91</v>
      </c>
    </row>
    <row r="4" spans="1:12">
      <c r="A4" s="156" t="s">
        <v>208</v>
      </c>
      <c r="B4" s="156"/>
      <c r="C4" s="156"/>
      <c r="D4" s="156"/>
      <c r="E4" s="156"/>
      <c r="F4" s="156"/>
      <c r="G4" s="156"/>
      <c r="H4" s="156"/>
      <c r="I4" s="156"/>
      <c r="J4" s="156"/>
    </row>
    <row r="5" spans="1:12">
      <c r="A5" s="156"/>
      <c r="B5" s="156"/>
      <c r="C5" s="156"/>
      <c r="D5" s="156"/>
      <c r="E5" s="156"/>
      <c r="F5" s="156"/>
      <c r="G5" s="156"/>
      <c r="H5" s="156"/>
      <c r="I5" s="156"/>
      <c r="J5" s="156"/>
    </row>
    <row r="6" spans="1:12" ht="18">
      <c r="A6" s="28" t="s">
        <v>93</v>
      </c>
    </row>
    <row r="7" spans="1:12" ht="15.75">
      <c r="A7" s="30" t="s">
        <v>209</v>
      </c>
    </row>
    <row r="9" spans="1:12" ht="15.75">
      <c r="A9" s="31" t="s">
        <v>188</v>
      </c>
    </row>
    <row r="10" spans="1:12">
      <c r="A10" s="156" t="s">
        <v>210</v>
      </c>
      <c r="B10" s="156"/>
      <c r="C10" s="156"/>
      <c r="D10" s="156"/>
      <c r="E10" s="156"/>
      <c r="F10" s="156"/>
      <c r="G10" s="156"/>
      <c r="H10" s="156"/>
      <c r="I10" s="156"/>
      <c r="J10" s="156"/>
      <c r="K10" s="156"/>
    </row>
    <row r="11" spans="1:12">
      <c r="A11" s="156"/>
      <c r="B11" s="156"/>
      <c r="C11" s="156"/>
      <c r="D11" s="156"/>
      <c r="E11" s="156"/>
      <c r="F11" s="156"/>
      <c r="G11" s="156"/>
      <c r="H11" s="156"/>
      <c r="I11" s="156"/>
      <c r="J11" s="156"/>
      <c r="K11" s="156"/>
    </row>
    <row r="12" spans="1:12">
      <c r="A12" s="41"/>
      <c r="B12" s="41"/>
      <c r="C12" s="41"/>
      <c r="D12" s="41"/>
      <c r="E12" s="41"/>
      <c r="F12" s="41"/>
      <c r="G12" s="41"/>
      <c r="H12" s="41"/>
      <c r="I12" s="41"/>
      <c r="J12" s="41"/>
      <c r="K12" s="41"/>
    </row>
    <row r="13" spans="1:12" ht="15.75">
      <c r="A13" s="31" t="s">
        <v>190</v>
      </c>
    </row>
    <row r="14" spans="1:12">
      <c r="A14" t="s">
        <v>191</v>
      </c>
    </row>
    <row r="16" spans="1:12" ht="15.75">
      <c r="A16" s="31" t="s">
        <v>192</v>
      </c>
    </row>
    <row r="17" spans="1:9">
      <c r="A17" t="s">
        <v>193</v>
      </c>
    </row>
    <row r="19" spans="1:9" ht="15.75">
      <c r="A19" s="31" t="s">
        <v>211</v>
      </c>
    </row>
    <row r="20" spans="1:9">
      <c r="A20" t="s">
        <v>212</v>
      </c>
    </row>
    <row r="22" spans="1:9" ht="15.75">
      <c r="A22" s="31" t="s">
        <v>180</v>
      </c>
    </row>
    <row r="23" spans="1:9">
      <c r="A23" t="s">
        <v>213</v>
      </c>
    </row>
    <row r="24" spans="1:9" ht="15">
      <c r="A24" s="165" t="s">
        <v>214</v>
      </c>
      <c r="B24" s="165"/>
      <c r="D24" s="166" t="s">
        <v>215</v>
      </c>
      <c r="E24" s="166"/>
      <c r="F24" s="166"/>
      <c r="G24" s="166"/>
      <c r="H24" s="166"/>
      <c r="I24" s="166"/>
    </row>
    <row r="25" spans="1:9" ht="15">
      <c r="A25" s="50" t="s">
        <v>216</v>
      </c>
      <c r="B25" s="50" t="s">
        <v>217</v>
      </c>
      <c r="D25" s="51" t="s">
        <v>195</v>
      </c>
      <c r="E25" s="51" t="s">
        <v>196</v>
      </c>
      <c r="F25" s="51" t="s">
        <v>217</v>
      </c>
      <c r="G25" s="167" t="s">
        <v>105</v>
      </c>
      <c r="H25" s="167"/>
      <c r="I25" s="167"/>
    </row>
    <row r="26" spans="1:9">
      <c r="A26" s="52" t="s">
        <v>218</v>
      </c>
      <c r="B26" s="52" t="s">
        <v>219</v>
      </c>
      <c r="D26" s="53" t="s">
        <v>198</v>
      </c>
      <c r="E26" s="53">
        <v>90</v>
      </c>
      <c r="F26" s="53" t="str">
        <f>IF(E26&lt;25,"D",IF(E26&lt;41,"C",IF(E26&lt;71,"B","A")))</f>
        <v>A</v>
      </c>
      <c r="G26" s="163" t="s">
        <v>220</v>
      </c>
      <c r="H26" s="163"/>
      <c r="I26" s="163"/>
    </row>
    <row r="27" spans="1:9">
      <c r="A27" s="52" t="s">
        <v>221</v>
      </c>
      <c r="B27" s="52" t="s">
        <v>222</v>
      </c>
      <c r="D27" s="53" t="s">
        <v>200</v>
      </c>
      <c r="E27" s="53">
        <v>70</v>
      </c>
      <c r="F27" s="53" t="str">
        <f>IF(E27&lt;25,"D",IF(E27&lt;41,"C",IF(E27&lt;71,"B","A")))</f>
        <v>B</v>
      </c>
      <c r="G27" s="163"/>
      <c r="H27" s="163"/>
      <c r="I27" s="163"/>
    </row>
    <row r="28" spans="1:9">
      <c r="A28" s="52" t="s">
        <v>223</v>
      </c>
      <c r="B28" s="52" t="s">
        <v>224</v>
      </c>
      <c r="D28" s="53" t="s">
        <v>202</v>
      </c>
      <c r="E28" s="53">
        <v>28</v>
      </c>
      <c r="F28" s="53" t="str">
        <f>IF(E28&lt;25,"D",IF(E28&lt;41,"C",IF(E28&lt;71,"B","A")))</f>
        <v>C</v>
      </c>
      <c r="G28" s="163"/>
      <c r="H28" s="163"/>
      <c r="I28" s="163"/>
    </row>
    <row r="29" spans="1:9">
      <c r="A29" s="54" t="s">
        <v>225</v>
      </c>
      <c r="B29" s="54" t="s">
        <v>226</v>
      </c>
      <c r="D29" s="53" t="s">
        <v>204</v>
      </c>
      <c r="E29" s="53">
        <v>41</v>
      </c>
      <c r="F29" s="53" t="str">
        <f>IF(E29&lt;25,"D",IF(E29&lt;41,"C",IF(E29&lt;71,"B","A")))</f>
        <v>B</v>
      </c>
      <c r="G29" s="163"/>
      <c r="H29" s="163"/>
      <c r="I29" s="163"/>
    </row>
  </sheetData>
  <mergeCells count="10">
    <mergeCell ref="G26:I26"/>
    <mergeCell ref="G27:I27"/>
    <mergeCell ref="G28:I28"/>
    <mergeCell ref="G29:I29"/>
    <mergeCell ref="A1:B1"/>
    <mergeCell ref="A4:J5"/>
    <mergeCell ref="A10:K11"/>
    <mergeCell ref="A24:B24"/>
    <mergeCell ref="D24:I24"/>
    <mergeCell ref="G25:I25"/>
  </mergeCells>
  <pageMargins left="0.7" right="0.7" top="0.75" bottom="0.75" header="0.3" footer="0.3"/>
  <pageSetup orientation="portrait" horizontalDpi="4294967293" verticalDpi="4294967293"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M33"/>
  <sheetViews>
    <sheetView showGridLines="0" topLeftCell="A28" zoomScale="90" zoomScaleNormal="90" workbookViewId="0">
      <selection sqref="A1:C1"/>
    </sheetView>
  </sheetViews>
  <sheetFormatPr defaultRowHeight="14.25"/>
  <cols>
    <col min="1" max="1" width="11" customWidth="1"/>
    <col min="2" max="2" width="12.875" customWidth="1"/>
    <col min="3" max="3" width="10.125" customWidth="1"/>
    <col min="4" max="4" width="15.5" customWidth="1"/>
    <col min="5" max="5" width="15.875" customWidth="1"/>
    <col min="7" max="7" width="10.25" customWidth="1"/>
    <col min="8" max="8" width="10" customWidth="1"/>
    <col min="10" max="10" width="10.125" customWidth="1"/>
    <col min="11" max="11" width="11.25" customWidth="1"/>
    <col min="12" max="12" width="10.125" customWidth="1"/>
  </cols>
  <sheetData>
    <row r="1" spans="1:12" ht="30.75" thickBot="1">
      <c r="A1" s="169" t="s">
        <v>227</v>
      </c>
      <c r="B1" s="169"/>
      <c r="C1" s="27"/>
      <c r="D1" s="27"/>
      <c r="E1" s="27"/>
      <c r="F1" s="27"/>
      <c r="G1" s="27"/>
      <c r="H1" s="27"/>
      <c r="I1" s="27"/>
      <c r="J1" s="27"/>
      <c r="K1" s="27"/>
      <c r="L1" s="27"/>
    </row>
    <row r="2" spans="1:12" ht="15" thickTop="1"/>
    <row r="3" spans="1:12" ht="18">
      <c r="A3" s="28" t="s">
        <v>91</v>
      </c>
    </row>
    <row r="4" spans="1:12">
      <c r="A4" s="156" t="s">
        <v>228</v>
      </c>
      <c r="B4" s="156"/>
      <c r="C4" s="156"/>
      <c r="D4" s="156"/>
      <c r="E4" s="156"/>
      <c r="F4" s="156"/>
      <c r="G4" s="156"/>
      <c r="H4" s="156"/>
      <c r="I4" s="156"/>
      <c r="J4" s="156"/>
    </row>
    <row r="5" spans="1:12">
      <c r="A5" s="156"/>
      <c r="B5" s="156"/>
      <c r="C5" s="156"/>
      <c r="D5" s="156"/>
      <c r="E5" s="156"/>
      <c r="F5" s="156"/>
      <c r="G5" s="156"/>
      <c r="H5" s="156"/>
      <c r="I5" s="156"/>
      <c r="J5" s="156"/>
    </row>
    <row r="6" spans="1:12">
      <c r="A6" s="41"/>
      <c r="B6" s="41"/>
      <c r="C6" s="41"/>
      <c r="D6" s="41"/>
      <c r="E6" s="41"/>
      <c r="F6" s="41"/>
      <c r="G6" s="41"/>
      <c r="H6" s="41"/>
      <c r="I6" s="41"/>
      <c r="J6" s="41"/>
    </row>
    <row r="7" spans="1:12" ht="18">
      <c r="A7" s="28" t="s">
        <v>93</v>
      </c>
    </row>
    <row r="8" spans="1:12" ht="15.75">
      <c r="A8" s="30" t="s">
        <v>229</v>
      </c>
    </row>
    <row r="10" spans="1:12" ht="15.75">
      <c r="A10" s="31" t="s">
        <v>230</v>
      </c>
    </row>
    <row r="11" spans="1:12">
      <c r="A11" t="s">
        <v>231</v>
      </c>
    </row>
    <row r="13" spans="1:12" ht="15.75">
      <c r="A13" s="31" t="s">
        <v>232</v>
      </c>
    </row>
    <row r="14" spans="1:12">
      <c r="A14" t="s">
        <v>233</v>
      </c>
    </row>
    <row r="15" spans="1:12">
      <c r="K15">
        <v>1</v>
      </c>
      <c r="L15">
        <v>0</v>
      </c>
    </row>
    <row r="16" spans="1:12" ht="15.75">
      <c r="A16" s="31" t="s">
        <v>99</v>
      </c>
      <c r="K16" t="str">
        <f>IFERROR(K15/L15,"Zero division not possible")</f>
        <v>Zero division not possible</v>
      </c>
    </row>
    <row r="17" spans="1:13">
      <c r="A17" t="s">
        <v>234</v>
      </c>
    </row>
    <row r="18" spans="1:13" ht="15">
      <c r="A18" s="33" t="s">
        <v>101</v>
      </c>
      <c r="B18" s="33" t="s">
        <v>102</v>
      </c>
      <c r="C18" s="153" t="s">
        <v>235</v>
      </c>
      <c r="D18" s="153"/>
      <c r="E18" s="170" t="s">
        <v>236</v>
      </c>
      <c r="F18" s="171"/>
      <c r="G18" s="171"/>
      <c r="H18" s="172"/>
    </row>
    <row r="19" spans="1:13" ht="15">
      <c r="A19" s="55">
        <v>1</v>
      </c>
      <c r="B19" s="55">
        <v>2</v>
      </c>
      <c r="C19" s="42">
        <f>A19/B19</f>
        <v>0.5</v>
      </c>
      <c r="D19" s="36" t="s">
        <v>237</v>
      </c>
      <c r="E19" s="36">
        <f>IFERROR(A19/B19,999)</f>
        <v>0.5</v>
      </c>
      <c r="F19" s="173" t="s">
        <v>238</v>
      </c>
      <c r="G19" s="174"/>
      <c r="H19" s="175"/>
    </row>
    <row r="20" spans="1:13" ht="15">
      <c r="A20" s="55">
        <v>1</v>
      </c>
      <c r="B20" s="55">
        <v>0</v>
      </c>
      <c r="C20" s="56" t="e">
        <f>A20/B20</f>
        <v>#DIV/0!</v>
      </c>
      <c r="D20" s="36" t="s">
        <v>239</v>
      </c>
      <c r="E20" s="57">
        <f>IFERROR(A20/B20,999)</f>
        <v>999</v>
      </c>
      <c r="F20" s="168" t="s">
        <v>240</v>
      </c>
      <c r="G20" s="168"/>
      <c r="H20" s="168"/>
    </row>
    <row r="21" spans="1:13" ht="15.75">
      <c r="A21" s="31"/>
    </row>
    <row r="22" spans="1:13" ht="15.75">
      <c r="A22" s="31" t="s">
        <v>122</v>
      </c>
    </row>
    <row r="23" spans="1:13">
      <c r="A23" s="156" t="s">
        <v>241</v>
      </c>
      <c r="B23" s="156"/>
      <c r="C23" s="156"/>
      <c r="D23" s="156"/>
      <c r="E23" s="156"/>
      <c r="F23" s="156"/>
      <c r="G23" s="156"/>
      <c r="H23" s="156"/>
      <c r="I23" s="156"/>
      <c r="J23" s="156"/>
    </row>
    <row r="24" spans="1:13" ht="15.75" customHeight="1">
      <c r="A24" s="156"/>
      <c r="B24" s="156"/>
      <c r="C24" s="156"/>
      <c r="D24" s="156"/>
      <c r="E24" s="156"/>
      <c r="F24" s="156"/>
      <c r="G24" s="156"/>
      <c r="H24" s="156"/>
      <c r="I24" s="156"/>
      <c r="J24" s="156"/>
    </row>
    <row r="25" spans="1:13" ht="15.75">
      <c r="A25" s="31"/>
    </row>
    <row r="26" spans="1:13" ht="15.75">
      <c r="A26" s="31" t="s">
        <v>109</v>
      </c>
    </row>
    <row r="27" spans="1:13">
      <c r="A27" t="s">
        <v>234</v>
      </c>
    </row>
    <row r="28" spans="1:13" ht="15">
      <c r="A28" s="33" t="s">
        <v>101</v>
      </c>
      <c r="B28" s="33" t="s">
        <v>102</v>
      </c>
      <c r="C28" s="153" t="s">
        <v>235</v>
      </c>
      <c r="D28" s="153"/>
      <c r="E28" s="153" t="s">
        <v>236</v>
      </c>
      <c r="F28" s="153"/>
      <c r="G28" s="153"/>
      <c r="H28" s="153"/>
      <c r="I28" s="153"/>
    </row>
    <row r="29" spans="1:13" ht="15">
      <c r="A29" s="55">
        <v>1</v>
      </c>
      <c r="B29" s="55">
        <v>2</v>
      </c>
      <c r="C29" s="42">
        <f>A29*B29</f>
        <v>2</v>
      </c>
      <c r="D29" s="36" t="s">
        <v>242</v>
      </c>
      <c r="E29" s="36">
        <f>IFERROR(A29*B29,"DATA IS WRONG")</f>
        <v>2</v>
      </c>
      <c r="F29" s="158" t="s">
        <v>243</v>
      </c>
      <c r="G29" s="158"/>
      <c r="H29" s="158"/>
      <c r="I29" s="158"/>
    </row>
    <row r="30" spans="1:13" ht="15">
      <c r="A30" s="55">
        <v>1</v>
      </c>
      <c r="B30" s="55">
        <v>1</v>
      </c>
      <c r="C30" s="42">
        <f>A30*B30</f>
        <v>1</v>
      </c>
      <c r="D30" s="36" t="s">
        <v>244</v>
      </c>
      <c r="E30" s="36">
        <f>IFERROR(A30*B30,"DATA IS WRONG")</f>
        <v>1</v>
      </c>
      <c r="F30" s="158" t="s">
        <v>245</v>
      </c>
      <c r="G30" s="158"/>
      <c r="H30" s="158"/>
      <c r="I30" s="158"/>
    </row>
    <row r="31" spans="1:13" ht="15">
      <c r="A31" s="55">
        <v>1</v>
      </c>
      <c r="B31" s="55" t="s">
        <v>89</v>
      </c>
      <c r="C31" s="56" t="e">
        <f>A31*B31</f>
        <v>#VALUE!</v>
      </c>
      <c r="D31" s="36" t="s">
        <v>246</v>
      </c>
      <c r="E31" s="57" t="str">
        <f>IFERROR(A31*B31,"DATA IS WRONG")</f>
        <v>DATA IS WRONG</v>
      </c>
      <c r="F31" s="158" t="s">
        <v>247</v>
      </c>
      <c r="G31" s="158"/>
      <c r="H31" s="158"/>
      <c r="I31" s="158"/>
    </row>
    <row r="32" spans="1:13" ht="15">
      <c r="A32" s="55">
        <v>5</v>
      </c>
      <c r="B32" s="55" t="s">
        <v>89</v>
      </c>
      <c r="C32" s="56" t="e">
        <f>A32*B32</f>
        <v>#VALUE!</v>
      </c>
      <c r="D32" s="36" t="s">
        <v>248</v>
      </c>
      <c r="E32" s="57" t="str">
        <f>IFERROR(A32*B32,"DATA IS WRONG")</f>
        <v>DATA IS WRONG</v>
      </c>
      <c r="F32" s="158" t="s">
        <v>249</v>
      </c>
      <c r="G32" s="158"/>
      <c r="H32" s="158"/>
      <c r="I32" s="158"/>
      <c r="K32" s="162" t="s">
        <v>250</v>
      </c>
      <c r="L32" s="162"/>
      <c r="M32" s="162"/>
    </row>
    <row r="33" spans="1:13" ht="15.75">
      <c r="A33" s="31"/>
      <c r="K33" s="162"/>
      <c r="L33" s="162"/>
      <c r="M33" s="162"/>
    </row>
  </sheetData>
  <mergeCells count="14">
    <mergeCell ref="F20:H20"/>
    <mergeCell ref="A1:B1"/>
    <mergeCell ref="A4:J5"/>
    <mergeCell ref="C18:D18"/>
    <mergeCell ref="E18:H18"/>
    <mergeCell ref="F19:H19"/>
    <mergeCell ref="F32:I32"/>
    <mergeCell ref="K32:M33"/>
    <mergeCell ref="A23:J24"/>
    <mergeCell ref="C28:D28"/>
    <mergeCell ref="E28:I28"/>
    <mergeCell ref="F29:I29"/>
    <mergeCell ref="F30:I30"/>
    <mergeCell ref="F31:I31"/>
  </mergeCells>
  <pageMargins left="0.7" right="0.7" top="0.75" bottom="0.75" header="0.3" footer="0.3"/>
  <pageSetup orientation="portrait" horizontalDpi="4294967293" verticalDpi="4294967293"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L25"/>
  <sheetViews>
    <sheetView showGridLines="0" topLeftCell="A13" zoomScale="90" zoomScaleNormal="90" workbookViewId="0">
      <selection sqref="A1:C1"/>
    </sheetView>
  </sheetViews>
  <sheetFormatPr defaultRowHeight="14.25"/>
  <cols>
    <col min="1" max="1" width="11" customWidth="1"/>
    <col min="2" max="2" width="12.875" customWidth="1"/>
    <col min="3" max="3" width="10.125" customWidth="1"/>
    <col min="4" max="4" width="15.5" customWidth="1"/>
    <col min="5" max="5" width="15.875" customWidth="1"/>
    <col min="7" max="7" width="10.25" customWidth="1"/>
    <col min="10" max="10" width="10.125" customWidth="1"/>
    <col min="11" max="11" width="11.25" customWidth="1"/>
    <col min="12" max="12" width="10.125" customWidth="1"/>
  </cols>
  <sheetData>
    <row r="1" spans="1:12" ht="30.75" thickBot="1">
      <c r="A1" s="164" t="s">
        <v>251</v>
      </c>
      <c r="B1" s="164"/>
      <c r="C1" s="27"/>
      <c r="D1" s="27"/>
      <c r="E1" s="27"/>
      <c r="F1" s="27"/>
      <c r="G1" s="27"/>
      <c r="H1" s="27"/>
      <c r="I1" s="27"/>
      <c r="J1" s="27"/>
      <c r="K1" s="27"/>
      <c r="L1" s="27"/>
    </row>
    <row r="2" spans="1:12" ht="15" thickTop="1"/>
    <row r="3" spans="1:12" ht="18">
      <c r="A3" s="28" t="s">
        <v>91</v>
      </c>
    </row>
    <row r="4" spans="1:12">
      <c r="A4" s="156" t="s">
        <v>252</v>
      </c>
      <c r="B4" s="156"/>
      <c r="C4" s="156"/>
      <c r="D4" s="156"/>
      <c r="E4" s="156"/>
      <c r="F4" s="156"/>
      <c r="G4" s="156"/>
      <c r="H4" s="156"/>
      <c r="I4" s="156"/>
      <c r="J4" s="156"/>
    </row>
    <row r="5" spans="1:12">
      <c r="A5" s="156"/>
      <c r="B5" s="156"/>
      <c r="C5" s="156"/>
      <c r="D5" s="156"/>
      <c r="E5" s="156"/>
      <c r="F5" s="156"/>
      <c r="G5" s="156"/>
      <c r="H5" s="156"/>
      <c r="I5" s="156"/>
      <c r="J5" s="156"/>
    </row>
    <row r="6" spans="1:12">
      <c r="A6" s="41"/>
      <c r="B6" s="41"/>
      <c r="C6" s="41"/>
      <c r="D6" s="41"/>
      <c r="E6" s="41"/>
      <c r="F6" s="41"/>
      <c r="G6" s="41"/>
      <c r="H6" s="41"/>
      <c r="I6" s="41"/>
      <c r="J6" s="41"/>
    </row>
    <row r="7" spans="1:12" ht="18">
      <c r="A7" s="28" t="s">
        <v>93</v>
      </c>
    </row>
    <row r="8" spans="1:12" ht="15.75">
      <c r="A8" s="30" t="s">
        <v>253</v>
      </c>
    </row>
    <row r="10" spans="1:12" ht="15.75">
      <c r="A10" s="31" t="s">
        <v>254</v>
      </c>
    </row>
    <row r="11" spans="1:12">
      <c r="A11" t="s">
        <v>255</v>
      </c>
    </row>
    <row r="13" spans="1:12" ht="15.75">
      <c r="A13" s="31" t="s">
        <v>256</v>
      </c>
    </row>
    <row r="14" spans="1:12">
      <c r="A14" t="s">
        <v>257</v>
      </c>
    </row>
    <row r="16" spans="1:12" ht="15.75">
      <c r="A16" s="31" t="s">
        <v>99</v>
      </c>
    </row>
    <row r="17" spans="1:10">
      <c r="A17" t="s">
        <v>258</v>
      </c>
    </row>
    <row r="18" spans="1:10" ht="15">
      <c r="A18" s="33" t="s">
        <v>101</v>
      </c>
      <c r="B18" s="33" t="s">
        <v>102</v>
      </c>
      <c r="C18" s="33" t="s">
        <v>104</v>
      </c>
      <c r="D18" s="153" t="s">
        <v>105</v>
      </c>
      <c r="E18" s="153"/>
    </row>
    <row r="19" spans="1:10">
      <c r="A19" s="55" t="s">
        <v>259</v>
      </c>
      <c r="B19" s="55" t="s">
        <v>260</v>
      </c>
      <c r="C19" s="36" t="b">
        <f>EXACT(A19,B19)</f>
        <v>0</v>
      </c>
      <c r="D19" s="159" t="s">
        <v>261</v>
      </c>
      <c r="E19" s="161"/>
    </row>
    <row r="20" spans="1:10">
      <c r="A20" s="55" t="s">
        <v>262</v>
      </c>
      <c r="B20" s="55" t="s">
        <v>263</v>
      </c>
      <c r="C20" s="36" t="b">
        <f>EXACT(A20,B20)</f>
        <v>0</v>
      </c>
      <c r="D20" s="159" t="s">
        <v>264</v>
      </c>
      <c r="E20" s="161"/>
    </row>
    <row r="21" spans="1:10" ht="15.75">
      <c r="A21" s="31"/>
    </row>
    <row r="22" spans="1:10" ht="15.75">
      <c r="A22" s="31" t="s">
        <v>122</v>
      </c>
    </row>
    <row r="23" spans="1:10">
      <c r="A23" s="156" t="s">
        <v>265</v>
      </c>
      <c r="B23" s="156"/>
      <c r="C23" s="156"/>
      <c r="D23" s="156"/>
      <c r="E23" s="156"/>
      <c r="F23" s="156"/>
      <c r="G23" s="156"/>
      <c r="H23" s="156"/>
      <c r="I23" s="156"/>
      <c r="J23" s="156"/>
    </row>
    <row r="24" spans="1:10" ht="15.75" customHeight="1">
      <c r="A24" s="156"/>
      <c r="B24" s="156"/>
      <c r="C24" s="156"/>
      <c r="D24" s="156"/>
      <c r="E24" s="156"/>
      <c r="F24" s="156"/>
      <c r="G24" s="156"/>
      <c r="H24" s="156"/>
      <c r="I24" s="156"/>
      <c r="J24" s="156"/>
    </row>
    <row r="25" spans="1:10" ht="15.75">
      <c r="A25" s="31"/>
    </row>
  </sheetData>
  <mergeCells count="6">
    <mergeCell ref="A23:J24"/>
    <mergeCell ref="A1:B1"/>
    <mergeCell ref="A4:J5"/>
    <mergeCell ref="D18:E18"/>
    <mergeCell ref="D19:E19"/>
    <mergeCell ref="D20:E20"/>
  </mergeCells>
  <pageMargins left="0.7" right="0.7" top="0.75" bottom="0.75" header="0.3" footer="0.3"/>
  <pageSetup orientation="portrait" horizontalDpi="4294967293" verticalDpi="4294967293"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L29"/>
  <sheetViews>
    <sheetView showGridLines="0" topLeftCell="A13" zoomScale="90" zoomScaleNormal="90" workbookViewId="0">
      <selection sqref="A1:C1"/>
    </sheetView>
  </sheetViews>
  <sheetFormatPr defaultRowHeight="14.25"/>
  <cols>
    <col min="1" max="1" width="12.125" customWidth="1"/>
    <col min="2" max="2" width="16" customWidth="1"/>
    <col min="3" max="3" width="10.125" customWidth="1"/>
    <col min="4" max="4" width="15.5" customWidth="1"/>
    <col min="5" max="5" width="15.875" customWidth="1"/>
    <col min="7" max="7" width="10.25" customWidth="1"/>
    <col min="10" max="10" width="10.125" customWidth="1"/>
    <col min="11" max="11" width="11.25" customWidth="1"/>
    <col min="12" max="12" width="10.125" customWidth="1"/>
  </cols>
  <sheetData>
    <row r="1" spans="1:12" ht="30.75" thickBot="1">
      <c r="A1" s="164" t="s">
        <v>266</v>
      </c>
      <c r="B1" s="164"/>
      <c r="C1" s="27"/>
      <c r="D1" s="27"/>
      <c r="E1" s="27"/>
      <c r="F1" s="27"/>
      <c r="G1" s="27"/>
      <c r="H1" s="27"/>
      <c r="I1" s="27"/>
      <c r="J1" s="27"/>
      <c r="K1" s="27"/>
      <c r="L1" s="27"/>
    </row>
    <row r="2" spans="1:12" ht="15" thickTop="1"/>
    <row r="3" spans="1:12" ht="18">
      <c r="A3" s="28" t="s">
        <v>91</v>
      </c>
    </row>
    <row r="4" spans="1:12">
      <c r="A4" s="156" t="s">
        <v>267</v>
      </c>
      <c r="B4" s="156"/>
      <c r="C4" s="156"/>
      <c r="D4" s="156"/>
      <c r="E4" s="156"/>
      <c r="F4" s="156"/>
      <c r="G4" s="156"/>
      <c r="H4" s="156"/>
      <c r="I4" s="156"/>
      <c r="J4" s="156"/>
    </row>
    <row r="5" spans="1:12">
      <c r="A5" s="41"/>
      <c r="B5" s="41"/>
      <c r="C5" s="41"/>
      <c r="D5" s="41"/>
      <c r="E5" s="41"/>
      <c r="F5" s="41"/>
      <c r="G5" s="41"/>
      <c r="H5" s="41"/>
      <c r="I5" s="41"/>
      <c r="J5" s="41"/>
    </row>
    <row r="6" spans="1:12" ht="18">
      <c r="A6" s="28" t="s">
        <v>93</v>
      </c>
    </row>
    <row r="7" spans="1:12" ht="15.75">
      <c r="A7" s="30" t="s">
        <v>268</v>
      </c>
    </row>
    <row r="9" spans="1:12" ht="15.75">
      <c r="A9" s="31" t="s">
        <v>269</v>
      </c>
    </row>
    <row r="10" spans="1:12">
      <c r="A10" t="s">
        <v>270</v>
      </c>
    </row>
    <row r="12" spans="1:12" ht="15.75">
      <c r="A12" s="31" t="s">
        <v>271</v>
      </c>
    </row>
    <row r="13" spans="1:12">
      <c r="A13" t="s">
        <v>272</v>
      </c>
    </row>
    <row r="15" spans="1:12" ht="15.75">
      <c r="A15" s="31" t="s">
        <v>99</v>
      </c>
    </row>
    <row r="16" spans="1:12">
      <c r="A16" t="s">
        <v>273</v>
      </c>
    </row>
    <row r="17" spans="1:10" ht="15">
      <c r="A17" s="51" t="s">
        <v>101</v>
      </c>
      <c r="B17" s="51" t="s">
        <v>104</v>
      </c>
      <c r="C17" s="167" t="s">
        <v>105</v>
      </c>
      <c r="D17" s="167"/>
    </row>
    <row r="18" spans="1:10">
      <c r="A18" s="58">
        <v>42821</v>
      </c>
      <c r="B18" s="53" t="str">
        <f>TEXT(A18,"dd/mmm/yyyy")</f>
        <v>27/Mar/2017</v>
      </c>
      <c r="C18" s="176" t="s">
        <v>274</v>
      </c>
      <c r="D18" s="177"/>
    </row>
    <row r="19" spans="1:10">
      <c r="A19" s="59">
        <v>42821</v>
      </c>
      <c r="B19" s="53" t="str">
        <f>TEXT(A19, "dd/m/yyyy")</f>
        <v>27/3/2017</v>
      </c>
      <c r="C19" s="176" t="s">
        <v>275</v>
      </c>
      <c r="D19" s="177"/>
      <c r="F19" s="178"/>
      <c r="G19" s="178"/>
      <c r="H19" s="178"/>
      <c r="I19" s="178"/>
    </row>
    <row r="20" spans="1:10">
      <c r="A20" s="59">
        <v>42821</v>
      </c>
      <c r="B20" s="53" t="str">
        <f>TEXT(A20, "mmm dd yyyy")</f>
        <v>Mar 27 2017</v>
      </c>
      <c r="C20" s="176" t="s">
        <v>276</v>
      </c>
      <c r="D20" s="177"/>
      <c r="F20" s="178"/>
      <c r="G20" s="178"/>
      <c r="H20" s="178"/>
      <c r="I20" s="178"/>
    </row>
    <row r="21" spans="1:10">
      <c r="A21" s="58">
        <v>42821</v>
      </c>
      <c r="B21" s="53" t="str">
        <f>TEXT(A21,"mmm-yy")</f>
        <v>Mar-17</v>
      </c>
      <c r="C21" s="176" t="s">
        <v>277</v>
      </c>
      <c r="D21" s="177"/>
      <c r="F21" s="178"/>
      <c r="G21" s="178"/>
      <c r="H21" s="178"/>
      <c r="I21" s="178"/>
    </row>
    <row r="22" spans="1:10">
      <c r="A22" s="55">
        <v>14.141413999999999</v>
      </c>
      <c r="B22" s="36" t="str">
        <f>TEXT(A22, "0.00")</f>
        <v>14.14</v>
      </c>
      <c r="C22" s="159" t="s">
        <v>278</v>
      </c>
      <c r="D22" s="161"/>
      <c r="F22" s="178"/>
      <c r="G22" s="178"/>
      <c r="H22" s="178"/>
      <c r="I22" s="178"/>
    </row>
    <row r="23" spans="1:10">
      <c r="A23" s="55">
        <v>14598.12</v>
      </c>
      <c r="B23" s="36" t="str">
        <f>TEXT(A23, "$#,##0.00")</f>
        <v>$14,598.12</v>
      </c>
      <c r="C23" s="159" t="s">
        <v>279</v>
      </c>
      <c r="D23" s="161"/>
      <c r="F23" s="178"/>
      <c r="G23" s="178"/>
      <c r="H23" s="178"/>
      <c r="I23" s="178"/>
    </row>
    <row r="24" spans="1:10">
      <c r="A24" s="55">
        <v>14598.12</v>
      </c>
      <c r="B24" s="36" t="str">
        <f>TEXT(A24, "£#,##0.00")</f>
        <v>£14,598.12</v>
      </c>
      <c r="C24" s="159" t="s">
        <v>280</v>
      </c>
      <c r="D24" s="161"/>
    </row>
    <row r="25" spans="1:10">
      <c r="A25" s="60">
        <v>0.58333333333333337</v>
      </c>
      <c r="B25" s="36" t="str">
        <f>TEXT(A25, "hh:mm")</f>
        <v>14:00</v>
      </c>
      <c r="C25" s="159" t="s">
        <v>281</v>
      </c>
      <c r="D25" s="161"/>
    </row>
    <row r="26" spans="1:10" ht="15.75">
      <c r="A26" s="31"/>
    </row>
    <row r="27" spans="1:10" ht="15.75">
      <c r="A27" s="31" t="s">
        <v>282</v>
      </c>
    </row>
    <row r="28" spans="1:10">
      <c r="A28" s="156" t="s">
        <v>283</v>
      </c>
      <c r="B28" s="156"/>
      <c r="C28" s="156"/>
      <c r="D28" s="156"/>
      <c r="E28" s="156"/>
      <c r="F28" s="156"/>
      <c r="G28" s="156"/>
      <c r="H28" s="156"/>
      <c r="I28" s="156"/>
      <c r="J28" s="156"/>
    </row>
    <row r="29" spans="1:10" ht="15.75" customHeight="1">
      <c r="A29" s="156"/>
      <c r="B29" s="156"/>
      <c r="C29" s="156"/>
      <c r="D29" s="156"/>
      <c r="E29" s="156"/>
      <c r="F29" s="156"/>
      <c r="G29" s="156"/>
      <c r="H29" s="156"/>
      <c r="I29" s="156"/>
      <c r="J29" s="156"/>
    </row>
  </sheetData>
  <mergeCells count="13">
    <mergeCell ref="C24:D24"/>
    <mergeCell ref="C25:D25"/>
    <mergeCell ref="A28:J29"/>
    <mergeCell ref="A1:B1"/>
    <mergeCell ref="A4:J4"/>
    <mergeCell ref="C17:D17"/>
    <mergeCell ref="C18:D18"/>
    <mergeCell ref="C19:D19"/>
    <mergeCell ref="F19:I23"/>
    <mergeCell ref="C20:D20"/>
    <mergeCell ref="C21:D21"/>
    <mergeCell ref="C22:D22"/>
    <mergeCell ref="C23:D23"/>
  </mergeCells>
  <pageMargins left="0.7" right="0.7" top="0.75" bottom="0.75" header="0.3" footer="0.3"/>
  <pageSetup orientation="portrait" horizontalDpi="4294967293" verticalDpi="4294967293"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L33"/>
  <sheetViews>
    <sheetView showGridLines="0" topLeftCell="A24" zoomScale="90" zoomScaleNormal="90" workbookViewId="0">
      <selection sqref="A1:C1"/>
    </sheetView>
  </sheetViews>
  <sheetFormatPr defaultRowHeight="14.25"/>
  <cols>
    <col min="1" max="1" width="10" customWidth="1"/>
    <col min="2" max="2" width="11.5" bestFit="1" customWidth="1"/>
    <col min="3" max="3" width="10.125" customWidth="1"/>
    <col min="4" max="4" width="15.5" customWidth="1"/>
    <col min="5" max="5" width="14.5" customWidth="1"/>
    <col min="7" max="7" width="13.5" customWidth="1"/>
    <col min="8" max="8" width="12.5" customWidth="1"/>
    <col min="9" max="9" width="10.125" customWidth="1"/>
    <col min="10" max="10" width="28.5" customWidth="1"/>
    <col min="11" max="11" width="11.25" customWidth="1"/>
    <col min="12" max="12" width="10.125" customWidth="1"/>
  </cols>
  <sheetData>
    <row r="1" spans="1:12" ht="30.75" thickBot="1">
      <c r="A1" s="151" t="s">
        <v>284</v>
      </c>
      <c r="B1" s="151"/>
      <c r="C1" s="151"/>
      <c r="D1" s="27"/>
      <c r="E1" s="27"/>
      <c r="F1" s="27"/>
      <c r="G1" s="27"/>
      <c r="H1" s="27"/>
      <c r="I1" s="27"/>
      <c r="J1" s="27"/>
      <c r="K1" s="27"/>
      <c r="L1" s="27"/>
    </row>
    <row r="2" spans="1:12" ht="15" thickTop="1"/>
    <row r="3" spans="1:12" ht="18">
      <c r="A3" s="28" t="s">
        <v>91</v>
      </c>
    </row>
    <row r="4" spans="1:12">
      <c r="A4" t="s">
        <v>285</v>
      </c>
    </row>
    <row r="5" spans="1:12">
      <c r="H5" t="s">
        <v>286</v>
      </c>
      <c r="I5" t="s">
        <v>287</v>
      </c>
      <c r="J5" t="str">
        <f>CONCATENATE(H5," ",I5)</f>
        <v>Sachin  Tendulkar</v>
      </c>
    </row>
    <row r="6" spans="1:12" ht="18">
      <c r="A6" s="28" t="s">
        <v>93</v>
      </c>
    </row>
    <row r="7" spans="1:12" ht="15.75">
      <c r="A7" s="30" t="s">
        <v>288</v>
      </c>
    </row>
    <row r="8" spans="1:12">
      <c r="A8" t="s">
        <v>289</v>
      </c>
    </row>
    <row r="9" spans="1:12" ht="15.75">
      <c r="A9" s="30" t="s">
        <v>290</v>
      </c>
    </row>
    <row r="11" spans="1:12" ht="15.75">
      <c r="A11" s="31" t="s">
        <v>291</v>
      </c>
    </row>
    <row r="12" spans="1:12">
      <c r="A12" t="s">
        <v>292</v>
      </c>
    </row>
    <row r="14" spans="1:12" ht="15.75">
      <c r="A14" s="31" t="s">
        <v>293</v>
      </c>
    </row>
    <row r="15" spans="1:12">
      <c r="A15" t="s">
        <v>294</v>
      </c>
    </row>
    <row r="17" spans="1:11" ht="15.75">
      <c r="A17" s="31" t="s">
        <v>180</v>
      </c>
    </row>
    <row r="18" spans="1:11">
      <c r="A18" t="s">
        <v>295</v>
      </c>
    </row>
    <row r="19" spans="1:11" ht="15">
      <c r="A19" s="33" t="s">
        <v>296</v>
      </c>
      <c r="B19" s="33" t="s">
        <v>297</v>
      </c>
      <c r="C19" s="33" t="s">
        <v>298</v>
      </c>
      <c r="D19" s="33" t="s">
        <v>104</v>
      </c>
      <c r="E19" s="153" t="s">
        <v>105</v>
      </c>
      <c r="F19" s="153"/>
      <c r="G19" s="153"/>
    </row>
    <row r="20" spans="1:11" ht="15">
      <c r="A20" s="36" t="s">
        <v>198</v>
      </c>
      <c r="B20" s="36">
        <v>90</v>
      </c>
      <c r="C20" s="36" t="s">
        <v>299</v>
      </c>
      <c r="D20" s="33" t="str">
        <f>CONCATENATE(A20,B20,C20)</f>
        <v>S00190Pass</v>
      </c>
      <c r="E20" s="158" t="s">
        <v>300</v>
      </c>
      <c r="F20" s="158"/>
      <c r="G20" s="158"/>
    </row>
    <row r="21" spans="1:11" ht="15">
      <c r="A21" s="36" t="s">
        <v>200</v>
      </c>
      <c r="B21" s="36">
        <v>70</v>
      </c>
      <c r="C21" s="36" t="s">
        <v>299</v>
      </c>
      <c r="D21" s="33" t="str">
        <f>CONCATENATE(A21,B21,C21)</f>
        <v>S00270Pass</v>
      </c>
      <c r="E21" s="158" t="s">
        <v>301</v>
      </c>
      <c r="F21" s="158"/>
      <c r="G21" s="158"/>
    </row>
    <row r="22" spans="1:11" ht="15">
      <c r="A22" s="36" t="s">
        <v>202</v>
      </c>
      <c r="B22" s="36">
        <v>20</v>
      </c>
      <c r="C22" s="36" t="s">
        <v>302</v>
      </c>
      <c r="D22" s="33" t="str">
        <f>A22&amp;B22&amp;C22</f>
        <v>S00320Fail</v>
      </c>
      <c r="E22" s="158" t="s">
        <v>303</v>
      </c>
      <c r="F22" s="158"/>
      <c r="G22" s="158"/>
    </row>
    <row r="23" spans="1:11" ht="15">
      <c r="A23" s="36" t="s">
        <v>204</v>
      </c>
      <c r="B23" s="36">
        <v>41</v>
      </c>
      <c r="C23" s="36" t="s">
        <v>299</v>
      </c>
      <c r="D23" s="33" t="str">
        <f>A23&amp;B23&amp;C23</f>
        <v>S00441Pass</v>
      </c>
      <c r="E23" s="158" t="s">
        <v>304</v>
      </c>
      <c r="F23" s="158"/>
      <c r="G23" s="158"/>
    </row>
    <row r="24" spans="1:11" ht="15">
      <c r="A24" s="36" t="s">
        <v>305</v>
      </c>
      <c r="B24" s="36">
        <v>39</v>
      </c>
      <c r="C24" s="36" t="s">
        <v>302</v>
      </c>
      <c r="D24" s="33" t="str">
        <f>CONCATENATE(A24," ",B24," ",C24)</f>
        <v>S005 39 Fail</v>
      </c>
      <c r="E24" s="158" t="s">
        <v>306</v>
      </c>
      <c r="F24" s="158"/>
      <c r="G24" s="158"/>
      <c r="I24" s="162" t="s">
        <v>307</v>
      </c>
      <c r="J24" s="162"/>
      <c r="K24" s="162"/>
    </row>
    <row r="25" spans="1:11" ht="15">
      <c r="A25" s="36" t="s">
        <v>308</v>
      </c>
      <c r="B25" s="36">
        <v>99</v>
      </c>
      <c r="C25" s="36" t="s">
        <v>299</v>
      </c>
      <c r="D25" s="33" t="str">
        <f>A25&amp;" "&amp;B25&amp;" "&amp;C25</f>
        <v>S006 99 Pass</v>
      </c>
      <c r="E25" s="158" t="s">
        <v>309</v>
      </c>
      <c r="F25" s="158"/>
      <c r="G25" s="158"/>
      <c r="I25" s="162"/>
      <c r="J25" s="162"/>
      <c r="K25" s="162"/>
    </row>
    <row r="26" spans="1:11" ht="15">
      <c r="A26" s="36" t="s">
        <v>310</v>
      </c>
      <c r="B26" s="36">
        <v>11</v>
      </c>
      <c r="C26" s="36" t="s">
        <v>302</v>
      </c>
      <c r="D26" s="33" t="str">
        <f>CONCATENATE(A26,";",B26,";",C26)</f>
        <v>S007;11;Fail</v>
      </c>
      <c r="E26" s="158" t="s">
        <v>311</v>
      </c>
      <c r="F26" s="158"/>
      <c r="G26" s="158"/>
      <c r="I26" s="162"/>
      <c r="J26" s="162"/>
      <c r="K26" s="162"/>
    </row>
    <row r="28" spans="1:11" ht="15.75">
      <c r="A28" s="31" t="s">
        <v>122</v>
      </c>
    </row>
    <row r="29" spans="1:11">
      <c r="A29" s="156" t="s">
        <v>312</v>
      </c>
      <c r="B29" s="156"/>
      <c r="C29" s="156"/>
      <c r="D29" s="156"/>
      <c r="E29" s="156"/>
      <c r="F29" s="156"/>
      <c r="G29" s="156"/>
      <c r="H29" s="156"/>
      <c r="I29" s="156"/>
      <c r="J29" s="156"/>
    </row>
    <row r="30" spans="1:11">
      <c r="A30" s="156"/>
      <c r="B30" s="156"/>
      <c r="C30" s="156"/>
      <c r="D30" s="156"/>
      <c r="E30" s="156"/>
      <c r="F30" s="156"/>
      <c r="G30" s="156"/>
      <c r="H30" s="156"/>
      <c r="I30" s="156"/>
      <c r="J30" s="156"/>
    </row>
    <row r="31" spans="1:11">
      <c r="A31" s="41"/>
      <c r="B31" s="41"/>
      <c r="C31" s="41"/>
      <c r="D31" s="41"/>
      <c r="E31" s="41"/>
      <c r="F31" s="41"/>
      <c r="G31" s="41"/>
      <c r="H31" s="41"/>
      <c r="I31" s="41"/>
      <c r="J31" s="41"/>
    </row>
    <row r="32" spans="1:11" ht="15">
      <c r="D32" s="61"/>
      <c r="E32" s="35"/>
    </row>
    <row r="33" spans="4:5" ht="15">
      <c r="D33" s="61"/>
      <c r="E33" s="35"/>
    </row>
  </sheetData>
  <mergeCells count="11">
    <mergeCell ref="E23:G23"/>
    <mergeCell ref="A1:C1"/>
    <mergeCell ref="E19:G19"/>
    <mergeCell ref="E20:G20"/>
    <mergeCell ref="E21:G21"/>
    <mergeCell ref="E22:G22"/>
    <mergeCell ref="E24:G24"/>
    <mergeCell ref="I24:K26"/>
    <mergeCell ref="E25:G25"/>
    <mergeCell ref="E26:G26"/>
    <mergeCell ref="A29:J30"/>
  </mergeCells>
  <pageMargins left="0.7" right="0.7" top="0.75" bottom="0.75" header="0.3" footer="0.3"/>
  <pageSetup orientation="portrait" horizontalDpi="4294967293" verticalDpi="4294967293"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L42"/>
  <sheetViews>
    <sheetView showGridLines="0" topLeftCell="A11" zoomScale="90" zoomScaleNormal="90" workbookViewId="0">
      <selection sqref="A1:C1"/>
    </sheetView>
  </sheetViews>
  <sheetFormatPr defaultRowHeight="14.25"/>
  <cols>
    <col min="1" max="1" width="10" customWidth="1"/>
    <col min="2" max="2" width="11.5" customWidth="1"/>
    <col min="3" max="3" width="10.125" customWidth="1"/>
    <col min="4" max="4" width="15.5" customWidth="1"/>
    <col min="5" max="5" width="14.5" customWidth="1"/>
    <col min="7" max="7" width="13.5" customWidth="1"/>
    <col min="9" max="9" width="20.5" customWidth="1"/>
    <col min="10" max="10" width="12.125" customWidth="1"/>
    <col min="11" max="11" width="11.25" customWidth="1"/>
    <col min="12" max="12" width="10.125" customWidth="1"/>
  </cols>
  <sheetData>
    <row r="1" spans="1:12" ht="30.75" thickBot="1">
      <c r="A1" s="151" t="s">
        <v>314</v>
      </c>
      <c r="B1" s="151"/>
      <c r="C1" s="151"/>
      <c r="D1" s="27"/>
      <c r="E1" s="27"/>
      <c r="F1" s="27"/>
      <c r="G1" s="27"/>
      <c r="H1" s="27"/>
      <c r="I1" s="27"/>
      <c r="J1" s="27"/>
      <c r="K1" s="27"/>
      <c r="L1" s="27"/>
    </row>
    <row r="2" spans="1:12" ht="15" thickTop="1"/>
    <row r="3" spans="1:12" ht="18">
      <c r="A3" s="28" t="s">
        <v>91</v>
      </c>
    </row>
    <row r="4" spans="1:12">
      <c r="A4" s="152" t="s">
        <v>315</v>
      </c>
      <c r="B4" s="152"/>
      <c r="C4" s="152"/>
      <c r="D4" s="152"/>
      <c r="E4" s="152"/>
      <c r="F4" s="152"/>
      <c r="G4" s="152"/>
      <c r="H4" s="152"/>
      <c r="I4" s="152"/>
      <c r="J4" s="152"/>
    </row>
    <row r="5" spans="1:12">
      <c r="A5" s="152"/>
      <c r="B5" s="152"/>
      <c r="C5" s="152"/>
      <c r="D5" s="152"/>
      <c r="E5" s="152"/>
      <c r="F5" s="152"/>
      <c r="G5" s="152"/>
      <c r="H5" s="152"/>
      <c r="I5" s="152"/>
      <c r="J5" s="152"/>
    </row>
    <row r="6" spans="1:12">
      <c r="A6" s="29"/>
      <c r="B6" s="29"/>
      <c r="C6" s="29"/>
      <c r="D6" s="29"/>
      <c r="E6" s="29"/>
      <c r="F6" s="29"/>
      <c r="G6" s="29"/>
      <c r="H6" s="29"/>
      <c r="I6" s="29"/>
      <c r="J6" s="29"/>
    </row>
    <row r="7" spans="1:12" ht="18">
      <c r="A7" s="28" t="s">
        <v>93</v>
      </c>
    </row>
    <row r="8" spans="1:12" ht="15.75">
      <c r="A8" s="30" t="s">
        <v>316</v>
      </c>
    </row>
    <row r="10" spans="1:12" ht="15.75">
      <c r="A10" s="31" t="s">
        <v>313</v>
      </c>
    </row>
    <row r="11" spans="1:12">
      <c r="A11" t="s">
        <v>317</v>
      </c>
      <c r="I11" t="s">
        <v>318</v>
      </c>
    </row>
    <row r="13" spans="1:12" ht="15.75">
      <c r="A13" s="31" t="s">
        <v>319</v>
      </c>
    </row>
    <row r="14" spans="1:12">
      <c r="A14" t="s">
        <v>320</v>
      </c>
    </row>
    <row r="16" spans="1:12" ht="15.75">
      <c r="A16" s="31" t="s">
        <v>321</v>
      </c>
    </row>
    <row r="17" spans="1:10">
      <c r="A17" t="s">
        <v>322</v>
      </c>
    </row>
    <row r="19" spans="1:10" ht="15.75">
      <c r="A19" s="31" t="s">
        <v>323</v>
      </c>
    </row>
    <row r="20" spans="1:10">
      <c r="A20" s="156" t="s">
        <v>324</v>
      </c>
      <c r="B20" s="156"/>
      <c r="C20" s="156"/>
      <c r="D20" s="156"/>
      <c r="E20" s="156"/>
      <c r="F20" s="156"/>
      <c r="G20" s="156"/>
      <c r="H20" s="156"/>
      <c r="I20" s="156"/>
      <c r="J20" s="156"/>
    </row>
    <row r="21" spans="1:10">
      <c r="A21" s="156"/>
      <c r="B21" s="156"/>
      <c r="C21" s="156"/>
      <c r="D21" s="156"/>
      <c r="E21" s="156"/>
      <c r="F21" s="156"/>
      <c r="G21" s="156"/>
      <c r="H21" s="156"/>
      <c r="I21" s="156"/>
      <c r="J21" s="156"/>
    </row>
    <row r="22" spans="1:10">
      <c r="A22" s="41"/>
      <c r="B22" s="41"/>
      <c r="C22" s="41"/>
      <c r="D22" s="41"/>
      <c r="E22" s="41"/>
      <c r="F22" s="41"/>
      <c r="G22" s="41"/>
      <c r="H22" s="41"/>
      <c r="I22" s="41"/>
      <c r="J22" s="41"/>
    </row>
    <row r="23" spans="1:10" ht="15.75">
      <c r="A23" s="31" t="s">
        <v>180</v>
      </c>
    </row>
    <row r="24" spans="1:10">
      <c r="A24" t="s">
        <v>295</v>
      </c>
    </row>
    <row r="25" spans="1:10" ht="15">
      <c r="A25" s="153" t="s">
        <v>325</v>
      </c>
      <c r="B25" s="153"/>
      <c r="C25" s="153"/>
      <c r="D25" s="33" t="s">
        <v>326</v>
      </c>
      <c r="E25" s="153" t="s">
        <v>104</v>
      </c>
      <c r="F25" s="153"/>
      <c r="G25" s="153" t="s">
        <v>105</v>
      </c>
      <c r="H25" s="153"/>
      <c r="I25" s="153"/>
    </row>
    <row r="26" spans="1:10">
      <c r="A26" s="155" t="s">
        <v>327</v>
      </c>
      <c r="B26" s="155"/>
      <c r="C26" s="155"/>
      <c r="D26" s="36"/>
      <c r="E26" s="155" t="str">
        <f>SUBSTITUTE(A26,"t","b")</f>
        <v>Hub</v>
      </c>
      <c r="F26" s="155"/>
      <c r="G26" s="158" t="s">
        <v>328</v>
      </c>
      <c r="H26" s="158"/>
      <c r="I26" s="158"/>
    </row>
    <row r="27" spans="1:10">
      <c r="A27" s="155" t="s">
        <v>329</v>
      </c>
      <c r="B27" s="155"/>
      <c r="C27" s="155"/>
      <c r="D27" s="36">
        <v>1</v>
      </c>
      <c r="E27" s="155" t="str">
        <f>SUBSTITUTE(A27,"b","T",1)</f>
        <v>Tumble</v>
      </c>
      <c r="F27" s="155"/>
      <c r="G27" s="158" t="s">
        <v>330</v>
      </c>
      <c r="H27" s="158"/>
      <c r="I27" s="158"/>
    </row>
    <row r="28" spans="1:10">
      <c r="A28" s="155" t="s">
        <v>331</v>
      </c>
      <c r="B28" s="155"/>
      <c r="C28" s="155"/>
      <c r="D28" s="36"/>
      <c r="E28" s="155" t="str">
        <f>SUBSTITUTE(A28,"the","")</f>
        <v xml:space="preserve"> car is in  driveway</v>
      </c>
      <c r="F28" s="155"/>
      <c r="G28" s="158" t="s">
        <v>332</v>
      </c>
      <c r="H28" s="158"/>
      <c r="I28" s="158"/>
    </row>
    <row r="29" spans="1:10">
      <c r="A29" s="155" t="s">
        <v>331</v>
      </c>
      <c r="B29" s="155"/>
      <c r="C29" s="155"/>
      <c r="D29" s="36">
        <v>2</v>
      </c>
      <c r="E29" s="155" t="str">
        <f>SUBSTITUTE(A29,"the","a",2)</f>
        <v>the car is in a driveway</v>
      </c>
      <c r="F29" s="155"/>
      <c r="G29" s="158" t="s">
        <v>333</v>
      </c>
      <c r="H29" s="158"/>
      <c r="I29" s="158"/>
    </row>
    <row r="30" spans="1:10">
      <c r="A30" s="155" t="s">
        <v>334</v>
      </c>
      <c r="B30" s="155"/>
      <c r="C30" s="155"/>
      <c r="D30" s="36"/>
      <c r="E30" s="155" t="str">
        <f>SUBSTITUTE(A30,"The"," ")</f>
        <v xml:space="preserve">  car is in the driveway</v>
      </c>
      <c r="F30" s="155"/>
      <c r="G30" s="158" t="s">
        <v>335</v>
      </c>
      <c r="H30" s="158"/>
      <c r="I30" s="158"/>
    </row>
    <row r="32" spans="1:10" ht="15.75">
      <c r="A32" s="31" t="s">
        <v>122</v>
      </c>
    </row>
    <row r="33" spans="1:10">
      <c r="A33" s="156" t="s">
        <v>336</v>
      </c>
      <c r="B33" s="156"/>
      <c r="C33" s="156"/>
      <c r="D33" s="156"/>
      <c r="E33" s="156"/>
      <c r="F33" s="156"/>
      <c r="G33" s="156"/>
      <c r="H33" s="156"/>
      <c r="I33" s="156"/>
      <c r="J33" s="156"/>
    </row>
    <row r="34" spans="1:10">
      <c r="A34" s="156"/>
      <c r="B34" s="156"/>
      <c r="C34" s="156"/>
      <c r="D34" s="156"/>
      <c r="E34" s="156"/>
      <c r="F34" s="156"/>
      <c r="G34" s="156"/>
      <c r="H34" s="156"/>
      <c r="I34" s="156"/>
      <c r="J34" s="156"/>
    </row>
    <row r="36" spans="1:10" ht="15.75">
      <c r="A36" s="31" t="s">
        <v>206</v>
      </c>
    </row>
    <row r="37" spans="1:10">
      <c r="A37" s="156" t="s">
        <v>337</v>
      </c>
      <c r="B37" s="156"/>
      <c r="C37" s="156"/>
      <c r="D37" s="156"/>
      <c r="E37" s="156"/>
      <c r="F37" s="156"/>
      <c r="G37" s="156"/>
      <c r="H37" s="156"/>
      <c r="I37" s="156"/>
      <c r="J37" s="156"/>
    </row>
    <row r="38" spans="1:10" ht="15">
      <c r="A38" s="170" t="s">
        <v>325</v>
      </c>
      <c r="B38" s="172"/>
      <c r="C38" s="153" t="s">
        <v>104</v>
      </c>
      <c r="D38" s="153"/>
      <c r="E38" s="171" t="s">
        <v>105</v>
      </c>
      <c r="F38" s="172"/>
    </row>
    <row r="39" spans="1:10" ht="15">
      <c r="A39" s="159" t="s">
        <v>338</v>
      </c>
      <c r="B39" s="161"/>
      <c r="C39" s="159" t="s">
        <v>339</v>
      </c>
      <c r="D39" s="161"/>
      <c r="E39" s="171"/>
      <c r="F39" s="172"/>
    </row>
    <row r="40" spans="1:10" ht="15">
      <c r="A40" s="159" t="s">
        <v>340</v>
      </c>
      <c r="B40" s="161"/>
      <c r="C40" s="159" t="s">
        <v>341</v>
      </c>
      <c r="D40" s="161"/>
      <c r="E40" s="171"/>
      <c r="F40" s="172"/>
    </row>
    <row r="41" spans="1:10" ht="15">
      <c r="A41" s="159" t="s">
        <v>342</v>
      </c>
      <c r="B41" s="161"/>
      <c r="C41" s="159" t="s">
        <v>343</v>
      </c>
      <c r="D41" s="161"/>
      <c r="E41" s="171"/>
      <c r="F41" s="172"/>
    </row>
    <row r="42" spans="1:10" ht="15">
      <c r="A42" s="159" t="s">
        <v>344</v>
      </c>
      <c r="B42" s="161"/>
      <c r="C42" s="159" t="s">
        <v>345</v>
      </c>
      <c r="D42" s="161"/>
      <c r="E42" s="171"/>
      <c r="F42" s="172"/>
    </row>
  </sheetData>
  <mergeCells count="38">
    <mergeCell ref="A1:C1"/>
    <mergeCell ref="A4:J5"/>
    <mergeCell ref="A20:J21"/>
    <mergeCell ref="A25:C25"/>
    <mergeCell ref="E25:F25"/>
    <mergeCell ref="G25:I25"/>
    <mergeCell ref="A26:C26"/>
    <mergeCell ref="E26:F26"/>
    <mergeCell ref="G26:I26"/>
    <mergeCell ref="A27:C27"/>
    <mergeCell ref="E27:F27"/>
    <mergeCell ref="G27:I27"/>
    <mergeCell ref="A28:C28"/>
    <mergeCell ref="E28:F28"/>
    <mergeCell ref="A30:C30"/>
    <mergeCell ref="E30:F30"/>
    <mergeCell ref="G28:I28"/>
    <mergeCell ref="A29:C29"/>
    <mergeCell ref="E29:F29"/>
    <mergeCell ref="G29:I29"/>
    <mergeCell ref="G30:I30"/>
    <mergeCell ref="A33:J34"/>
    <mergeCell ref="A37:J37"/>
    <mergeCell ref="A39:B39"/>
    <mergeCell ref="C39:D39"/>
    <mergeCell ref="E39:F39"/>
    <mergeCell ref="A38:B38"/>
    <mergeCell ref="C38:D38"/>
    <mergeCell ref="E38:F38"/>
    <mergeCell ref="A42:B42"/>
    <mergeCell ref="C42:D42"/>
    <mergeCell ref="E42:F42"/>
    <mergeCell ref="A40:B40"/>
    <mergeCell ref="C40:D40"/>
    <mergeCell ref="E40:F40"/>
    <mergeCell ref="A41:B41"/>
    <mergeCell ref="C41:D41"/>
    <mergeCell ref="E41:F41"/>
  </mergeCells>
  <pageMargins left="0.7" right="0.7" top="0.75" bottom="0.75" header="0.3" footer="0.3"/>
  <pageSetup orientation="portrait" horizontalDpi="4294967293" verticalDpi="4294967293"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L17"/>
  <sheetViews>
    <sheetView showGridLines="0" topLeftCell="A11" zoomScale="90" zoomScaleNormal="90" workbookViewId="0">
      <selection sqref="A1:C1"/>
    </sheetView>
  </sheetViews>
  <sheetFormatPr defaultRowHeight="14.25"/>
  <cols>
    <col min="1" max="1" width="10.5" customWidth="1"/>
    <col min="2" max="2" width="11.5" customWidth="1"/>
    <col min="3" max="3" width="10.125" customWidth="1"/>
    <col min="4" max="4" width="15.5" customWidth="1"/>
    <col min="5" max="5" width="9.75" customWidth="1"/>
    <col min="7" max="7" width="13.5" customWidth="1"/>
    <col min="9" max="9" width="10.125" customWidth="1"/>
    <col min="10" max="10" width="12.125" customWidth="1"/>
    <col min="11" max="11" width="11.25" customWidth="1"/>
    <col min="12" max="12" width="10.125" customWidth="1"/>
  </cols>
  <sheetData>
    <row r="1" spans="1:12" ht="30.75" thickBot="1">
      <c r="A1" s="151" t="s">
        <v>346</v>
      </c>
      <c r="B1" s="151"/>
      <c r="C1" s="26"/>
      <c r="D1" s="27"/>
      <c r="E1" s="27"/>
      <c r="F1" s="27"/>
      <c r="G1" s="27"/>
      <c r="H1" s="27"/>
      <c r="I1" s="27"/>
      <c r="J1" s="27"/>
      <c r="K1" s="27"/>
      <c r="L1" s="27"/>
    </row>
    <row r="2" spans="1:12" ht="15" thickTop="1"/>
    <row r="3" spans="1:12" ht="18">
      <c r="A3" s="28" t="s">
        <v>91</v>
      </c>
    </row>
    <row r="4" spans="1:12">
      <c r="A4" s="152" t="s">
        <v>347</v>
      </c>
      <c r="B4" s="152"/>
      <c r="C4" s="152"/>
      <c r="D4" s="152"/>
      <c r="E4" s="152"/>
      <c r="F4" s="152"/>
      <c r="G4" s="152"/>
      <c r="H4" s="152"/>
      <c r="I4" s="152"/>
      <c r="J4" s="152"/>
    </row>
    <row r="5" spans="1:12">
      <c r="A5" s="29"/>
      <c r="B5" s="29"/>
      <c r="C5" s="29"/>
      <c r="D5" s="29"/>
      <c r="E5" s="29"/>
      <c r="F5" s="29"/>
      <c r="G5" s="29"/>
      <c r="H5" s="29"/>
      <c r="I5" s="29"/>
      <c r="J5" s="29"/>
    </row>
    <row r="6" spans="1:12" ht="18">
      <c r="A6" s="28" t="s">
        <v>93</v>
      </c>
    </row>
    <row r="7" spans="1:12" ht="15.75">
      <c r="A7" s="30" t="s">
        <v>348</v>
      </c>
    </row>
    <row r="9" spans="1:12" ht="15.75">
      <c r="A9" s="31" t="s">
        <v>313</v>
      </c>
    </row>
    <row r="10" spans="1:12">
      <c r="A10" t="s">
        <v>349</v>
      </c>
    </row>
    <row r="12" spans="1:12" ht="15.75">
      <c r="A12" s="31" t="s">
        <v>180</v>
      </c>
    </row>
    <row r="13" spans="1:12">
      <c r="A13" s="32" t="s">
        <v>350</v>
      </c>
    </row>
    <row r="14" spans="1:12" ht="15">
      <c r="A14" s="153" t="s">
        <v>313</v>
      </c>
      <c r="B14" s="153"/>
      <c r="C14" s="153" t="s">
        <v>104</v>
      </c>
      <c r="D14" s="153"/>
      <c r="E14" s="170" t="s">
        <v>105</v>
      </c>
      <c r="F14" s="172"/>
    </row>
    <row r="15" spans="1:12">
      <c r="A15" s="158" t="s">
        <v>351</v>
      </c>
      <c r="B15" s="158"/>
      <c r="C15" s="158" t="str">
        <f>UPPER(A15)</f>
        <v>LAPTOP</v>
      </c>
      <c r="D15" s="158"/>
      <c r="E15" s="159" t="s">
        <v>352</v>
      </c>
      <c r="F15" s="161"/>
    </row>
    <row r="16" spans="1:12" ht="15" customHeight="1">
      <c r="A16" s="158" t="s">
        <v>353</v>
      </c>
      <c r="B16" s="158"/>
      <c r="C16" s="158" t="str">
        <f>UPPER(A16)</f>
        <v>EXCEL</v>
      </c>
      <c r="D16" s="158"/>
      <c r="E16" s="159" t="s">
        <v>354</v>
      </c>
      <c r="F16" s="161"/>
    </row>
    <row r="17" spans="1:6">
      <c r="A17" s="158" t="s">
        <v>355</v>
      </c>
      <c r="B17" s="158"/>
      <c r="C17" s="158" t="str">
        <f>UPPER(A17)</f>
        <v>SUPERSTORE IS CLOSED NOW</v>
      </c>
      <c r="D17" s="158"/>
      <c r="E17" s="159" t="s">
        <v>356</v>
      </c>
      <c r="F17" s="161"/>
    </row>
  </sheetData>
  <mergeCells count="14">
    <mergeCell ref="A15:B15"/>
    <mergeCell ref="C15:D15"/>
    <mergeCell ref="E15:F15"/>
    <mergeCell ref="A1:B1"/>
    <mergeCell ref="A4:J4"/>
    <mergeCell ref="A14:B14"/>
    <mergeCell ref="C14:D14"/>
    <mergeCell ref="E14:F14"/>
    <mergeCell ref="A16:B16"/>
    <mergeCell ref="C16:D16"/>
    <mergeCell ref="E16:F16"/>
    <mergeCell ref="A17:B17"/>
    <mergeCell ref="C17:D17"/>
    <mergeCell ref="E17:F17"/>
  </mergeCells>
  <pageMargins left="0.7" right="0.7" top="0.75" bottom="0.75" header="0.3" footer="0.3"/>
  <pageSetup orientation="portrait" horizontalDpi="4294967293" verticalDpi="4294967293"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L24"/>
  <sheetViews>
    <sheetView showGridLines="0" topLeftCell="A18" zoomScale="90" zoomScaleNormal="90" workbookViewId="0">
      <selection sqref="A1:C1"/>
    </sheetView>
  </sheetViews>
  <sheetFormatPr defaultRowHeight="14.25"/>
  <cols>
    <col min="1" max="2" width="12.75" customWidth="1"/>
    <col min="3" max="3" width="10.125" customWidth="1"/>
    <col min="4" max="4" width="15.5" customWidth="1"/>
    <col min="5" max="5" width="9.75" customWidth="1"/>
    <col min="6" max="6" width="11" customWidth="1"/>
    <col min="7" max="7" width="17.125" bestFit="1" customWidth="1"/>
    <col min="9" max="9" width="10.125" customWidth="1"/>
    <col min="10" max="10" width="12.125" customWidth="1"/>
    <col min="11" max="11" width="11.25" customWidth="1"/>
    <col min="12" max="12" width="10.125" customWidth="1"/>
  </cols>
  <sheetData>
    <row r="1" spans="1:12" ht="30.75" thickBot="1">
      <c r="A1" s="151" t="s">
        <v>357</v>
      </c>
      <c r="B1" s="151"/>
      <c r="C1" s="26"/>
      <c r="D1" s="27"/>
      <c r="E1" s="27"/>
      <c r="F1" s="27"/>
      <c r="G1" s="27"/>
      <c r="H1" s="27"/>
      <c r="I1" s="27"/>
      <c r="J1" s="27"/>
      <c r="K1" s="27"/>
      <c r="L1" s="27"/>
    </row>
    <row r="2" spans="1:12" ht="15" thickTop="1"/>
    <row r="3" spans="1:12" ht="18">
      <c r="A3" s="28" t="s">
        <v>91</v>
      </c>
    </row>
    <row r="4" spans="1:12" ht="15" customHeight="1">
      <c r="A4" s="152" t="s">
        <v>358</v>
      </c>
      <c r="B4" s="152"/>
      <c r="C4" s="152"/>
      <c r="D4" s="152"/>
      <c r="E4" s="152"/>
      <c r="F4" s="152"/>
      <c r="G4" s="152"/>
      <c r="H4" s="152"/>
      <c r="I4" s="152"/>
      <c r="J4" s="152"/>
    </row>
    <row r="5" spans="1:12">
      <c r="A5" s="152"/>
      <c r="B5" s="152"/>
      <c r="C5" s="152"/>
      <c r="D5" s="152"/>
      <c r="E5" s="152"/>
      <c r="F5" s="152"/>
      <c r="G5" s="152"/>
      <c r="H5" s="152"/>
      <c r="I5" s="152"/>
      <c r="J5" s="152"/>
    </row>
    <row r="6" spans="1:12">
      <c r="A6" s="29"/>
      <c r="B6" s="29"/>
      <c r="C6" s="29"/>
      <c r="D6" s="29"/>
      <c r="E6" s="29"/>
      <c r="F6" s="29"/>
      <c r="G6" s="29"/>
      <c r="H6" s="29"/>
      <c r="I6" s="29"/>
      <c r="J6" s="29"/>
    </row>
    <row r="7" spans="1:12" ht="18">
      <c r="A7" s="28" t="s">
        <v>93</v>
      </c>
    </row>
    <row r="8" spans="1:12" ht="15.75">
      <c r="A8" s="30" t="s">
        <v>359</v>
      </c>
    </row>
    <row r="10" spans="1:12" ht="15.75">
      <c r="A10" s="31" t="s">
        <v>313</v>
      </c>
    </row>
    <row r="11" spans="1:12">
      <c r="A11" t="s">
        <v>360</v>
      </c>
    </row>
    <row r="13" spans="1:12" ht="15.75">
      <c r="A13" s="31" t="s">
        <v>361</v>
      </c>
    </row>
    <row r="14" spans="1:12">
      <c r="A14" t="s">
        <v>362</v>
      </c>
      <c r="G14" t="s">
        <v>318</v>
      </c>
      <c r="H14" t="str">
        <f>RIGHT(G14,10)</f>
        <v>my country</v>
      </c>
    </row>
    <row r="16" spans="1:12" ht="15.75">
      <c r="A16" s="31" t="s">
        <v>180</v>
      </c>
    </row>
    <row r="17" spans="1:6">
      <c r="A17" s="32" t="s">
        <v>363</v>
      </c>
    </row>
    <row r="18" spans="1:6" ht="15">
      <c r="A18" s="153" t="s">
        <v>313</v>
      </c>
      <c r="B18" s="153"/>
      <c r="C18" s="153" t="s">
        <v>104</v>
      </c>
      <c r="D18" s="153"/>
      <c r="E18" s="170" t="s">
        <v>105</v>
      </c>
      <c r="F18" s="172"/>
    </row>
    <row r="19" spans="1:6">
      <c r="A19" s="158" t="s">
        <v>447</v>
      </c>
      <c r="B19" s="158"/>
      <c r="C19" s="158" t="str">
        <f>LEFT(A19,5)</f>
        <v>Physi</v>
      </c>
      <c r="D19" s="158"/>
      <c r="E19" s="159" t="s">
        <v>364</v>
      </c>
      <c r="F19" s="161"/>
    </row>
    <row r="20" spans="1:6" ht="15" customHeight="1">
      <c r="A20" s="158" t="s">
        <v>365</v>
      </c>
      <c r="B20" s="158"/>
      <c r="C20" s="158" t="str">
        <f>LEFT(A20,8)</f>
        <v>EXCEL IS</v>
      </c>
      <c r="D20" s="158"/>
      <c r="E20" s="159" t="s">
        <v>366</v>
      </c>
      <c r="F20" s="161"/>
    </row>
    <row r="21" spans="1:6">
      <c r="A21" s="158" t="s">
        <v>448</v>
      </c>
      <c r="B21" s="158"/>
      <c r="C21" s="158" t="str">
        <f>LEFT(A21,15)</f>
        <v>Market IS CLOSE</v>
      </c>
      <c r="D21" s="158"/>
      <c r="E21" s="159" t="s">
        <v>368</v>
      </c>
      <c r="F21" s="161"/>
    </row>
    <row r="22" spans="1:6">
      <c r="A22" s="158">
        <v>35</v>
      </c>
      <c r="B22" s="158"/>
      <c r="C22" s="158" t="str">
        <f>LEFT(A22,1)</f>
        <v>3</v>
      </c>
      <c r="D22" s="158"/>
      <c r="E22" s="159" t="s">
        <v>369</v>
      </c>
      <c r="F22" s="161"/>
    </row>
    <row r="23" spans="1:6">
      <c r="A23" s="158" t="s">
        <v>448</v>
      </c>
      <c r="B23" s="158"/>
      <c r="C23" s="158" t="str">
        <f>LEFT(A23,LEN(A23)-7)</f>
        <v>Market IS C</v>
      </c>
      <c r="D23" s="158"/>
      <c r="E23" s="159" t="s">
        <v>370</v>
      </c>
      <c r="F23" s="161"/>
    </row>
    <row r="24" spans="1:6">
      <c r="A24" s="35"/>
      <c r="B24" s="35"/>
      <c r="C24" s="35"/>
      <c r="D24" s="35"/>
    </row>
  </sheetData>
  <mergeCells count="20">
    <mergeCell ref="A19:B19"/>
    <mergeCell ref="C19:D19"/>
    <mergeCell ref="E19:F19"/>
    <mergeCell ref="A1:B1"/>
    <mergeCell ref="A4:J5"/>
    <mergeCell ref="A18:B18"/>
    <mergeCell ref="C18:D18"/>
    <mergeCell ref="E18:F18"/>
    <mergeCell ref="A20:B20"/>
    <mergeCell ref="C20:D20"/>
    <mergeCell ref="E20:F20"/>
    <mergeCell ref="A21:B21"/>
    <mergeCell ref="C21:D21"/>
    <mergeCell ref="E21:F21"/>
    <mergeCell ref="A22:B22"/>
    <mergeCell ref="C22:D22"/>
    <mergeCell ref="E22:F22"/>
    <mergeCell ref="A23:B23"/>
    <mergeCell ref="C23:D23"/>
    <mergeCell ref="E23:F23"/>
  </mergeCells>
  <pageMargins left="0.7" right="0.7" top="0.75" bottom="0.75" header="0.3" footer="0.3"/>
  <pageSetup orientation="portrait" horizontalDpi="4294967293" verticalDpi="4294967293"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L25"/>
  <sheetViews>
    <sheetView showGridLines="0" topLeftCell="A13" zoomScale="90" zoomScaleNormal="90" workbookViewId="0">
      <selection sqref="A1:C1"/>
    </sheetView>
  </sheetViews>
  <sheetFormatPr defaultRowHeight="14.25"/>
  <cols>
    <col min="1" max="2" width="12.75" customWidth="1"/>
    <col min="3" max="3" width="10.125" customWidth="1"/>
    <col min="4" max="4" width="15.5" customWidth="1"/>
    <col min="5" max="5" width="9.75" customWidth="1"/>
    <col min="7" max="7" width="13.5" customWidth="1"/>
    <col min="8" max="8" width="18.125" bestFit="1" customWidth="1"/>
    <col min="9" max="9" width="10.125" customWidth="1"/>
    <col min="10" max="10" width="12.125" customWidth="1"/>
    <col min="11" max="11" width="11.25" customWidth="1"/>
    <col min="12" max="12" width="10.125" customWidth="1"/>
  </cols>
  <sheetData>
    <row r="1" spans="1:12" ht="30.75" thickBot="1">
      <c r="A1" s="151" t="s">
        <v>372</v>
      </c>
      <c r="B1" s="151"/>
      <c r="C1" s="26"/>
      <c r="D1" s="27"/>
      <c r="E1" s="27"/>
      <c r="F1" s="27"/>
      <c r="G1" s="27"/>
      <c r="H1" s="27"/>
      <c r="I1" s="27"/>
      <c r="J1" s="27"/>
      <c r="K1" s="27"/>
      <c r="L1" s="27"/>
    </row>
    <row r="2" spans="1:12" ht="15" thickTop="1"/>
    <row r="3" spans="1:12" ht="18">
      <c r="A3" s="28" t="s">
        <v>91</v>
      </c>
    </row>
    <row r="4" spans="1:12" ht="15" customHeight="1">
      <c r="A4" s="152" t="s">
        <v>373</v>
      </c>
      <c r="B4" s="152"/>
      <c r="C4" s="152"/>
      <c r="D4" s="152"/>
      <c r="E4" s="152"/>
      <c r="F4" s="152"/>
      <c r="G4" s="152"/>
      <c r="H4" s="152"/>
      <c r="I4" s="152"/>
      <c r="J4" s="152"/>
    </row>
    <row r="5" spans="1:12">
      <c r="A5" s="152"/>
      <c r="B5" s="152"/>
      <c r="C5" s="152"/>
      <c r="D5" s="152"/>
      <c r="E5" s="152"/>
      <c r="F5" s="152"/>
      <c r="G5" s="152"/>
      <c r="H5" s="152"/>
      <c r="I5" s="152"/>
      <c r="J5" s="152"/>
    </row>
    <row r="6" spans="1:12">
      <c r="A6" s="29"/>
      <c r="B6" s="29"/>
      <c r="C6" s="29"/>
      <c r="D6" s="29"/>
      <c r="E6" s="29"/>
      <c r="F6" s="29"/>
      <c r="G6" s="29"/>
      <c r="H6" s="29"/>
      <c r="I6" s="29"/>
      <c r="J6" s="29"/>
    </row>
    <row r="7" spans="1:12" ht="18">
      <c r="A7" s="28" t="s">
        <v>93</v>
      </c>
      <c r="H7" t="s">
        <v>374</v>
      </c>
    </row>
    <row r="8" spans="1:12" ht="15.75">
      <c r="A8" s="30" t="s">
        <v>375</v>
      </c>
      <c r="H8" t="str">
        <f>MID(H7,6,8)</f>
        <v xml:space="preserve"> capital</v>
      </c>
    </row>
    <row r="10" spans="1:12" ht="15.75">
      <c r="A10" s="31" t="s">
        <v>313</v>
      </c>
    </row>
    <row r="11" spans="1:12">
      <c r="A11" t="s">
        <v>360</v>
      </c>
    </row>
    <row r="13" spans="1:12" ht="15.75">
      <c r="A13" s="31" t="s">
        <v>376</v>
      </c>
    </row>
    <row r="14" spans="1:12">
      <c r="A14" t="s">
        <v>377</v>
      </c>
    </row>
    <row r="16" spans="1:12" ht="15.75">
      <c r="A16" s="31" t="s">
        <v>361</v>
      </c>
    </row>
    <row r="17" spans="1:6">
      <c r="A17" t="s">
        <v>378</v>
      </c>
    </row>
    <row r="19" spans="1:6" ht="15.75">
      <c r="A19" s="31" t="s">
        <v>180</v>
      </c>
    </row>
    <row r="20" spans="1:6">
      <c r="A20" s="32" t="s">
        <v>371</v>
      </c>
    </row>
    <row r="21" spans="1:6" ht="15">
      <c r="A21" s="153" t="s">
        <v>313</v>
      </c>
      <c r="B21" s="153"/>
      <c r="C21" s="153" t="s">
        <v>104</v>
      </c>
      <c r="D21" s="153"/>
      <c r="E21" s="170" t="s">
        <v>105</v>
      </c>
      <c r="F21" s="172"/>
    </row>
    <row r="22" spans="1:6">
      <c r="A22" s="158" t="s">
        <v>379</v>
      </c>
      <c r="B22" s="158"/>
      <c r="C22" s="158" t="str">
        <f>MID(A22,4,6)</f>
        <v>top re</v>
      </c>
      <c r="D22" s="158"/>
      <c r="E22" s="159" t="s">
        <v>380</v>
      </c>
      <c r="F22" s="161"/>
    </row>
    <row r="23" spans="1:6" ht="15" customHeight="1">
      <c r="A23" s="158" t="s">
        <v>365</v>
      </c>
      <c r="B23" s="158"/>
      <c r="C23" s="158" t="str">
        <f>MID(A23,2,9)</f>
        <v>XCEL IS W</v>
      </c>
      <c r="D23" s="158"/>
      <c r="E23" s="159" t="s">
        <v>381</v>
      </c>
      <c r="F23" s="161"/>
    </row>
    <row r="24" spans="1:6">
      <c r="A24" s="158" t="s">
        <v>367</v>
      </c>
      <c r="B24" s="158"/>
      <c r="C24" s="158" t="str">
        <f>MID(A24,10,9)</f>
        <v>E IS CLOS</v>
      </c>
      <c r="D24" s="158"/>
      <c r="E24" s="159" t="s">
        <v>382</v>
      </c>
      <c r="F24" s="161"/>
    </row>
    <row r="25" spans="1:6">
      <c r="A25" s="158" t="s">
        <v>383</v>
      </c>
      <c r="B25" s="158"/>
      <c r="C25" s="158" t="str">
        <f>MID(A25,2,6)</f>
        <v>0 EMPL</v>
      </c>
      <c r="D25" s="158"/>
      <c r="E25" s="159" t="s">
        <v>384</v>
      </c>
      <c r="F25" s="161"/>
    </row>
  </sheetData>
  <mergeCells count="17">
    <mergeCell ref="A22:B22"/>
    <mergeCell ref="C22:D22"/>
    <mergeCell ref="E22:F22"/>
    <mergeCell ref="A1:B1"/>
    <mergeCell ref="A4:J5"/>
    <mergeCell ref="A21:B21"/>
    <mergeCell ref="C21:D21"/>
    <mergeCell ref="E21:F21"/>
    <mergeCell ref="A25:B25"/>
    <mergeCell ref="C25:D25"/>
    <mergeCell ref="E25:F25"/>
    <mergeCell ref="A23:B23"/>
    <mergeCell ref="C23:D23"/>
    <mergeCell ref="E23:F23"/>
    <mergeCell ref="A24:B24"/>
    <mergeCell ref="C24:D24"/>
    <mergeCell ref="E24:F24"/>
  </mergeCells>
  <pageMargins left="0.7" right="0.7" top="0.75" bottom="0.75" header="0.3" footer="0.3"/>
  <pageSetup orientation="portrait" horizontalDpi="4294967293" verticalDpi="4294967293"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L25"/>
  <sheetViews>
    <sheetView showGridLines="0" topLeftCell="A22" zoomScale="90" zoomScaleNormal="90" workbookViewId="0">
      <selection sqref="A1:C1"/>
    </sheetView>
  </sheetViews>
  <sheetFormatPr defaultRowHeight="14.25"/>
  <cols>
    <col min="1" max="2" width="12.75" customWidth="1"/>
    <col min="3" max="3" width="10.125" customWidth="1"/>
    <col min="4" max="4" width="15.5" customWidth="1"/>
    <col min="5" max="5" width="12.25" customWidth="1"/>
    <col min="7" max="7" width="13.5" customWidth="1"/>
    <col min="8" max="8" width="11.5" bestFit="1" customWidth="1"/>
    <col min="9" max="9" width="10.125" customWidth="1"/>
    <col min="10" max="10" width="12.125" customWidth="1"/>
    <col min="11" max="11" width="11.25" customWidth="1"/>
    <col min="12" max="12" width="10.125" customWidth="1"/>
  </cols>
  <sheetData>
    <row r="1" spans="1:12" ht="30.75" thickBot="1">
      <c r="A1" s="151" t="s">
        <v>385</v>
      </c>
      <c r="B1" s="151"/>
      <c r="C1" s="26"/>
      <c r="D1" s="27"/>
      <c r="E1" s="27"/>
      <c r="F1" s="27"/>
      <c r="G1" s="27"/>
      <c r="H1" s="27"/>
      <c r="I1" s="27"/>
      <c r="J1" s="27"/>
      <c r="K1" s="27"/>
      <c r="L1" s="27"/>
    </row>
    <row r="2" spans="1:12" ht="15" thickTop="1"/>
    <row r="3" spans="1:12" ht="18">
      <c r="A3" s="28" t="s">
        <v>91</v>
      </c>
    </row>
    <row r="4" spans="1:12" ht="15" customHeight="1">
      <c r="A4" s="152" t="s">
        <v>386</v>
      </c>
      <c r="B4" s="152"/>
      <c r="C4" s="152"/>
      <c r="D4" s="152"/>
      <c r="E4" s="152"/>
      <c r="F4" s="152"/>
      <c r="G4" s="152"/>
      <c r="H4" s="152"/>
      <c r="I4" s="152"/>
      <c r="J4" s="152"/>
    </row>
    <row r="5" spans="1:12">
      <c r="A5" s="152"/>
      <c r="B5" s="152"/>
      <c r="C5" s="152"/>
      <c r="D5" s="152"/>
      <c r="E5" s="152"/>
      <c r="F5" s="152"/>
      <c r="G5" s="152"/>
      <c r="H5" s="152"/>
      <c r="I5" s="152"/>
      <c r="J5" s="152"/>
    </row>
    <row r="6" spans="1:12">
      <c r="A6" s="62"/>
      <c r="B6" s="29"/>
      <c r="C6" s="29"/>
      <c r="D6" s="29"/>
      <c r="E6" s="29"/>
      <c r="F6" s="29"/>
      <c r="G6" s="29"/>
      <c r="H6" s="63"/>
      <c r="I6" s="63"/>
      <c r="J6" s="29"/>
    </row>
    <row r="7" spans="1:12" ht="18">
      <c r="A7" s="28" t="s">
        <v>93</v>
      </c>
    </row>
    <row r="8" spans="1:12" ht="15.75">
      <c r="A8" s="30" t="s">
        <v>387</v>
      </c>
    </row>
    <row r="10" spans="1:12" ht="15.75">
      <c r="A10" s="31" t="s">
        <v>388</v>
      </c>
    </row>
    <row r="11" spans="1:12">
      <c r="A11" t="s">
        <v>389</v>
      </c>
    </row>
    <row r="13" spans="1:12" ht="15.75">
      <c r="A13" s="31" t="s">
        <v>390</v>
      </c>
    </row>
    <row r="14" spans="1:12">
      <c r="A14" t="s">
        <v>391</v>
      </c>
    </row>
    <row r="16" spans="1:12" ht="15.75">
      <c r="A16" s="31" t="s">
        <v>392</v>
      </c>
    </row>
    <row r="17" spans="1:7">
      <c r="A17" t="s">
        <v>393</v>
      </c>
    </row>
    <row r="19" spans="1:7" ht="15.75">
      <c r="A19" s="31" t="s">
        <v>180</v>
      </c>
    </row>
    <row r="20" spans="1:7">
      <c r="A20" s="32" t="s">
        <v>394</v>
      </c>
    </row>
    <row r="21" spans="1:7" ht="15">
      <c r="A21" s="33" t="s">
        <v>388</v>
      </c>
      <c r="B21" s="33" t="s">
        <v>390</v>
      </c>
      <c r="C21" s="33" t="s">
        <v>392</v>
      </c>
      <c r="D21" s="33" t="s">
        <v>104</v>
      </c>
      <c r="E21" s="170" t="s">
        <v>105</v>
      </c>
      <c r="F21" s="171"/>
      <c r="G21" s="172"/>
    </row>
    <row r="22" spans="1:7">
      <c r="A22" s="36">
        <v>2017</v>
      </c>
      <c r="B22" s="36">
        <v>12</v>
      </c>
      <c r="C22" s="36">
        <v>31</v>
      </c>
      <c r="D22" s="43">
        <f>DATE(A22,B22,C22)</f>
        <v>43100</v>
      </c>
      <c r="E22" s="159" t="s">
        <v>395</v>
      </c>
      <c r="F22" s="160"/>
      <c r="G22" s="161"/>
    </row>
    <row r="23" spans="1:7" ht="15" customHeight="1">
      <c r="A23" s="36">
        <v>2016</v>
      </c>
      <c r="B23" s="36">
        <v>11</v>
      </c>
      <c r="C23" s="36">
        <v>30</v>
      </c>
      <c r="D23" s="43">
        <f>DATE(A23,B23,C23)</f>
        <v>42704</v>
      </c>
      <c r="E23" s="159" t="s">
        <v>396</v>
      </c>
      <c r="F23" s="160"/>
      <c r="G23" s="161"/>
    </row>
    <row r="24" spans="1:7">
      <c r="A24" s="36">
        <v>2015</v>
      </c>
      <c r="B24" s="36">
        <v>3</v>
      </c>
      <c r="C24" s="36">
        <v>1</v>
      </c>
      <c r="D24" s="43">
        <f>DATE(A24,B24,C24)</f>
        <v>42064</v>
      </c>
      <c r="E24" s="159" t="s">
        <v>397</v>
      </c>
      <c r="F24" s="160"/>
      <c r="G24" s="161"/>
    </row>
    <row r="25" spans="1:7">
      <c r="A25" s="36">
        <v>2014</v>
      </c>
      <c r="B25" s="36">
        <v>8</v>
      </c>
      <c r="C25" s="36">
        <v>1</v>
      </c>
      <c r="D25" s="43">
        <f>DATE(A25,B25,C25)</f>
        <v>41852</v>
      </c>
      <c r="E25" s="159" t="s">
        <v>398</v>
      </c>
      <c r="F25" s="160"/>
      <c r="G25" s="161"/>
    </row>
  </sheetData>
  <mergeCells count="7">
    <mergeCell ref="E25:G25"/>
    <mergeCell ref="A1:B1"/>
    <mergeCell ref="A4:J5"/>
    <mergeCell ref="E21:G21"/>
    <mergeCell ref="E22:G22"/>
    <mergeCell ref="E23:G23"/>
    <mergeCell ref="E24:G24"/>
  </mergeCells>
  <pageMargins left="0.7" right="0.7" top="0.75" bottom="0.75" header="0.3" footer="0.3"/>
  <pageSetup orientation="portrait" horizontalDpi="4294967293" verticalDpi="4294967293"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K19"/>
  <sheetViews>
    <sheetView showGridLines="0" topLeftCell="A10" zoomScale="90" zoomScaleNormal="90" workbookViewId="0">
      <selection sqref="A1:C1"/>
    </sheetView>
  </sheetViews>
  <sheetFormatPr defaultRowHeight="14.25"/>
  <cols>
    <col min="1" max="2" width="12.75" customWidth="1"/>
    <col min="3" max="3" width="10.125" customWidth="1"/>
    <col min="4" max="4" width="12.25" customWidth="1"/>
    <col min="6" max="6" width="13.5" customWidth="1"/>
    <col min="7" max="7" width="11.5" bestFit="1" customWidth="1"/>
    <col min="8" max="8" width="10.125" customWidth="1"/>
    <col min="9" max="9" width="12.125" customWidth="1"/>
    <col min="10" max="10" width="11.25" customWidth="1"/>
    <col min="11" max="11" width="10.125" customWidth="1"/>
  </cols>
  <sheetData>
    <row r="1" spans="1:11" ht="30.75" thickBot="1">
      <c r="A1" s="151" t="s">
        <v>399</v>
      </c>
      <c r="B1" s="151"/>
      <c r="C1" s="26"/>
      <c r="D1" s="27"/>
      <c r="E1" s="27"/>
      <c r="F1" s="27"/>
      <c r="G1" s="27"/>
      <c r="H1" s="27"/>
      <c r="I1" s="27"/>
      <c r="J1" s="27"/>
      <c r="K1" s="27"/>
    </row>
    <row r="2" spans="1:11" ht="15" thickTop="1"/>
    <row r="3" spans="1:11" ht="18">
      <c r="A3" s="28" t="s">
        <v>91</v>
      </c>
    </row>
    <row r="4" spans="1:11" ht="15" customHeight="1">
      <c r="A4" s="152" t="s">
        <v>400</v>
      </c>
      <c r="B4" s="152"/>
      <c r="C4" s="152"/>
      <c r="D4" s="152"/>
      <c r="E4" s="152"/>
      <c r="F4" s="152"/>
      <c r="G4" s="152"/>
      <c r="H4" s="152"/>
      <c r="I4" s="152"/>
    </row>
    <row r="5" spans="1:11">
      <c r="A5" s="62"/>
      <c r="B5" s="29"/>
      <c r="C5" s="29"/>
      <c r="D5" s="29"/>
      <c r="E5" s="29"/>
      <c r="F5" s="29"/>
      <c r="G5" s="63"/>
      <c r="H5" s="63"/>
      <c r="I5" s="29"/>
    </row>
    <row r="6" spans="1:11" ht="18">
      <c r="A6" s="28" t="s">
        <v>93</v>
      </c>
    </row>
    <row r="7" spans="1:11" ht="15.75">
      <c r="A7" s="30" t="s">
        <v>401</v>
      </c>
    </row>
    <row r="9" spans="1:11" ht="15.75">
      <c r="A9" s="31" t="s">
        <v>402</v>
      </c>
    </row>
    <row r="10" spans="1:11">
      <c r="A10" t="s">
        <v>403</v>
      </c>
    </row>
    <row r="12" spans="1:11" ht="15.75">
      <c r="A12" s="31" t="s">
        <v>180</v>
      </c>
    </row>
    <row r="13" spans="1:11">
      <c r="A13" s="32" t="s">
        <v>394</v>
      </c>
    </row>
    <row r="14" spans="1:11" ht="15">
      <c r="A14" s="33" t="s">
        <v>404</v>
      </c>
      <c r="B14" s="33" t="s">
        <v>104</v>
      </c>
      <c r="C14" s="170" t="s">
        <v>105</v>
      </c>
      <c r="D14" s="172"/>
    </row>
    <row r="15" spans="1:11">
      <c r="A15" s="64" t="s">
        <v>405</v>
      </c>
      <c r="B15" s="36">
        <f>DATEVALUE(A15)</f>
        <v>42860</v>
      </c>
      <c r="C15" s="159" t="s">
        <v>406</v>
      </c>
      <c r="D15" s="161"/>
    </row>
    <row r="16" spans="1:11" ht="15" customHeight="1">
      <c r="A16" s="64" t="s">
        <v>407</v>
      </c>
      <c r="B16" s="36">
        <f>DATEVALUE(A16)</f>
        <v>43436</v>
      </c>
      <c r="C16" s="159" t="s">
        <v>408</v>
      </c>
      <c r="D16" s="161"/>
    </row>
    <row r="17" spans="1:4">
      <c r="A17" s="64" t="s">
        <v>409</v>
      </c>
      <c r="B17" s="36">
        <f>DATEVALUE(A17)</f>
        <v>42064</v>
      </c>
      <c r="C17" s="159" t="s">
        <v>410</v>
      </c>
      <c r="D17" s="161"/>
    </row>
    <row r="18" spans="1:4">
      <c r="A18" s="64" t="s">
        <v>411</v>
      </c>
      <c r="B18" s="36">
        <f>DATEVALUE(A18)</f>
        <v>41853</v>
      </c>
      <c r="C18" s="159" t="s">
        <v>412</v>
      </c>
      <c r="D18" s="161"/>
    </row>
    <row r="19" spans="1:4">
      <c r="A19" s="35"/>
      <c r="B19" s="35"/>
      <c r="C19" s="35"/>
    </row>
  </sheetData>
  <mergeCells count="7">
    <mergeCell ref="C18:D18"/>
    <mergeCell ref="A1:B1"/>
    <mergeCell ref="A4:I4"/>
    <mergeCell ref="C14:D14"/>
    <mergeCell ref="C15:D15"/>
    <mergeCell ref="C16:D16"/>
    <mergeCell ref="C17:D17"/>
  </mergeCells>
  <pageMargins left="0.7" right="0.7" top="0.75" bottom="0.75" header="0.3" footer="0.3"/>
  <pageSetup orientation="portrait" horizontalDpi="4294967293" verticalDpi="4294967293"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K17"/>
  <sheetViews>
    <sheetView showGridLines="0" zoomScale="90" zoomScaleNormal="90" workbookViewId="0">
      <selection sqref="A1:C1"/>
    </sheetView>
  </sheetViews>
  <sheetFormatPr defaultRowHeight="14.25"/>
  <cols>
    <col min="1" max="2" width="12.75" customWidth="1"/>
    <col min="3" max="3" width="10.125" customWidth="1"/>
    <col min="4" max="4" width="12.25" customWidth="1"/>
    <col min="6" max="6" width="13.5" customWidth="1"/>
    <col min="7" max="7" width="11.5" bestFit="1" customWidth="1"/>
    <col min="8" max="8" width="15.375" bestFit="1" customWidth="1"/>
    <col min="9" max="9" width="12.125" customWidth="1"/>
    <col min="10" max="10" width="11.25" customWidth="1"/>
    <col min="11" max="11" width="10.125" customWidth="1"/>
  </cols>
  <sheetData>
    <row r="1" spans="1:11" ht="30.75" thickBot="1">
      <c r="A1" s="151" t="s">
        <v>413</v>
      </c>
      <c r="B1" s="151"/>
      <c r="C1" s="26"/>
      <c r="D1" s="27"/>
      <c r="E1" s="27"/>
      <c r="F1" s="27"/>
      <c r="G1" s="27"/>
      <c r="H1" s="27"/>
      <c r="I1" s="27"/>
      <c r="J1" s="27"/>
      <c r="K1" s="27"/>
    </row>
    <row r="2" spans="1:11" ht="15" thickTop="1"/>
    <row r="3" spans="1:11" ht="18">
      <c r="A3" s="28" t="s">
        <v>91</v>
      </c>
    </row>
    <row r="4" spans="1:11" ht="15" customHeight="1">
      <c r="A4" s="152" t="s">
        <v>414</v>
      </c>
      <c r="B4" s="152"/>
      <c r="C4" s="152"/>
      <c r="D4" s="152"/>
      <c r="E4" s="152"/>
      <c r="F4" s="152"/>
      <c r="G4" s="152"/>
      <c r="H4" s="152"/>
      <c r="I4" s="152"/>
    </row>
    <row r="5" spans="1:11">
      <c r="A5" s="62"/>
      <c r="B5" s="29"/>
      <c r="C5" s="29"/>
      <c r="D5" s="29"/>
      <c r="E5" s="29"/>
      <c r="F5" s="29"/>
      <c r="G5" s="63"/>
      <c r="H5" s="63" t="str">
        <f ca="1">TEXT(TODAY()-7,"mm/dd/yyyy")</f>
        <v>09/15/2025</v>
      </c>
      <c r="I5" s="29"/>
    </row>
    <row r="6" spans="1:11" ht="18">
      <c r="A6" s="28" t="s">
        <v>93</v>
      </c>
    </row>
    <row r="7" spans="1:11" ht="15.75">
      <c r="A7" s="30" t="s">
        <v>415</v>
      </c>
      <c r="H7" s="65">
        <f ca="1">NOW()</f>
        <v>45922.859927662037</v>
      </c>
    </row>
    <row r="9" spans="1:11" ht="15.75">
      <c r="A9" s="31" t="s">
        <v>416</v>
      </c>
    </row>
    <row r="10" spans="1:11">
      <c r="A10" t="s">
        <v>417</v>
      </c>
    </row>
    <row r="12" spans="1:11" ht="15.75">
      <c r="A12" s="31" t="s">
        <v>180</v>
      </c>
    </row>
    <row r="13" spans="1:11">
      <c r="A13" s="32" t="s">
        <v>418</v>
      </c>
    </row>
    <row r="14" spans="1:11" ht="15">
      <c r="A14" s="33" t="s">
        <v>104</v>
      </c>
      <c r="B14" s="170" t="s">
        <v>105</v>
      </c>
      <c r="C14" s="172"/>
    </row>
    <row r="15" spans="1:11">
      <c r="A15" s="43">
        <f ca="1">TODAY()</f>
        <v>45922</v>
      </c>
      <c r="B15" s="159" t="s">
        <v>415</v>
      </c>
      <c r="C15" s="161"/>
    </row>
    <row r="16" spans="1:11">
      <c r="A16" s="43">
        <f ca="1">TODAY()-5</f>
        <v>45917</v>
      </c>
      <c r="B16" s="159" t="s">
        <v>419</v>
      </c>
      <c r="C16" s="161"/>
    </row>
    <row r="17" spans="1:3">
      <c r="A17" s="35"/>
      <c r="B17" s="35"/>
      <c r="C17" s="35"/>
    </row>
  </sheetData>
  <mergeCells count="5">
    <mergeCell ref="A1:B1"/>
    <mergeCell ref="A4:I4"/>
    <mergeCell ref="B14:C14"/>
    <mergeCell ref="B15:C15"/>
    <mergeCell ref="B16:C16"/>
  </mergeCells>
  <pageMargins left="0.7" right="0.7" top="0.75" bottom="0.75" header="0.3" footer="0.3"/>
  <pageSetup orientation="portrait" horizontalDpi="4294967293" verticalDpi="4294967293"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K17"/>
  <sheetViews>
    <sheetView showGridLines="0" zoomScale="90" zoomScaleNormal="90" workbookViewId="0">
      <selection sqref="A1:C1"/>
    </sheetView>
  </sheetViews>
  <sheetFormatPr defaultRowHeight="14.25"/>
  <cols>
    <col min="1" max="1" width="12.875" customWidth="1"/>
    <col min="2" max="2" width="12.75" customWidth="1"/>
    <col min="3" max="3" width="10.125" customWidth="1"/>
    <col min="4" max="5" width="17.125" bestFit="1" customWidth="1"/>
    <col min="6" max="6" width="13.5" customWidth="1"/>
    <col min="7" max="7" width="11.5" bestFit="1" customWidth="1"/>
    <col min="8" max="8" width="10.125" customWidth="1"/>
    <col min="9" max="9" width="12.125" customWidth="1"/>
    <col min="10" max="10" width="11.25" customWidth="1"/>
    <col min="11" max="11" width="10.125" customWidth="1"/>
  </cols>
  <sheetData>
    <row r="1" spans="1:11" ht="30.75" thickBot="1">
      <c r="A1" s="151" t="s">
        <v>420</v>
      </c>
      <c r="B1" s="151"/>
      <c r="C1" s="26"/>
      <c r="D1" s="27"/>
      <c r="E1" s="27"/>
      <c r="F1" s="27"/>
      <c r="G1" s="27"/>
      <c r="H1" s="27"/>
      <c r="I1" s="27"/>
      <c r="J1" s="27"/>
      <c r="K1" s="27"/>
    </row>
    <row r="2" spans="1:11" ht="15" thickTop="1"/>
    <row r="3" spans="1:11" ht="18">
      <c r="A3" s="28" t="s">
        <v>91</v>
      </c>
    </row>
    <row r="4" spans="1:11" ht="15" customHeight="1">
      <c r="A4" s="152" t="s">
        <v>421</v>
      </c>
      <c r="B4" s="152"/>
      <c r="C4" s="152"/>
      <c r="D4" s="152"/>
      <c r="E4" s="152"/>
      <c r="F4" s="152"/>
      <c r="G4" s="152"/>
      <c r="H4" s="152"/>
      <c r="I4" s="152"/>
    </row>
    <row r="5" spans="1:11">
      <c r="A5" s="62"/>
      <c r="B5" s="29"/>
      <c r="C5" s="29"/>
      <c r="D5" s="29"/>
      <c r="E5" s="29"/>
      <c r="F5" s="29"/>
      <c r="G5" s="63"/>
      <c r="H5" s="63"/>
      <c r="I5" s="29"/>
    </row>
    <row r="6" spans="1:11" ht="18">
      <c r="A6" s="28" t="s">
        <v>93</v>
      </c>
    </row>
    <row r="7" spans="1:11" ht="15.75">
      <c r="A7" s="30" t="s">
        <v>422</v>
      </c>
    </row>
    <row r="9" spans="1:11" ht="15.75">
      <c r="A9" s="31" t="s">
        <v>416</v>
      </c>
    </row>
    <row r="10" spans="1:11">
      <c r="A10" t="s">
        <v>417</v>
      </c>
    </row>
    <row r="12" spans="1:11" ht="15.75">
      <c r="A12" s="31" t="s">
        <v>180</v>
      </c>
    </row>
    <row r="13" spans="1:11">
      <c r="A13" s="32" t="s">
        <v>423</v>
      </c>
    </row>
    <row r="14" spans="1:11" ht="15">
      <c r="A14" s="153" t="s">
        <v>104</v>
      </c>
      <c r="B14" s="153"/>
      <c r="C14" s="170" t="s">
        <v>105</v>
      </c>
      <c r="D14" s="172"/>
    </row>
    <row r="15" spans="1:11">
      <c r="A15" s="179">
        <f ca="1">NOW()</f>
        <v>45922.859927662037</v>
      </c>
      <c r="B15" s="179"/>
      <c r="C15" s="159" t="s">
        <v>422</v>
      </c>
      <c r="D15" s="161"/>
      <c r="E15" s="65"/>
    </row>
    <row r="16" spans="1:11">
      <c r="A16" s="179">
        <f ca="1">NOW()-5</f>
        <v>45917.859927662037</v>
      </c>
      <c r="B16" s="179"/>
      <c r="C16" s="159" t="s">
        <v>424</v>
      </c>
      <c r="D16" s="161"/>
      <c r="E16" s="65"/>
    </row>
    <row r="17" spans="1:3">
      <c r="A17" s="35"/>
      <c r="B17" s="35"/>
      <c r="C17" s="35"/>
    </row>
  </sheetData>
  <mergeCells count="8">
    <mergeCell ref="A16:B16"/>
    <mergeCell ref="C16:D16"/>
    <mergeCell ref="A1:B1"/>
    <mergeCell ref="A4:I4"/>
    <mergeCell ref="A14:B14"/>
    <mergeCell ref="C14:D14"/>
    <mergeCell ref="A15:B15"/>
    <mergeCell ref="C15:D15"/>
  </mergeCells>
  <pageMargins left="0.7" right="0.7" top="0.75" bottom="0.75" header="0.3" footer="0.3"/>
  <pageSetup orientation="portrait" horizontalDpi="4294967293" verticalDpi="4294967293"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K17"/>
  <sheetViews>
    <sheetView showGridLines="0" topLeftCell="A5" zoomScale="90" zoomScaleNormal="90" workbookViewId="0">
      <selection sqref="A1:C1"/>
    </sheetView>
  </sheetViews>
  <sheetFormatPr defaultRowHeight="14.25"/>
  <cols>
    <col min="1" max="1" width="12.875" customWidth="1"/>
    <col min="2" max="2" width="12.75" customWidth="1"/>
    <col min="3" max="3" width="10.125" customWidth="1"/>
    <col min="4" max="5" width="17.125" bestFit="1" customWidth="1"/>
    <col min="6" max="6" width="13.5" customWidth="1"/>
    <col min="7" max="7" width="11.5" bestFit="1" customWidth="1"/>
    <col min="8" max="8" width="10.125" customWidth="1"/>
    <col min="9" max="9" width="12.125" customWidth="1"/>
    <col min="10" max="10" width="11.25" customWidth="1"/>
    <col min="11" max="11" width="10.125" customWidth="1"/>
  </cols>
  <sheetData>
    <row r="1" spans="1:11" ht="30.75" thickBot="1">
      <c r="A1" s="151" t="s">
        <v>426</v>
      </c>
      <c r="B1" s="151"/>
      <c r="C1" s="26"/>
      <c r="D1" s="27"/>
      <c r="E1" s="27"/>
      <c r="F1" s="27"/>
      <c r="G1" s="27"/>
      <c r="H1" s="27"/>
      <c r="I1" s="27"/>
      <c r="J1" s="27"/>
      <c r="K1" s="27"/>
    </row>
    <row r="2" spans="1:11" ht="15" thickTop="1"/>
    <row r="3" spans="1:11" ht="18">
      <c r="A3" s="28" t="s">
        <v>91</v>
      </c>
    </row>
    <row r="4" spans="1:11" ht="15" customHeight="1">
      <c r="A4" s="152" t="s">
        <v>427</v>
      </c>
      <c r="B4" s="152"/>
      <c r="C4" s="152"/>
      <c r="D4" s="152"/>
      <c r="E4" s="152"/>
      <c r="F4" s="152"/>
      <c r="G4" s="152"/>
      <c r="H4" s="152"/>
      <c r="I4" s="152"/>
    </row>
    <row r="5" spans="1:11">
      <c r="A5" s="152"/>
      <c r="B5" s="152"/>
      <c r="C5" s="152"/>
      <c r="D5" s="152"/>
      <c r="E5" s="152"/>
      <c r="F5" s="152"/>
      <c r="G5" s="152"/>
      <c r="H5" s="152"/>
      <c r="I5" s="152"/>
    </row>
    <row r="6" spans="1:11">
      <c r="A6" s="29"/>
      <c r="B6" s="29"/>
      <c r="C6" s="29"/>
      <c r="D6" s="29"/>
      <c r="E6" s="29"/>
      <c r="F6" s="29"/>
      <c r="G6" s="29"/>
      <c r="H6" s="29"/>
      <c r="I6" s="29"/>
    </row>
    <row r="7" spans="1:11" ht="18">
      <c r="A7" s="28" t="s">
        <v>93</v>
      </c>
    </row>
    <row r="8" spans="1:11" ht="15.75">
      <c r="A8" s="30" t="s">
        <v>428</v>
      </c>
    </row>
    <row r="10" spans="1:11" ht="15.75">
      <c r="A10" s="31" t="s">
        <v>425</v>
      </c>
    </row>
    <row r="11" spans="1:11">
      <c r="A11" t="s">
        <v>429</v>
      </c>
    </row>
    <row r="12" spans="1:11">
      <c r="A12" s="1"/>
    </row>
    <row r="13" spans="1:11" ht="15.75">
      <c r="A13" s="31" t="s">
        <v>180</v>
      </c>
    </row>
    <row r="14" spans="1:11">
      <c r="A14" s="32" t="s">
        <v>423</v>
      </c>
    </row>
    <row r="15" spans="1:11" ht="15">
      <c r="A15" s="153" t="s">
        <v>101</v>
      </c>
      <c r="B15" s="153"/>
      <c r="C15" s="33" t="s">
        <v>104</v>
      </c>
      <c r="D15" s="33" t="s">
        <v>105</v>
      </c>
    </row>
    <row r="16" spans="1:11">
      <c r="A16" s="179">
        <v>42823.507711458333</v>
      </c>
      <c r="B16" s="179"/>
      <c r="C16" s="34">
        <f>MONTH(A16)</f>
        <v>3</v>
      </c>
      <c r="D16" s="34" t="s">
        <v>430</v>
      </c>
    </row>
    <row r="17" spans="1:4">
      <c r="A17" s="179">
        <v>42788.507711458333</v>
      </c>
      <c r="B17" s="179"/>
      <c r="C17" s="34">
        <f>MONTH(A17)</f>
        <v>2</v>
      </c>
      <c r="D17" s="34" t="s">
        <v>431</v>
      </c>
    </row>
  </sheetData>
  <mergeCells count="5">
    <mergeCell ref="A1:B1"/>
    <mergeCell ref="A4:I5"/>
    <mergeCell ref="A15:B15"/>
    <mergeCell ref="A16:B16"/>
    <mergeCell ref="A17:B17"/>
  </mergeCells>
  <pageMargins left="0.7" right="0.7" top="0.75" bottom="0.75" header="0.3" footer="0.3"/>
  <pageSetup orientation="portrait" horizontalDpi="4294967293" verticalDpi="4294967293"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K18"/>
  <sheetViews>
    <sheetView showGridLines="0" topLeftCell="A19" zoomScale="90" zoomScaleNormal="90" workbookViewId="0">
      <selection sqref="A1:C1"/>
    </sheetView>
  </sheetViews>
  <sheetFormatPr defaultRowHeight="14.25"/>
  <cols>
    <col min="1" max="1" width="12.875" customWidth="1"/>
    <col min="2" max="2" width="12.75" customWidth="1"/>
    <col min="3" max="3" width="10.125" customWidth="1"/>
    <col min="4" max="5" width="17.125" bestFit="1" customWidth="1"/>
    <col min="6" max="6" width="13.5" customWidth="1"/>
    <col min="7" max="7" width="11.5" bestFit="1" customWidth="1"/>
    <col min="8" max="8" width="10.125" customWidth="1"/>
    <col min="9" max="9" width="12.125" customWidth="1"/>
    <col min="10" max="10" width="11.25" customWidth="1"/>
    <col min="11" max="11" width="10.125" customWidth="1"/>
  </cols>
  <sheetData>
    <row r="1" spans="1:11" ht="30.75" thickBot="1">
      <c r="A1" s="151" t="s">
        <v>432</v>
      </c>
      <c r="B1" s="151"/>
      <c r="C1" s="26"/>
      <c r="D1" s="27"/>
      <c r="E1" s="27"/>
      <c r="F1" s="27"/>
      <c r="G1" s="27"/>
      <c r="H1" s="27"/>
      <c r="I1" s="27"/>
      <c r="J1" s="27"/>
      <c r="K1" s="27"/>
    </row>
    <row r="2" spans="1:11" ht="15" thickTop="1"/>
    <row r="3" spans="1:11" ht="18">
      <c r="A3" s="28" t="s">
        <v>91</v>
      </c>
    </row>
    <row r="4" spans="1:11" ht="15" customHeight="1">
      <c r="A4" s="152" t="s">
        <v>433</v>
      </c>
      <c r="B4" s="152"/>
      <c r="C4" s="152"/>
      <c r="D4" s="152"/>
      <c r="E4" s="152"/>
      <c r="F4" s="152"/>
      <c r="G4" s="152"/>
      <c r="H4" s="152"/>
      <c r="I4" s="152"/>
    </row>
    <row r="5" spans="1:11">
      <c r="A5" s="152"/>
      <c r="B5" s="152"/>
      <c r="C5" s="152"/>
      <c r="D5" s="152"/>
      <c r="E5" s="152"/>
      <c r="F5" s="152"/>
      <c r="G5" s="152"/>
      <c r="H5" s="152"/>
      <c r="I5" s="152"/>
    </row>
    <row r="6" spans="1:11">
      <c r="A6" s="29"/>
      <c r="B6" s="29"/>
      <c r="C6" s="29"/>
      <c r="D6" s="29"/>
      <c r="E6" s="29"/>
      <c r="F6" s="29"/>
      <c r="G6" s="29"/>
      <c r="H6" s="29"/>
      <c r="I6" s="29"/>
    </row>
    <row r="7" spans="1:11" ht="18">
      <c r="A7" s="28" t="s">
        <v>93</v>
      </c>
    </row>
    <row r="8" spans="1:11" ht="15.75">
      <c r="A8" s="30" t="s">
        <v>434</v>
      </c>
    </row>
    <row r="10" spans="1:11" ht="15.75">
      <c r="A10" s="31" t="s">
        <v>425</v>
      </c>
    </row>
    <row r="11" spans="1:11">
      <c r="A11" t="s">
        <v>435</v>
      </c>
    </row>
    <row r="12" spans="1:11">
      <c r="A12" s="1"/>
    </row>
    <row r="13" spans="1:11" ht="15.75">
      <c r="A13" s="31" t="s">
        <v>180</v>
      </c>
    </row>
    <row r="14" spans="1:11">
      <c r="A14" s="32" t="s">
        <v>423</v>
      </c>
    </row>
    <row r="15" spans="1:11" ht="15">
      <c r="A15" s="153" t="s">
        <v>101</v>
      </c>
      <c r="B15" s="153"/>
      <c r="C15" s="33" t="s">
        <v>104</v>
      </c>
      <c r="D15" s="33" t="s">
        <v>105</v>
      </c>
    </row>
    <row r="16" spans="1:11">
      <c r="A16" s="179">
        <v>42823.507711458333</v>
      </c>
      <c r="B16" s="179"/>
      <c r="C16" s="34">
        <f>YEAR(A16)</f>
        <v>2017</v>
      </c>
      <c r="D16" s="34" t="s">
        <v>436</v>
      </c>
    </row>
    <row r="17" spans="1:4">
      <c r="A17" s="180">
        <v>18681</v>
      </c>
      <c r="B17" s="180"/>
      <c r="C17" s="34">
        <f>YEAR(A17)</f>
        <v>1951</v>
      </c>
      <c r="D17" s="34" t="s">
        <v>437</v>
      </c>
    </row>
    <row r="18" spans="1:4">
      <c r="A18" s="35"/>
      <c r="B18" s="35"/>
      <c r="C18" s="35"/>
    </row>
  </sheetData>
  <mergeCells count="5">
    <mergeCell ref="A1:B1"/>
    <mergeCell ref="A4:I5"/>
    <mergeCell ref="A15:B15"/>
    <mergeCell ref="A16:B16"/>
    <mergeCell ref="A17:B17"/>
  </mergeCells>
  <pageMargins left="0.7" right="0.7" top="0.75" bottom="0.75" header="0.3" footer="0.3"/>
  <pageSetup orientation="portrait" horizontalDpi="4294967293" verticalDpi="4294967293"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K24"/>
  <sheetViews>
    <sheetView showGridLines="0" zoomScale="90" zoomScaleNormal="90" workbookViewId="0">
      <selection sqref="A1:C1"/>
    </sheetView>
  </sheetViews>
  <sheetFormatPr defaultRowHeight="14.25"/>
  <cols>
    <col min="1" max="1" width="12.875" customWidth="1"/>
    <col min="2" max="2" width="12.75" customWidth="1"/>
    <col min="3" max="3" width="10.125" customWidth="1"/>
    <col min="4" max="5" width="17.125" bestFit="1" customWidth="1"/>
    <col min="6" max="6" width="13.5" customWidth="1"/>
    <col min="7" max="7" width="11.5" bestFit="1" customWidth="1"/>
    <col min="8" max="8" width="10.125" customWidth="1"/>
    <col min="9" max="9" width="12.125" customWidth="1"/>
    <col min="10" max="10" width="11.25" customWidth="1"/>
    <col min="11" max="11" width="10.125" customWidth="1"/>
  </cols>
  <sheetData>
    <row r="1" spans="1:11" ht="30.75" thickBot="1">
      <c r="A1" s="151" t="s">
        <v>438</v>
      </c>
      <c r="B1" s="151"/>
      <c r="C1" s="26"/>
      <c r="D1" s="27"/>
      <c r="E1" s="27"/>
      <c r="F1" s="27"/>
      <c r="G1" s="27"/>
      <c r="H1" s="27"/>
      <c r="I1" s="27"/>
      <c r="J1" s="27"/>
      <c r="K1" s="27"/>
    </row>
    <row r="2" spans="1:11" ht="15" thickTop="1"/>
    <row r="3" spans="1:11" ht="18">
      <c r="A3" s="28" t="s">
        <v>91</v>
      </c>
    </row>
    <row r="4" spans="1:11" ht="15" customHeight="1">
      <c r="A4" s="152" t="s">
        <v>439</v>
      </c>
      <c r="B4" s="152"/>
      <c r="C4" s="152"/>
      <c r="D4" s="152"/>
      <c r="E4" s="152"/>
      <c r="F4" s="152"/>
      <c r="G4" s="152"/>
      <c r="H4" s="152"/>
      <c r="I4" s="152"/>
    </row>
    <row r="5" spans="1:11">
      <c r="A5" s="152"/>
      <c r="B5" s="152"/>
      <c r="C5" s="152"/>
      <c r="D5" s="152"/>
      <c r="E5" s="152"/>
      <c r="F5" s="152"/>
      <c r="G5" s="152"/>
      <c r="H5" s="152"/>
      <c r="I5" s="152"/>
    </row>
    <row r="6" spans="1:11">
      <c r="A6" s="29"/>
      <c r="B6" s="29"/>
      <c r="C6" s="29"/>
      <c r="D6" s="29"/>
      <c r="E6" s="29"/>
      <c r="F6" s="29"/>
      <c r="G6" s="29"/>
      <c r="H6" s="29"/>
      <c r="I6" s="29"/>
    </row>
    <row r="7" spans="1:11" ht="18">
      <c r="A7" s="28" t="s">
        <v>93</v>
      </c>
    </row>
    <row r="8" spans="1:11" ht="15.75">
      <c r="A8" s="30" t="s">
        <v>440</v>
      </c>
    </row>
    <row r="9" spans="1:11">
      <c r="I9" s="1">
        <f ca="1">TODAY()</f>
        <v>45922</v>
      </c>
    </row>
    <row r="10" spans="1:11" ht="15.75">
      <c r="A10" s="31" t="s">
        <v>425</v>
      </c>
      <c r="I10">
        <f ca="1">WEEKDAY(I9,1)</f>
        <v>2</v>
      </c>
    </row>
    <row r="11" spans="1:11">
      <c r="A11" t="s">
        <v>435</v>
      </c>
      <c r="I11" t="str">
        <f ca="1">TEXT(I9, "ddd")</f>
        <v>Mon</v>
      </c>
    </row>
    <row r="12" spans="1:11">
      <c r="A12" s="1"/>
    </row>
    <row r="13" spans="1:11" ht="15.75">
      <c r="A13" s="31" t="s">
        <v>441</v>
      </c>
    </row>
    <row r="14" spans="1:11">
      <c r="A14" s="156" t="s">
        <v>442</v>
      </c>
      <c r="B14" s="156"/>
      <c r="C14" s="156"/>
      <c r="D14" s="156"/>
      <c r="E14" s="156"/>
      <c r="F14" s="156"/>
      <c r="G14" s="156"/>
      <c r="H14" s="156"/>
      <c r="I14" s="156"/>
      <c r="J14" s="156"/>
    </row>
    <row r="15" spans="1:11">
      <c r="A15" s="156"/>
      <c r="B15" s="156"/>
      <c r="C15" s="156"/>
      <c r="D15" s="156"/>
      <c r="E15" s="156"/>
      <c r="F15" s="156"/>
      <c r="G15" s="156"/>
      <c r="H15" s="156"/>
      <c r="I15" s="156"/>
      <c r="J15" s="156"/>
    </row>
    <row r="16" spans="1:11">
      <c r="A16" s="41"/>
      <c r="B16" s="41"/>
      <c r="C16" s="41"/>
      <c r="D16" s="41"/>
      <c r="E16" s="41"/>
      <c r="F16" s="41"/>
      <c r="G16" s="41"/>
      <c r="H16" s="41"/>
      <c r="I16" s="41"/>
      <c r="J16" s="41"/>
    </row>
    <row r="17" spans="1:4" ht="15.75">
      <c r="A17" s="31" t="s">
        <v>180</v>
      </c>
    </row>
    <row r="18" spans="1:4">
      <c r="A18" s="32" t="s">
        <v>443</v>
      </c>
    </row>
    <row r="19" spans="1:4" ht="15">
      <c r="A19" s="153" t="s">
        <v>101</v>
      </c>
      <c r="B19" s="153"/>
      <c r="C19" s="33" t="s">
        <v>104</v>
      </c>
      <c r="D19" s="33" t="s">
        <v>105</v>
      </c>
    </row>
    <row r="20" spans="1:4">
      <c r="A20" s="180">
        <f ca="1">TODAY()</f>
        <v>45922</v>
      </c>
      <c r="B20" s="180"/>
      <c r="C20" s="34">
        <f ca="1">WEEKDAY(A20)</f>
        <v>2</v>
      </c>
      <c r="D20" s="34" t="s">
        <v>444</v>
      </c>
    </row>
    <row r="21" spans="1:4">
      <c r="A21" s="180">
        <f ca="1">TODAY()</f>
        <v>45922</v>
      </c>
      <c r="B21" s="180"/>
      <c r="C21" s="34">
        <f ca="1">WEEKDAY(A21,2)</f>
        <v>1</v>
      </c>
      <c r="D21" s="34" t="s">
        <v>445</v>
      </c>
    </row>
    <row r="22" spans="1:4">
      <c r="A22" s="180">
        <f ca="1">TODAY()</f>
        <v>45922</v>
      </c>
      <c r="B22" s="180"/>
      <c r="C22" s="34">
        <f ca="1">WEEKDAY(A22,3)</f>
        <v>0</v>
      </c>
      <c r="D22" s="34" t="s">
        <v>446</v>
      </c>
    </row>
    <row r="23" spans="1:4">
      <c r="A23" s="180">
        <f ca="1">TODAY()</f>
        <v>45922</v>
      </c>
      <c r="B23" s="180"/>
      <c r="C23" s="34">
        <f ca="1">WEEKDAY(A23,14)</f>
        <v>5</v>
      </c>
      <c r="D23" s="34" t="s">
        <v>602</v>
      </c>
    </row>
    <row r="24" spans="1:4">
      <c r="A24" s="35"/>
      <c r="B24" s="35"/>
      <c r="C24" s="35"/>
    </row>
  </sheetData>
  <mergeCells count="8">
    <mergeCell ref="A22:B22"/>
    <mergeCell ref="A23:B23"/>
    <mergeCell ref="A1:B1"/>
    <mergeCell ref="A4:I5"/>
    <mergeCell ref="A14:J15"/>
    <mergeCell ref="A19:B19"/>
    <mergeCell ref="A20:B20"/>
    <mergeCell ref="A21:B21"/>
  </mergeCells>
  <pageMargins left="0.7" right="0.7" top="0.75" bottom="0.75" header="0.3" footer="0.3"/>
  <pageSetup orientation="portrait" horizontalDpi="4294967293" verticalDpi="4294967293"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P105"/>
  <sheetViews>
    <sheetView showGridLines="0" topLeftCell="A87" zoomScale="90" zoomScaleNormal="90" workbookViewId="0">
      <selection sqref="A1:C1"/>
    </sheetView>
  </sheetViews>
  <sheetFormatPr defaultRowHeight="14.25"/>
  <cols>
    <col min="1" max="1" width="12.875" customWidth="1"/>
    <col min="2" max="2" width="12.75" customWidth="1"/>
    <col min="3" max="3" width="13.25" customWidth="1"/>
    <col min="4" max="4" width="15.125" customWidth="1"/>
    <col min="5" max="5" width="14.75" customWidth="1"/>
    <col min="6" max="6" width="13.5" customWidth="1"/>
    <col min="7" max="7" width="11.5" bestFit="1" customWidth="1"/>
    <col min="8" max="8" width="10.125" customWidth="1"/>
    <col min="9" max="9" width="12.125" customWidth="1"/>
    <col min="10" max="10" width="11.25" customWidth="1"/>
    <col min="11" max="11" width="11.125" customWidth="1"/>
  </cols>
  <sheetData>
    <row r="1" spans="1:11" ht="30.75" thickBot="1">
      <c r="A1" s="151" t="s">
        <v>449</v>
      </c>
      <c r="B1" s="151"/>
      <c r="C1" s="151"/>
      <c r="D1" s="27"/>
      <c r="E1" s="27"/>
      <c r="F1" s="27"/>
      <c r="G1" s="27"/>
      <c r="H1" s="27"/>
      <c r="I1" s="27"/>
      <c r="J1" s="27"/>
      <c r="K1" s="27"/>
    </row>
    <row r="2" spans="1:11" ht="15" thickTop="1"/>
    <row r="3" spans="1:11" ht="18">
      <c r="A3" s="28" t="s">
        <v>91</v>
      </c>
    </row>
    <row r="4" spans="1:11" ht="15" customHeight="1">
      <c r="A4" s="152" t="s">
        <v>450</v>
      </c>
      <c r="B4" s="152"/>
      <c r="C4" s="152"/>
      <c r="D4" s="152"/>
      <c r="E4" s="152"/>
      <c r="F4" s="152"/>
      <c r="G4" s="152"/>
      <c r="H4" s="152"/>
      <c r="I4" s="152"/>
    </row>
    <row r="5" spans="1:11">
      <c r="A5" s="29"/>
      <c r="B5" s="29"/>
      <c r="C5" s="29"/>
      <c r="D5" s="29"/>
      <c r="E5" s="29"/>
      <c r="F5" s="29"/>
      <c r="G5" s="29"/>
      <c r="H5" s="29"/>
      <c r="I5" s="29"/>
    </row>
    <row r="6" spans="1:11" ht="18">
      <c r="A6" s="28" t="s">
        <v>93</v>
      </c>
    </row>
    <row r="7" spans="1:11" ht="15.75">
      <c r="A7" s="30" t="s">
        <v>451</v>
      </c>
    </row>
    <row r="9" spans="1:11" ht="15.75">
      <c r="A9" s="31" t="s">
        <v>452</v>
      </c>
    </row>
    <row r="10" spans="1:11">
      <c r="A10" t="s">
        <v>453</v>
      </c>
    </row>
    <row r="11" spans="1:11">
      <c r="A11" s="1"/>
    </row>
    <row r="12" spans="1:11" ht="15.75">
      <c r="A12" s="31" t="s">
        <v>454</v>
      </c>
    </row>
    <row r="13" spans="1:11">
      <c r="A13" s="156" t="s">
        <v>455</v>
      </c>
      <c r="B13" s="156"/>
      <c r="C13" s="156"/>
      <c r="D13" s="156"/>
      <c r="E13" s="156"/>
      <c r="F13" s="156"/>
      <c r="G13" s="156"/>
      <c r="H13" s="156"/>
      <c r="I13" s="156"/>
      <c r="J13" s="156"/>
    </row>
    <row r="14" spans="1:11">
      <c r="A14" s="156"/>
      <c r="B14" s="156"/>
      <c r="C14" s="156"/>
      <c r="D14" s="156"/>
      <c r="E14" s="156"/>
      <c r="F14" s="156"/>
      <c r="G14" s="156"/>
      <c r="H14" s="156"/>
      <c r="I14" s="156"/>
      <c r="J14" s="156"/>
    </row>
    <row r="15" spans="1:11">
      <c r="A15" s="41"/>
      <c r="B15" s="41"/>
      <c r="C15" s="41"/>
      <c r="D15" s="41"/>
      <c r="E15" s="41"/>
      <c r="F15" s="41"/>
      <c r="G15" s="41"/>
      <c r="H15" s="41"/>
      <c r="I15" s="41"/>
      <c r="J15" s="41"/>
    </row>
    <row r="16" spans="1:11" ht="15.75">
      <c r="A16" s="31" t="s">
        <v>456</v>
      </c>
    </row>
    <row r="17" spans="1:16">
      <c r="A17" t="s">
        <v>457</v>
      </c>
    </row>
    <row r="18" spans="1:16">
      <c r="A18" s="1"/>
    </row>
    <row r="19" spans="1:16" ht="15.75">
      <c r="A19" s="31" t="s">
        <v>458</v>
      </c>
    </row>
    <row r="20" spans="1:16">
      <c r="A20" t="s">
        <v>459</v>
      </c>
    </row>
    <row r="21" spans="1:16">
      <c r="A21" s="1"/>
    </row>
    <row r="22" spans="1:16" ht="15.75">
      <c r="A22" s="31" t="s">
        <v>99</v>
      </c>
    </row>
    <row r="23" spans="1:16" ht="15">
      <c r="A23" s="32" t="s">
        <v>460</v>
      </c>
    </row>
    <row r="24" spans="1:16" ht="15">
      <c r="A24" s="33" t="s">
        <v>461</v>
      </c>
      <c r="B24" s="33" t="s">
        <v>462</v>
      </c>
      <c r="C24" s="33" t="s">
        <v>463</v>
      </c>
      <c r="D24" s="33" t="s">
        <v>464</v>
      </c>
    </row>
    <row r="25" spans="1:16">
      <c r="A25" s="36" t="s">
        <v>465</v>
      </c>
      <c r="B25" s="66">
        <v>2500</v>
      </c>
      <c r="C25" s="66">
        <v>2000</v>
      </c>
      <c r="D25" s="66">
        <v>3000</v>
      </c>
      <c r="F25" t="s">
        <v>584</v>
      </c>
      <c r="H25" t="s">
        <v>586</v>
      </c>
    </row>
    <row r="26" spans="1:16">
      <c r="A26" s="36" t="s">
        <v>466</v>
      </c>
      <c r="B26" s="66">
        <v>5000</v>
      </c>
      <c r="C26" s="66">
        <v>4999</v>
      </c>
      <c r="D26" s="66">
        <v>5200</v>
      </c>
      <c r="F26" t="s">
        <v>585</v>
      </c>
      <c r="H26" t="s">
        <v>587</v>
      </c>
    </row>
    <row r="27" spans="1:16">
      <c r="A27" s="36" t="s">
        <v>469</v>
      </c>
      <c r="B27" s="66">
        <v>1250</v>
      </c>
      <c r="C27" s="66">
        <v>1302</v>
      </c>
      <c r="D27" s="66">
        <v>1100</v>
      </c>
      <c r="H27" t="s">
        <v>588</v>
      </c>
    </row>
    <row r="28" spans="1:16">
      <c r="A28" s="36" t="s">
        <v>468</v>
      </c>
      <c r="B28" s="66">
        <v>250</v>
      </c>
      <c r="C28" s="66">
        <v>300</v>
      </c>
      <c r="D28" s="66">
        <v>200</v>
      </c>
    </row>
    <row r="29" spans="1:16">
      <c r="A29" s="36" t="s">
        <v>469</v>
      </c>
      <c r="B29" s="66">
        <v>300</v>
      </c>
      <c r="C29" s="66">
        <v>290</v>
      </c>
      <c r="D29" s="66">
        <v>310</v>
      </c>
    </row>
    <row r="30" spans="1:16">
      <c r="A30" s="67" t="s">
        <v>589</v>
      </c>
      <c r="B30" s="67" t="s">
        <v>590</v>
      </c>
      <c r="C30" s="67"/>
      <c r="D30" s="67"/>
    </row>
    <row r="31" spans="1:16" ht="15" customHeight="1">
      <c r="A31" s="33" t="s">
        <v>583</v>
      </c>
      <c r="B31" s="33" t="s">
        <v>471</v>
      </c>
      <c r="C31" s="33" t="s">
        <v>160</v>
      </c>
      <c r="D31" s="153" t="s">
        <v>105</v>
      </c>
      <c r="E31" s="153"/>
      <c r="F31" s="153"/>
      <c r="H31" s="181" t="s">
        <v>472</v>
      </c>
      <c r="I31" s="181"/>
      <c r="J31" s="181"/>
      <c r="K31" s="181"/>
      <c r="L31" s="181"/>
      <c r="M31" s="181"/>
      <c r="N31" s="181"/>
      <c r="O31" s="181"/>
      <c r="P31" s="181"/>
    </row>
    <row r="32" spans="1:16">
      <c r="A32" s="78" t="s">
        <v>462</v>
      </c>
      <c r="B32" s="78" t="s">
        <v>465</v>
      </c>
      <c r="C32" s="79">
        <f>VLOOKUP(B32,$A$24:$D$29,4,FALSE)</f>
        <v>3000</v>
      </c>
      <c r="D32" s="182"/>
      <c r="E32" s="182"/>
      <c r="F32" s="182"/>
      <c r="H32" s="181"/>
      <c r="I32" s="181"/>
      <c r="J32" s="181"/>
      <c r="K32" s="181"/>
      <c r="L32" s="181"/>
      <c r="M32" s="181"/>
      <c r="N32" s="181"/>
      <c r="O32" s="181"/>
      <c r="P32" s="181"/>
    </row>
    <row r="33" spans="1:16">
      <c r="A33" s="78" t="s">
        <v>462</v>
      </c>
      <c r="B33" s="78" t="s">
        <v>468</v>
      </c>
      <c r="C33" s="79">
        <f>VLOOKUP(B33,$A$24:$D$29,2,FALSE)</f>
        <v>250</v>
      </c>
      <c r="D33" s="183" t="s">
        <v>473</v>
      </c>
      <c r="E33" s="183"/>
      <c r="F33" s="183"/>
      <c r="H33" s="181"/>
      <c r="I33" s="181"/>
      <c r="J33" s="181"/>
      <c r="K33" s="181"/>
      <c r="L33" s="181"/>
      <c r="M33" s="181"/>
      <c r="N33" s="181"/>
      <c r="O33" s="181"/>
      <c r="P33" s="181"/>
    </row>
    <row r="34" spans="1:16">
      <c r="A34" s="78" t="s">
        <v>464</v>
      </c>
      <c r="B34" s="78" t="s">
        <v>466</v>
      </c>
      <c r="C34" s="79">
        <f>VLOOKUP(B34,$A$24:$D$29,4,FALSE)</f>
        <v>5200</v>
      </c>
      <c r="D34" s="183" t="s">
        <v>474</v>
      </c>
      <c r="E34" s="183"/>
      <c r="F34" s="183"/>
      <c r="H34" s="181"/>
      <c r="I34" s="181"/>
      <c r="J34" s="181"/>
      <c r="K34" s="181"/>
      <c r="L34" s="181"/>
      <c r="M34" s="181"/>
      <c r="N34" s="181"/>
      <c r="O34" s="181"/>
      <c r="P34" s="181"/>
    </row>
    <row r="35" spans="1:16">
      <c r="A35" s="78" t="s">
        <v>464</v>
      </c>
      <c r="B35" s="78" t="s">
        <v>467</v>
      </c>
      <c r="C35" s="79" t="e">
        <f>VLOOKUP(B35,$A$24:$D$29,4,FALSE)</f>
        <v>#N/A</v>
      </c>
      <c r="D35" s="183" t="s">
        <v>475</v>
      </c>
      <c r="E35" s="183"/>
      <c r="F35" s="183"/>
      <c r="H35" s="181"/>
      <c r="I35" s="181"/>
      <c r="J35" s="181"/>
      <c r="K35" s="181"/>
      <c r="L35" s="181"/>
      <c r="M35" s="181"/>
      <c r="N35" s="181"/>
      <c r="O35" s="181"/>
      <c r="P35" s="181"/>
    </row>
    <row r="36" spans="1:16">
      <c r="A36" s="78" t="s">
        <v>462</v>
      </c>
      <c r="B36" s="78" t="s">
        <v>468</v>
      </c>
      <c r="C36" s="79">
        <f>VLOOKUP(B36,$A$24:$D$29,2,FALSE)</f>
        <v>250</v>
      </c>
      <c r="D36" s="183" t="s">
        <v>476</v>
      </c>
      <c r="E36" s="183"/>
      <c r="F36" s="183"/>
      <c r="H36" s="181"/>
      <c r="I36" s="181"/>
      <c r="J36" s="181"/>
      <c r="K36" s="181"/>
      <c r="L36" s="181"/>
      <c r="M36" s="181"/>
      <c r="N36" s="181"/>
      <c r="O36" s="181"/>
      <c r="P36" s="181"/>
    </row>
    <row r="37" spans="1:16">
      <c r="A37" s="78" t="s">
        <v>462</v>
      </c>
      <c r="B37" s="78" t="s">
        <v>469</v>
      </c>
      <c r="C37" s="79">
        <f>VLOOKUP(B37,$A$24:$D$29,2,FALSE)</f>
        <v>1250</v>
      </c>
      <c r="D37" s="183" t="s">
        <v>477</v>
      </c>
      <c r="E37" s="183"/>
      <c r="F37" s="183"/>
      <c r="H37" s="181"/>
      <c r="I37" s="181"/>
      <c r="J37" s="181"/>
      <c r="K37" s="181"/>
      <c r="L37" s="181"/>
      <c r="M37" s="181"/>
      <c r="N37" s="181"/>
      <c r="O37" s="181"/>
      <c r="P37" s="181"/>
    </row>
    <row r="38" spans="1:16">
      <c r="A38" s="78" t="s">
        <v>463</v>
      </c>
      <c r="B38" s="78" t="s">
        <v>465</v>
      </c>
      <c r="C38" s="79">
        <f>VLOOKUP(B38,$A$24:$D$29,3,FALSE)</f>
        <v>2000</v>
      </c>
      <c r="D38" s="183" t="s">
        <v>478</v>
      </c>
      <c r="E38" s="183"/>
      <c r="F38" s="183"/>
      <c r="H38" s="181"/>
      <c r="I38" s="181"/>
      <c r="J38" s="181"/>
      <c r="K38" s="181"/>
      <c r="L38" s="181"/>
      <c r="M38" s="181"/>
      <c r="N38" s="181"/>
      <c r="O38" s="181"/>
      <c r="P38" s="181"/>
    </row>
    <row r="39" spans="1:16">
      <c r="A39" s="78" t="s">
        <v>463</v>
      </c>
      <c r="B39" s="78" t="s">
        <v>466</v>
      </c>
      <c r="C39" s="79">
        <f>VLOOKUP(B39,$A$24:$D$29,3,FALSE)</f>
        <v>4999</v>
      </c>
      <c r="D39" s="183" t="s">
        <v>479</v>
      </c>
      <c r="E39" s="183"/>
      <c r="F39" s="183"/>
      <c r="H39" s="181"/>
      <c r="I39" s="181"/>
      <c r="J39" s="181"/>
      <c r="K39" s="181"/>
      <c r="L39" s="181"/>
      <c r="M39" s="181"/>
      <c r="N39" s="181"/>
      <c r="O39" s="181"/>
      <c r="P39" s="181"/>
    </row>
    <row r="40" spans="1:16">
      <c r="B40" s="81" t="s">
        <v>600</v>
      </c>
      <c r="C40" t="str">
        <f>_xlfn.XLOOKUP(B40,A25:A29,B25:B29,"No Value Found",0,-1)</f>
        <v>No Value Found</v>
      </c>
    </row>
    <row r="42" spans="1:16" ht="15.75">
      <c r="A42" s="31" t="s">
        <v>109</v>
      </c>
    </row>
    <row r="43" spans="1:16">
      <c r="A43" s="156" t="s">
        <v>480</v>
      </c>
      <c r="B43" s="156"/>
      <c r="C43" s="156"/>
      <c r="D43" s="156"/>
      <c r="E43" s="156"/>
      <c r="F43" s="156"/>
      <c r="G43" s="156"/>
      <c r="H43" s="156"/>
      <c r="I43" s="156"/>
      <c r="J43" s="156"/>
    </row>
    <row r="44" spans="1:16">
      <c r="A44" s="156"/>
      <c r="B44" s="156"/>
      <c r="C44" s="156"/>
      <c r="D44" s="156"/>
      <c r="E44" s="156"/>
      <c r="F44" s="156"/>
      <c r="G44" s="156"/>
      <c r="H44" s="156"/>
      <c r="I44" s="156"/>
      <c r="J44" s="156"/>
    </row>
    <row r="45" spans="1:16" ht="15">
      <c r="A45" s="186" t="s">
        <v>481</v>
      </c>
      <c r="B45" s="186"/>
      <c r="C45" s="41"/>
      <c r="D45" s="186" t="s">
        <v>482</v>
      </c>
      <c r="E45" s="186"/>
      <c r="F45" s="41"/>
      <c r="G45" s="41"/>
      <c r="H45" s="41"/>
      <c r="I45" s="41"/>
      <c r="J45" s="41"/>
    </row>
    <row r="46" spans="1:16" ht="15">
      <c r="A46" s="33" t="s">
        <v>483</v>
      </c>
      <c r="B46" s="33" t="s">
        <v>160</v>
      </c>
      <c r="D46" s="33" t="s">
        <v>483</v>
      </c>
      <c r="E46" s="33" t="s">
        <v>484</v>
      </c>
    </row>
    <row r="47" spans="1:16">
      <c r="A47" s="36" t="s">
        <v>485</v>
      </c>
      <c r="B47" s="68">
        <v>5.0999999999999996</v>
      </c>
      <c r="D47" s="36" t="s">
        <v>485</v>
      </c>
      <c r="E47" s="68">
        <v>7.5</v>
      </c>
    </row>
    <row r="48" spans="1:16">
      <c r="A48" s="36" t="s">
        <v>486</v>
      </c>
      <c r="B48" s="68">
        <v>1.1000000000000001</v>
      </c>
      <c r="D48" s="36" t="s">
        <v>486</v>
      </c>
      <c r="E48" s="68">
        <v>1.1499999999999999</v>
      </c>
    </row>
    <row r="49" spans="1:11">
      <c r="A49" s="36" t="s">
        <v>487</v>
      </c>
      <c r="B49" s="68">
        <v>1.5</v>
      </c>
      <c r="D49" s="36" t="s">
        <v>487</v>
      </c>
      <c r="E49" s="68">
        <v>2.5</v>
      </c>
    </row>
    <row r="50" spans="1:11">
      <c r="A50" s="36" t="s">
        <v>488</v>
      </c>
      <c r="B50" s="68">
        <v>2.5</v>
      </c>
      <c r="D50" s="36" t="s">
        <v>488</v>
      </c>
      <c r="E50" s="68">
        <v>3.75</v>
      </c>
    </row>
    <row r="52" spans="1:11" ht="15">
      <c r="A52" s="153" t="s">
        <v>489</v>
      </c>
      <c r="B52" s="153"/>
      <c r="C52" s="153"/>
      <c r="D52" s="153"/>
      <c r="E52" s="153"/>
      <c r="F52" s="153"/>
      <c r="G52" s="153"/>
      <c r="H52" s="153"/>
      <c r="I52" s="153"/>
      <c r="J52" s="153"/>
      <c r="K52" s="153"/>
    </row>
    <row r="53" spans="1:11" ht="15">
      <c r="A53" s="33" t="s">
        <v>483</v>
      </c>
      <c r="B53" s="33" t="s">
        <v>490</v>
      </c>
      <c r="C53" s="33" t="s">
        <v>160</v>
      </c>
      <c r="D53" s="33" t="s">
        <v>484</v>
      </c>
      <c r="E53" s="33" t="s">
        <v>491</v>
      </c>
      <c r="F53" s="153" t="s">
        <v>492</v>
      </c>
      <c r="G53" s="153"/>
      <c r="H53" s="153"/>
      <c r="I53" s="153" t="s">
        <v>493</v>
      </c>
      <c r="J53" s="153"/>
      <c r="K53" s="153"/>
    </row>
    <row r="54" spans="1:11">
      <c r="A54" s="36" t="s">
        <v>485</v>
      </c>
      <c r="B54" s="34">
        <v>500</v>
      </c>
      <c r="C54" s="69">
        <f>VLOOKUP(A54,$A$47:$B$50,2,FALSE)</f>
        <v>5.0999999999999996</v>
      </c>
      <c r="D54" s="70">
        <f>VLOOKUP(A54,$D$47:$E$50,2,FALSE)</f>
        <v>7.5</v>
      </c>
      <c r="E54" s="68">
        <f>(D54-C54)*B54</f>
        <v>1200.0000000000002</v>
      </c>
      <c r="F54" s="184" t="s">
        <v>494</v>
      </c>
      <c r="G54" s="184"/>
      <c r="H54" s="184"/>
      <c r="I54" s="185" t="s">
        <v>495</v>
      </c>
      <c r="J54" s="185"/>
      <c r="K54" s="185"/>
    </row>
    <row r="55" spans="1:11">
      <c r="A55" s="36" t="s">
        <v>486</v>
      </c>
      <c r="B55" s="34">
        <v>100</v>
      </c>
      <c r="C55" s="69">
        <f>VLOOKUP(A55,$A$47:$B$50,2,FALSE)</f>
        <v>1.1000000000000001</v>
      </c>
      <c r="D55" s="70">
        <f>VLOOKUP(A55,$D$47:$E$50,2,FALSE)</f>
        <v>1.1499999999999999</v>
      </c>
      <c r="E55" s="68">
        <f>(D55-C55)*B55</f>
        <v>4.9999999999999822</v>
      </c>
      <c r="F55" s="184" t="s">
        <v>496</v>
      </c>
      <c r="G55" s="184"/>
      <c r="H55" s="184"/>
      <c r="I55" s="185" t="s">
        <v>497</v>
      </c>
      <c r="J55" s="185"/>
      <c r="K55" s="185"/>
    </row>
    <row r="56" spans="1:11">
      <c r="A56" s="36" t="s">
        <v>487</v>
      </c>
      <c r="B56" s="34">
        <v>250</v>
      </c>
      <c r="C56" s="69">
        <f>VLOOKUP(A56,$A$47:$B$50,2,FALSE)</f>
        <v>1.5</v>
      </c>
      <c r="D56" s="70">
        <f>VLOOKUP(A56,$D$47:$E$50,2,FALSE)</f>
        <v>2.5</v>
      </c>
      <c r="E56" s="68">
        <f>(D56-C56)*B56</f>
        <v>250</v>
      </c>
      <c r="F56" s="184" t="s">
        <v>498</v>
      </c>
      <c r="G56" s="184"/>
      <c r="H56" s="184"/>
      <c r="I56" s="185" t="s">
        <v>499</v>
      </c>
      <c r="J56" s="185"/>
      <c r="K56" s="185"/>
    </row>
    <row r="57" spans="1:11">
      <c r="A57" s="36" t="s">
        <v>488</v>
      </c>
      <c r="B57" s="34">
        <v>100</v>
      </c>
      <c r="C57" s="69">
        <f>VLOOKUP(A57,$A$47:$B$50,2,FALSE)</f>
        <v>2.5</v>
      </c>
      <c r="D57" s="70">
        <f>VLOOKUP(A57,$D$47:$E$50,2,FALSE)</f>
        <v>3.75</v>
      </c>
      <c r="E57" s="68">
        <f>(D57-C57)*B57</f>
        <v>125</v>
      </c>
      <c r="F57" s="184" t="s">
        <v>500</v>
      </c>
      <c r="G57" s="184"/>
      <c r="H57" s="184"/>
      <c r="I57" s="185" t="s">
        <v>501</v>
      </c>
      <c r="J57" s="185"/>
      <c r="K57" s="185"/>
    </row>
    <row r="58" spans="1:11">
      <c r="A58" s="36" t="s">
        <v>502</v>
      </c>
      <c r="B58" s="34">
        <v>990</v>
      </c>
      <c r="C58" s="69" t="e">
        <f>VLOOKUP(A58,$A$47:$B$50,2,FALSE)</f>
        <v>#N/A</v>
      </c>
      <c r="D58" s="70" t="e">
        <f>VLOOKUP(A58,$D$47:$E$50,2,FALSE)</f>
        <v>#N/A</v>
      </c>
      <c r="E58" s="68"/>
      <c r="F58" s="184" t="s">
        <v>503</v>
      </c>
      <c r="G58" s="184"/>
      <c r="H58" s="184"/>
      <c r="I58" s="185" t="s">
        <v>504</v>
      </c>
      <c r="J58" s="185"/>
      <c r="K58" s="185"/>
    </row>
    <row r="59" spans="1:11" ht="15">
      <c r="A59" s="71" t="s">
        <v>505</v>
      </c>
    </row>
    <row r="63" spans="1:11" ht="15" customHeight="1">
      <c r="B63" s="162" t="s">
        <v>506</v>
      </c>
      <c r="C63" s="162"/>
      <c r="D63" s="162"/>
    </row>
    <row r="64" spans="1:11">
      <c r="B64" s="162"/>
      <c r="C64" s="162"/>
      <c r="D64" s="162"/>
    </row>
    <row r="65" spans="1:10">
      <c r="B65" s="162"/>
      <c r="C65" s="162"/>
      <c r="D65" s="162"/>
    </row>
    <row r="66" spans="1:10">
      <c r="B66" s="162"/>
      <c r="C66" s="162"/>
      <c r="D66" s="162"/>
    </row>
    <row r="69" spans="1:10" ht="15.75">
      <c r="A69" s="31" t="s">
        <v>507</v>
      </c>
    </row>
    <row r="70" spans="1:10">
      <c r="A70" s="156" t="s">
        <v>508</v>
      </c>
      <c r="B70" s="156"/>
      <c r="C70" s="156"/>
      <c r="D70" s="156"/>
      <c r="E70" s="156"/>
      <c r="F70" s="156"/>
      <c r="G70" s="156"/>
      <c r="H70" s="156"/>
      <c r="I70" s="156"/>
      <c r="J70" s="156"/>
    </row>
    <row r="71" spans="1:10">
      <c r="A71" s="156"/>
      <c r="B71" s="156"/>
      <c r="C71" s="156"/>
      <c r="D71" s="156"/>
      <c r="E71" s="156"/>
      <c r="F71" s="156"/>
      <c r="G71" s="156"/>
      <c r="H71" s="156"/>
      <c r="I71" s="156"/>
      <c r="J71" s="156"/>
    </row>
    <row r="72" spans="1:10" ht="15">
      <c r="A72" s="186" t="s">
        <v>481</v>
      </c>
      <c r="B72" s="186"/>
      <c r="C72" s="41"/>
      <c r="D72" s="186" t="s">
        <v>482</v>
      </c>
      <c r="E72" s="186"/>
      <c r="F72" s="41"/>
      <c r="G72" s="186" t="s">
        <v>489</v>
      </c>
      <c r="H72" s="186"/>
      <c r="I72" s="41"/>
      <c r="J72" s="41"/>
    </row>
    <row r="73" spans="1:10" ht="15">
      <c r="A73" s="33" t="s">
        <v>509</v>
      </c>
      <c r="B73" s="33" t="s">
        <v>135</v>
      </c>
      <c r="D73" s="33" t="s">
        <v>509</v>
      </c>
      <c r="E73" s="33" t="s">
        <v>137</v>
      </c>
      <c r="G73" s="33" t="s">
        <v>509</v>
      </c>
      <c r="H73" s="33" t="s">
        <v>86</v>
      </c>
    </row>
    <row r="74" spans="1:10">
      <c r="A74" s="36" t="s">
        <v>510</v>
      </c>
      <c r="B74" s="72" t="s">
        <v>140</v>
      </c>
      <c r="D74" s="36" t="s">
        <v>510</v>
      </c>
      <c r="E74" s="72">
        <v>85000</v>
      </c>
      <c r="G74" s="36" t="s">
        <v>510</v>
      </c>
      <c r="H74" s="72" t="s">
        <v>142</v>
      </c>
    </row>
    <row r="75" spans="1:10">
      <c r="A75" s="36" t="s">
        <v>511</v>
      </c>
      <c r="B75" s="72" t="s">
        <v>512</v>
      </c>
      <c r="D75" s="36" t="s">
        <v>511</v>
      </c>
      <c r="E75" s="72">
        <v>60000</v>
      </c>
      <c r="G75" s="36" t="s">
        <v>511</v>
      </c>
      <c r="H75" s="72" t="s">
        <v>142</v>
      </c>
    </row>
    <row r="76" spans="1:10">
      <c r="A76" s="36" t="s">
        <v>513</v>
      </c>
      <c r="B76" s="72" t="s">
        <v>140</v>
      </c>
      <c r="D76" s="36" t="s">
        <v>513</v>
      </c>
      <c r="E76" s="72">
        <v>65000</v>
      </c>
      <c r="G76" s="36" t="s">
        <v>513</v>
      </c>
      <c r="H76" s="72" t="s">
        <v>33</v>
      </c>
    </row>
    <row r="77" spans="1:10">
      <c r="A77" s="36" t="s">
        <v>514</v>
      </c>
      <c r="B77" s="72" t="s">
        <v>515</v>
      </c>
      <c r="D77" s="36" t="s">
        <v>514</v>
      </c>
      <c r="E77" s="72">
        <v>50000</v>
      </c>
      <c r="G77" s="36" t="s">
        <v>514</v>
      </c>
      <c r="H77" s="72" t="s">
        <v>139</v>
      </c>
    </row>
    <row r="78" spans="1:10">
      <c r="A78" s="36" t="s">
        <v>516</v>
      </c>
      <c r="B78" s="72" t="s">
        <v>515</v>
      </c>
      <c r="D78" s="36" t="s">
        <v>516</v>
      </c>
      <c r="E78" s="72">
        <v>45000</v>
      </c>
      <c r="G78" s="36" t="s">
        <v>516</v>
      </c>
      <c r="H78" s="72" t="s">
        <v>33</v>
      </c>
    </row>
    <row r="81" spans="1:6" ht="15">
      <c r="A81" s="153" t="s">
        <v>517</v>
      </c>
      <c r="B81" s="153"/>
      <c r="C81" s="153"/>
      <c r="D81" s="153"/>
    </row>
    <row r="82" spans="1:6" ht="15">
      <c r="A82" s="33" t="s">
        <v>509</v>
      </c>
      <c r="B82" s="33" t="s">
        <v>135</v>
      </c>
      <c r="C82" s="33" t="s">
        <v>137</v>
      </c>
      <c r="D82" s="33" t="s">
        <v>86</v>
      </c>
    </row>
    <row r="83" spans="1:6">
      <c r="A83" s="36" t="s">
        <v>514</v>
      </c>
      <c r="B83" s="73"/>
      <c r="C83" s="72"/>
      <c r="D83" s="73"/>
    </row>
    <row r="84" spans="1:6">
      <c r="A84" s="36" t="s">
        <v>516</v>
      </c>
      <c r="B84" s="73"/>
      <c r="C84" s="72"/>
      <c r="D84" s="73"/>
    </row>
    <row r="85" spans="1:6">
      <c r="A85" s="36" t="s">
        <v>513</v>
      </c>
      <c r="B85" s="73"/>
      <c r="C85" s="72"/>
      <c r="D85" s="73"/>
    </row>
    <row r="86" spans="1:6">
      <c r="A86" s="36" t="s">
        <v>510</v>
      </c>
      <c r="B86" s="73"/>
      <c r="C86" s="72"/>
      <c r="D86" s="73"/>
    </row>
    <row r="87" spans="1:6">
      <c r="A87" s="36" t="s">
        <v>518</v>
      </c>
      <c r="B87" s="73"/>
      <c r="C87" s="72"/>
      <c r="D87" s="73"/>
    </row>
    <row r="88" spans="1:6">
      <c r="A88" s="36" t="s">
        <v>511</v>
      </c>
      <c r="B88" s="73"/>
      <c r="C88" s="72"/>
      <c r="D88" s="73"/>
    </row>
    <row r="91" spans="1:6" ht="15.75">
      <c r="A91" s="31" t="s">
        <v>519</v>
      </c>
    </row>
    <row r="92" spans="1:6" ht="15">
      <c r="A92" s="32" t="s">
        <v>520</v>
      </c>
    </row>
    <row r="93" spans="1:6" ht="15" customHeight="1">
      <c r="A93" s="33" t="s">
        <v>461</v>
      </c>
      <c r="B93" s="33" t="s">
        <v>465</v>
      </c>
      <c r="C93" s="33" t="s">
        <v>466</v>
      </c>
      <c r="D93" s="33" t="s">
        <v>467</v>
      </c>
      <c r="E93" s="33" t="s">
        <v>468</v>
      </c>
      <c r="F93" s="33" t="s">
        <v>469</v>
      </c>
    </row>
    <row r="94" spans="1:6">
      <c r="A94" s="36" t="s">
        <v>462</v>
      </c>
      <c r="B94" s="66">
        <v>2500</v>
      </c>
      <c r="C94" s="66">
        <v>5000</v>
      </c>
      <c r="D94" s="66">
        <v>1250</v>
      </c>
      <c r="E94" s="66">
        <v>250</v>
      </c>
      <c r="F94" s="66">
        <v>300</v>
      </c>
    </row>
    <row r="95" spans="1:6">
      <c r="A95" s="36" t="s">
        <v>463</v>
      </c>
      <c r="B95" s="66">
        <v>2000</v>
      </c>
      <c r="C95" s="66">
        <v>4999</v>
      </c>
      <c r="D95" s="66">
        <v>1302</v>
      </c>
      <c r="E95" s="66">
        <v>300</v>
      </c>
      <c r="F95" s="66">
        <v>290</v>
      </c>
    </row>
    <row r="96" spans="1:6">
      <c r="A96" s="36" t="s">
        <v>464</v>
      </c>
      <c r="B96" s="66">
        <v>3000</v>
      </c>
      <c r="C96" s="66">
        <v>5200</v>
      </c>
      <c r="D96" s="66">
        <v>1100</v>
      </c>
      <c r="E96" s="66">
        <v>200</v>
      </c>
      <c r="F96" s="66">
        <v>310</v>
      </c>
    </row>
    <row r="98" spans="1:9" ht="15">
      <c r="A98" s="33" t="s">
        <v>470</v>
      </c>
      <c r="B98" s="36" t="s">
        <v>462</v>
      </c>
      <c r="C98" s="36" t="s">
        <v>463</v>
      </c>
      <c r="D98" s="36" t="s">
        <v>464</v>
      </c>
      <c r="E98" s="36" t="s">
        <v>464</v>
      </c>
      <c r="F98" s="36" t="s">
        <v>462</v>
      </c>
      <c r="G98" s="36" t="s">
        <v>462</v>
      </c>
      <c r="H98" s="36" t="s">
        <v>463</v>
      </c>
      <c r="I98" s="36" t="s">
        <v>463</v>
      </c>
    </row>
    <row r="99" spans="1:9" ht="15">
      <c r="A99" s="33" t="s">
        <v>471</v>
      </c>
      <c r="B99" s="36" t="s">
        <v>469</v>
      </c>
      <c r="C99" s="36" t="s">
        <v>465</v>
      </c>
      <c r="D99" s="36" t="s">
        <v>521</v>
      </c>
      <c r="E99" s="36" t="s">
        <v>467</v>
      </c>
      <c r="F99" s="36" t="s">
        <v>468</v>
      </c>
      <c r="G99" s="36" t="s">
        <v>466</v>
      </c>
      <c r="H99" s="36" t="s">
        <v>465</v>
      </c>
      <c r="I99" s="36" t="s">
        <v>466</v>
      </c>
    </row>
    <row r="100" spans="1:9" ht="15">
      <c r="A100" s="33" t="s">
        <v>522</v>
      </c>
      <c r="B100" s="66">
        <f>VLOOKUP(B98,A93:F96,6,FALSE)</f>
        <v>300</v>
      </c>
      <c r="C100" s="66"/>
      <c r="D100" s="66"/>
      <c r="E100" s="66"/>
      <c r="F100" s="66"/>
      <c r="G100" s="66"/>
      <c r="H100" s="66"/>
      <c r="I100" s="66"/>
    </row>
    <row r="103" spans="1:9">
      <c r="D103" t="str">
        <f>$A$10</f>
        <v>The value which needs to be looked for in a particular table</v>
      </c>
    </row>
    <row r="104" spans="1:9">
      <c r="D104" t="str">
        <f>$A$10</f>
        <v>The value which needs to be looked for in a particular table</v>
      </c>
    </row>
    <row r="105" spans="1:9">
      <c r="D105" t="str">
        <f>$A$10</f>
        <v>The value which needs to be looked for in a particular table</v>
      </c>
    </row>
  </sheetData>
  <mergeCells count="35">
    <mergeCell ref="A81:D81"/>
    <mergeCell ref="F56:H56"/>
    <mergeCell ref="I56:K56"/>
    <mergeCell ref="F57:H57"/>
    <mergeCell ref="I57:K57"/>
    <mergeCell ref="F58:H58"/>
    <mergeCell ref="I58:K58"/>
    <mergeCell ref="B63:D66"/>
    <mergeCell ref="A70:J71"/>
    <mergeCell ref="A72:B72"/>
    <mergeCell ref="D72:E72"/>
    <mergeCell ref="G72:H72"/>
    <mergeCell ref="F55:H55"/>
    <mergeCell ref="I55:K55"/>
    <mergeCell ref="D37:F37"/>
    <mergeCell ref="D38:F38"/>
    <mergeCell ref="D39:F39"/>
    <mergeCell ref="A43:J44"/>
    <mergeCell ref="A45:B45"/>
    <mergeCell ref="D45:E45"/>
    <mergeCell ref="A52:K52"/>
    <mergeCell ref="F53:H53"/>
    <mergeCell ref="I53:K53"/>
    <mergeCell ref="F54:H54"/>
    <mergeCell ref="I54:K54"/>
    <mergeCell ref="A1:C1"/>
    <mergeCell ref="A4:I4"/>
    <mergeCell ref="A13:J14"/>
    <mergeCell ref="D31:F31"/>
    <mergeCell ref="H31:P39"/>
    <mergeCell ref="D32:F32"/>
    <mergeCell ref="D33:F33"/>
    <mergeCell ref="D34:F34"/>
    <mergeCell ref="D35:F35"/>
    <mergeCell ref="D36:F36"/>
  </mergeCells>
  <pageMargins left="0.7" right="0.7" top="0.75" bottom="0.75" header="0.3" footer="0.3"/>
  <pageSetup orientation="portrait" horizontalDpi="4294967293" verticalDpi="4294967293"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3"/>
  <sheetViews>
    <sheetView showGridLines="0" topLeftCell="A39" zoomScale="90" zoomScaleNormal="90" workbookViewId="0">
      <selection sqref="A1:C1"/>
    </sheetView>
  </sheetViews>
  <sheetFormatPr defaultRowHeight="14.25"/>
  <cols>
    <col min="1" max="1" width="12.875" customWidth="1"/>
    <col min="2" max="2" width="12.75" customWidth="1"/>
    <col min="3" max="3" width="13.25" customWidth="1"/>
    <col min="4" max="4" width="15.125" customWidth="1"/>
    <col min="5" max="5" width="14.75" customWidth="1"/>
    <col min="6" max="6" width="13.5" customWidth="1"/>
    <col min="7" max="7" width="11.5" bestFit="1" customWidth="1"/>
    <col min="8" max="8" width="10.125" customWidth="1"/>
    <col min="9" max="9" width="12.125" customWidth="1"/>
    <col min="10" max="10" width="11.25" customWidth="1"/>
    <col min="11" max="11" width="11.125" customWidth="1"/>
  </cols>
  <sheetData>
    <row r="1" spans="1:11" ht="30.75" thickBot="1">
      <c r="A1" s="151" t="s">
        <v>523</v>
      </c>
      <c r="B1" s="151"/>
      <c r="C1" s="151"/>
      <c r="D1" s="27"/>
      <c r="E1" s="27"/>
      <c r="F1" s="27"/>
      <c r="G1" s="27"/>
      <c r="H1" s="27"/>
      <c r="I1" s="27"/>
      <c r="J1" s="27"/>
      <c r="K1" s="27"/>
    </row>
    <row r="2" spans="1:11" ht="15" thickTop="1"/>
    <row r="3" spans="1:11" ht="18">
      <c r="A3" s="28" t="s">
        <v>91</v>
      </c>
    </row>
    <row r="4" spans="1:11" ht="15" customHeight="1">
      <c r="A4" s="152" t="s">
        <v>524</v>
      </c>
      <c r="B4" s="152"/>
      <c r="C4" s="152"/>
      <c r="D4" s="152"/>
      <c r="E4" s="152"/>
      <c r="F4" s="152"/>
      <c r="G4" s="152"/>
      <c r="H4" s="152"/>
      <c r="I4" s="152"/>
    </row>
    <row r="5" spans="1:11">
      <c r="A5" s="152"/>
      <c r="B5" s="152"/>
      <c r="C5" s="152"/>
      <c r="D5" s="152"/>
      <c r="E5" s="152"/>
      <c r="F5" s="152"/>
      <c r="G5" s="152"/>
      <c r="H5" s="152"/>
      <c r="I5" s="152"/>
    </row>
    <row r="6" spans="1:11">
      <c r="A6" s="29"/>
      <c r="B6" s="29"/>
      <c r="C6" s="29"/>
      <c r="D6" s="29"/>
      <c r="E6" s="29"/>
      <c r="F6" s="29"/>
      <c r="G6" s="29"/>
      <c r="H6" s="29"/>
      <c r="I6" s="29"/>
    </row>
    <row r="7" spans="1:11" ht="18">
      <c r="A7" s="28" t="s">
        <v>93</v>
      </c>
    </row>
    <row r="8" spans="1:11" ht="15.75">
      <c r="A8" s="30" t="s">
        <v>525</v>
      </c>
    </row>
    <row r="10" spans="1:11" ht="15.75">
      <c r="A10" s="31" t="s">
        <v>452</v>
      </c>
    </row>
    <row r="11" spans="1:11">
      <c r="A11" t="s">
        <v>453</v>
      </c>
    </row>
    <row r="12" spans="1:11">
      <c r="A12" s="1"/>
    </row>
    <row r="13" spans="1:11" ht="15.75">
      <c r="A13" s="31" t="s">
        <v>454</v>
      </c>
    </row>
    <row r="14" spans="1:11">
      <c r="A14" s="156" t="s">
        <v>455</v>
      </c>
      <c r="B14" s="156"/>
      <c r="C14" s="156"/>
      <c r="D14" s="156"/>
      <c r="E14" s="156"/>
      <c r="F14" s="156"/>
      <c r="G14" s="156"/>
      <c r="H14" s="156"/>
      <c r="I14" s="156"/>
      <c r="J14" s="156"/>
    </row>
    <row r="15" spans="1:11">
      <c r="A15" s="156"/>
      <c r="B15" s="156"/>
      <c r="C15" s="156"/>
      <c r="D15" s="156"/>
      <c r="E15" s="156"/>
      <c r="F15" s="156"/>
      <c r="G15" s="156"/>
      <c r="H15" s="156"/>
      <c r="I15" s="156"/>
      <c r="J15" s="156"/>
    </row>
    <row r="16" spans="1:11">
      <c r="A16" s="41"/>
      <c r="B16" s="41"/>
      <c r="C16" s="41"/>
      <c r="D16" s="41"/>
      <c r="E16" s="41"/>
      <c r="F16" s="41"/>
      <c r="G16" s="41"/>
      <c r="H16" s="41"/>
      <c r="I16" s="41"/>
      <c r="J16" s="41"/>
    </row>
    <row r="17" spans="1:16" ht="15.75">
      <c r="A17" s="31" t="s">
        <v>526</v>
      </c>
    </row>
    <row r="18" spans="1:16">
      <c r="A18" t="s">
        <v>527</v>
      </c>
    </row>
    <row r="19" spans="1:16">
      <c r="A19" s="1"/>
    </row>
    <row r="20" spans="1:16" ht="15.75">
      <c r="A20" s="31" t="s">
        <v>458</v>
      </c>
    </row>
    <row r="21" spans="1:16">
      <c r="A21" t="s">
        <v>528</v>
      </c>
    </row>
    <row r="22" spans="1:16">
      <c r="A22" s="1"/>
    </row>
    <row r="23" spans="1:16" ht="15.75">
      <c r="A23" s="31" t="s">
        <v>180</v>
      </c>
    </row>
    <row r="24" spans="1:16">
      <c r="A24" s="32" t="s">
        <v>529</v>
      </c>
    </row>
    <row r="25" spans="1:16" ht="15">
      <c r="A25" s="33" t="s">
        <v>530</v>
      </c>
      <c r="B25" s="33" t="s">
        <v>462</v>
      </c>
      <c r="C25" s="33" t="s">
        <v>463</v>
      </c>
      <c r="D25" s="33" t="s">
        <v>464</v>
      </c>
      <c r="E25" s="33" t="s">
        <v>531</v>
      </c>
      <c r="F25" s="33" t="s">
        <v>532</v>
      </c>
      <c r="H25" s="80" t="s">
        <v>589</v>
      </c>
    </row>
    <row r="26" spans="1:16">
      <c r="A26" s="36" t="s">
        <v>533</v>
      </c>
      <c r="B26" s="66">
        <v>500</v>
      </c>
      <c r="C26" s="66">
        <v>450</v>
      </c>
      <c r="D26" s="66">
        <v>550</v>
      </c>
      <c r="E26" s="66">
        <v>200</v>
      </c>
      <c r="F26" s="66">
        <v>1000</v>
      </c>
      <c r="H26" t="s">
        <v>590</v>
      </c>
    </row>
    <row r="27" spans="1:16">
      <c r="A27" s="67" t="s">
        <v>591</v>
      </c>
      <c r="B27" s="67" t="s">
        <v>592</v>
      </c>
      <c r="C27" s="67" t="s">
        <v>593</v>
      </c>
      <c r="D27" s="67" t="s">
        <v>594</v>
      </c>
      <c r="E27" s="67" t="s">
        <v>596</v>
      </c>
      <c r="F27" s="67" t="s">
        <v>595</v>
      </c>
      <c r="H27" s="67" t="s">
        <v>597</v>
      </c>
    </row>
    <row r="28" spans="1:16" ht="15" customHeight="1">
      <c r="A28" s="33" t="s">
        <v>534</v>
      </c>
      <c r="B28" s="33" t="s">
        <v>470</v>
      </c>
      <c r="C28" s="33" t="s">
        <v>533</v>
      </c>
      <c r="D28" s="153" t="s">
        <v>105</v>
      </c>
      <c r="E28" s="153"/>
      <c r="F28" s="153"/>
      <c r="H28" s="144" t="s">
        <v>535</v>
      </c>
      <c r="I28" s="144"/>
      <c r="J28" s="144"/>
      <c r="K28" s="144"/>
      <c r="L28" s="144"/>
      <c r="M28" s="144"/>
      <c r="N28" s="144"/>
      <c r="O28" s="144"/>
      <c r="P28" s="144"/>
    </row>
    <row r="29" spans="1:16">
      <c r="A29" s="36" t="s">
        <v>510</v>
      </c>
      <c r="B29" s="36" t="s">
        <v>532</v>
      </c>
      <c r="C29" s="74" t="str">
        <f>HLOOKUP(B29,$B$25:$F$27,3,FALSE)</f>
        <v>32 Inch TV</v>
      </c>
      <c r="D29" s="185" t="s">
        <v>536</v>
      </c>
      <c r="E29" s="185"/>
      <c r="F29" s="185"/>
      <c r="H29" s="144"/>
      <c r="I29" s="144"/>
      <c r="J29" s="144"/>
      <c r="K29" s="144"/>
      <c r="L29" s="144"/>
      <c r="M29" s="144"/>
      <c r="N29" s="144"/>
      <c r="O29" s="144"/>
      <c r="P29" s="144"/>
    </row>
    <row r="30" spans="1:16">
      <c r="A30" s="36" t="s">
        <v>510</v>
      </c>
      <c r="B30" s="36" t="s">
        <v>463</v>
      </c>
      <c r="C30" s="74"/>
      <c r="D30" s="185"/>
      <c r="E30" s="185"/>
      <c r="F30" s="185"/>
      <c r="H30" s="144"/>
      <c r="I30" s="144"/>
      <c r="J30" s="144"/>
      <c r="K30" s="144"/>
      <c r="L30" s="144"/>
      <c r="M30" s="144"/>
      <c r="N30" s="144"/>
      <c r="O30" s="144"/>
      <c r="P30" s="144"/>
    </row>
    <row r="31" spans="1:16">
      <c r="A31" s="36" t="s">
        <v>537</v>
      </c>
      <c r="B31" s="36" t="s">
        <v>464</v>
      </c>
      <c r="C31" s="74"/>
      <c r="D31" s="185"/>
      <c r="E31" s="185"/>
      <c r="F31" s="185"/>
      <c r="H31" s="144"/>
      <c r="I31" s="144"/>
      <c r="J31" s="144"/>
      <c r="K31" s="144"/>
      <c r="L31" s="144"/>
      <c r="M31" s="144"/>
      <c r="N31" s="144"/>
      <c r="O31" s="144"/>
      <c r="P31" s="144"/>
    </row>
    <row r="32" spans="1:16">
      <c r="A32" s="36" t="s">
        <v>538</v>
      </c>
      <c r="B32" s="36" t="s">
        <v>464</v>
      </c>
      <c r="C32" s="74"/>
      <c r="D32" s="185"/>
      <c r="E32" s="185"/>
      <c r="F32" s="185"/>
      <c r="H32" s="144"/>
      <c r="I32" s="144"/>
      <c r="J32" s="144"/>
      <c r="K32" s="144"/>
      <c r="L32" s="144"/>
      <c r="M32" s="144"/>
      <c r="N32" s="144"/>
      <c r="O32" s="144"/>
      <c r="P32" s="144"/>
    </row>
    <row r="33" spans="1:16">
      <c r="A33" s="36" t="s">
        <v>516</v>
      </c>
      <c r="B33" s="36" t="s">
        <v>532</v>
      </c>
      <c r="C33" s="74"/>
      <c r="D33" s="185"/>
      <c r="E33" s="185"/>
      <c r="F33" s="185"/>
      <c r="H33" s="144"/>
      <c r="I33" s="144"/>
      <c r="J33" s="144"/>
      <c r="K33" s="144"/>
      <c r="L33" s="144"/>
      <c r="M33" s="144"/>
      <c r="N33" s="144"/>
      <c r="O33" s="144"/>
      <c r="P33" s="144"/>
    </row>
    <row r="34" spans="1:16">
      <c r="A34" s="36" t="s">
        <v>516</v>
      </c>
      <c r="B34" s="36" t="s">
        <v>532</v>
      </c>
      <c r="C34" s="74"/>
      <c r="D34" s="185"/>
      <c r="E34" s="185"/>
      <c r="F34" s="185"/>
      <c r="H34" s="144"/>
      <c r="I34" s="144"/>
      <c r="J34" s="144"/>
      <c r="K34" s="144"/>
      <c r="L34" s="144"/>
      <c r="M34" s="144"/>
      <c r="N34" s="144"/>
      <c r="O34" s="144"/>
      <c r="P34" s="144"/>
    </row>
    <row r="35" spans="1:16">
      <c r="A35" s="36" t="s">
        <v>511</v>
      </c>
      <c r="B35" s="36" t="s">
        <v>463</v>
      </c>
      <c r="C35" s="74"/>
      <c r="D35" s="185"/>
      <c r="E35" s="185"/>
      <c r="F35" s="185"/>
      <c r="H35" s="144"/>
      <c r="I35" s="144"/>
      <c r="J35" s="144"/>
      <c r="K35" s="144"/>
      <c r="L35" s="144"/>
      <c r="M35" s="144"/>
      <c r="N35" s="144"/>
      <c r="O35" s="144"/>
      <c r="P35" s="144"/>
    </row>
    <row r="36" spans="1:16">
      <c r="A36" s="36" t="s">
        <v>539</v>
      </c>
      <c r="B36" s="36" t="s">
        <v>462</v>
      </c>
      <c r="C36" s="74"/>
      <c r="D36" s="185"/>
      <c r="E36" s="185"/>
      <c r="F36" s="185"/>
      <c r="H36" s="144"/>
      <c r="I36" s="144"/>
      <c r="J36" s="144"/>
      <c r="K36" s="144"/>
      <c r="L36" s="144"/>
      <c r="M36" s="144"/>
      <c r="N36" s="144"/>
      <c r="O36" s="144"/>
      <c r="P36" s="144"/>
    </row>
    <row r="39" spans="1:16" ht="15.75">
      <c r="A39" s="31" t="s">
        <v>206</v>
      </c>
    </row>
    <row r="40" spans="1:16">
      <c r="A40" s="156" t="s">
        <v>540</v>
      </c>
      <c r="B40" s="156"/>
      <c r="C40" s="156"/>
      <c r="D40" s="156"/>
      <c r="E40" s="156"/>
      <c r="F40" s="156"/>
      <c r="G40" s="156"/>
      <c r="H40" s="156"/>
      <c r="I40" s="156"/>
      <c r="J40" s="156"/>
    </row>
    <row r="41" spans="1:16">
      <c r="A41" s="156"/>
      <c r="B41" s="156"/>
      <c r="C41" s="156"/>
      <c r="D41" s="156"/>
      <c r="E41" s="156"/>
      <c r="F41" s="156"/>
      <c r="G41" s="156"/>
      <c r="H41" s="156"/>
      <c r="I41" s="156"/>
      <c r="J41" s="156"/>
    </row>
    <row r="42" spans="1:16" ht="15" customHeight="1">
      <c r="A42" s="33" t="s">
        <v>461</v>
      </c>
      <c r="B42" s="36" t="s">
        <v>462</v>
      </c>
      <c r="C42" s="36" t="s">
        <v>463</v>
      </c>
      <c r="D42" s="36" t="s">
        <v>464</v>
      </c>
    </row>
    <row r="43" spans="1:16" ht="15">
      <c r="A43" s="33" t="s">
        <v>465</v>
      </c>
      <c r="B43" s="66">
        <v>2500</v>
      </c>
      <c r="C43" s="66">
        <v>2000</v>
      </c>
      <c r="D43" s="66">
        <v>3000</v>
      </c>
    </row>
    <row r="44" spans="1:16" ht="15">
      <c r="A44" s="33" t="s">
        <v>466</v>
      </c>
      <c r="B44" s="66">
        <v>5000</v>
      </c>
      <c r="C44" s="66">
        <v>4999</v>
      </c>
      <c r="D44" s="66">
        <v>5200</v>
      </c>
    </row>
    <row r="45" spans="1:16" ht="15">
      <c r="A45" s="33" t="s">
        <v>467</v>
      </c>
      <c r="B45" s="66">
        <v>1250</v>
      </c>
      <c r="C45" s="66">
        <v>1302</v>
      </c>
      <c r="D45" s="66">
        <v>1100</v>
      </c>
    </row>
    <row r="46" spans="1:16" ht="15">
      <c r="A46" s="33" t="s">
        <v>468</v>
      </c>
      <c r="B46" s="66">
        <v>250</v>
      </c>
      <c r="C46" s="66">
        <v>300</v>
      </c>
      <c r="D46" s="66">
        <v>200</v>
      </c>
    </row>
    <row r="47" spans="1:16" ht="15">
      <c r="A47" s="33" t="s">
        <v>469</v>
      </c>
      <c r="B47" s="66">
        <v>300</v>
      </c>
      <c r="C47" s="66">
        <v>290</v>
      </c>
      <c r="D47" s="66">
        <v>310</v>
      </c>
    </row>
    <row r="50" spans="1:9" ht="15">
      <c r="A50" s="33" t="s">
        <v>470</v>
      </c>
      <c r="B50" s="36" t="s">
        <v>462</v>
      </c>
      <c r="C50" s="36" t="s">
        <v>463</v>
      </c>
      <c r="D50" s="36" t="s">
        <v>464</v>
      </c>
      <c r="E50" s="36" t="s">
        <v>464</v>
      </c>
      <c r="F50" s="36" t="s">
        <v>462</v>
      </c>
      <c r="G50" s="36" t="s">
        <v>462</v>
      </c>
      <c r="H50" s="36" t="s">
        <v>463</v>
      </c>
      <c r="I50" s="36" t="s">
        <v>463</v>
      </c>
    </row>
    <row r="51" spans="1:9" ht="15">
      <c r="A51" s="33" t="s">
        <v>471</v>
      </c>
      <c r="B51" s="36" t="s">
        <v>469</v>
      </c>
      <c r="C51" s="36" t="s">
        <v>465</v>
      </c>
      <c r="D51" s="36" t="s">
        <v>521</v>
      </c>
      <c r="E51" s="36" t="s">
        <v>467</v>
      </c>
      <c r="F51" s="36" t="s">
        <v>468</v>
      </c>
      <c r="G51" s="36" t="s">
        <v>466</v>
      </c>
      <c r="H51" s="36" t="s">
        <v>465</v>
      </c>
      <c r="I51" s="36" t="s">
        <v>466</v>
      </c>
    </row>
    <row r="52" spans="1:9" ht="15">
      <c r="A52" s="33" t="s">
        <v>522</v>
      </c>
      <c r="B52" s="74">
        <f>HLOOKUP(B50,$B$42:$B$47,6,FALSE)</f>
        <v>300</v>
      </c>
      <c r="C52" s="66"/>
      <c r="D52" s="66"/>
      <c r="E52" s="66"/>
      <c r="F52" s="66"/>
      <c r="G52" s="66"/>
      <c r="H52" s="66"/>
      <c r="I52" s="66"/>
    </row>
    <row r="53" spans="1:9">
      <c r="B53" s="75" t="s">
        <v>541</v>
      </c>
    </row>
  </sheetData>
  <mergeCells count="14">
    <mergeCell ref="D34:F34"/>
    <mergeCell ref="D35:F35"/>
    <mergeCell ref="D36:F36"/>
    <mergeCell ref="A40:J41"/>
    <mergeCell ref="A1:C1"/>
    <mergeCell ref="A4:I5"/>
    <mergeCell ref="A14:J15"/>
    <mergeCell ref="D28:F28"/>
    <mergeCell ref="H28:P36"/>
    <mergeCell ref="D29:F29"/>
    <mergeCell ref="D30:F30"/>
    <mergeCell ref="D31:F31"/>
    <mergeCell ref="D32:F32"/>
    <mergeCell ref="D33:F33"/>
  </mergeCells>
  <pageMargins left="0.7" right="0.7" top="0.75" bottom="0.75" header="0.3" footer="0.3"/>
  <pageSetup orientation="portrait" horizontalDpi="4294967293" verticalDpi="4294967293"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L42"/>
  <sheetViews>
    <sheetView showGridLines="0" topLeftCell="A28" zoomScale="90" zoomScaleNormal="90" workbookViewId="0">
      <selection sqref="A1:C1"/>
    </sheetView>
  </sheetViews>
  <sheetFormatPr defaultRowHeight="14.25"/>
  <cols>
    <col min="1" max="1" width="12.875" customWidth="1"/>
    <col min="2" max="2" width="12.75" customWidth="1"/>
    <col min="3" max="3" width="13.25" customWidth="1"/>
    <col min="4" max="4" width="15.125" customWidth="1"/>
    <col min="5" max="5" width="14.75" customWidth="1"/>
    <col min="6" max="6" width="13.5" customWidth="1"/>
    <col min="7" max="7" width="11.5" bestFit="1" customWidth="1"/>
    <col min="8" max="8" width="10.125" customWidth="1"/>
    <col min="9" max="9" width="12.125" customWidth="1"/>
    <col min="10" max="10" width="11.25" customWidth="1"/>
    <col min="11" max="11" width="10.125" customWidth="1"/>
  </cols>
  <sheetData>
    <row r="1" spans="1:11" ht="30.75" thickBot="1">
      <c r="A1" s="151" t="s">
        <v>542</v>
      </c>
      <c r="B1" s="151"/>
      <c r="C1" s="26"/>
      <c r="D1" s="27"/>
      <c r="E1" s="27"/>
      <c r="F1" s="27"/>
      <c r="G1" s="27"/>
      <c r="H1" s="27"/>
      <c r="I1" s="27"/>
      <c r="J1" s="27"/>
      <c r="K1" s="27"/>
    </row>
    <row r="2" spans="1:11" ht="15" thickTop="1"/>
    <row r="3" spans="1:11" ht="18">
      <c r="A3" s="28" t="s">
        <v>91</v>
      </c>
    </row>
    <row r="4" spans="1:11" ht="15" customHeight="1">
      <c r="A4" s="152" t="s">
        <v>543</v>
      </c>
      <c r="B4" s="152"/>
      <c r="C4" s="152"/>
      <c r="D4" s="152"/>
      <c r="E4" s="152"/>
      <c r="F4" s="152"/>
      <c r="G4" s="152"/>
      <c r="H4" s="152"/>
      <c r="I4" s="152"/>
    </row>
    <row r="5" spans="1:11">
      <c r="A5" s="29"/>
      <c r="B5" s="29"/>
      <c r="C5" s="29"/>
      <c r="D5" s="29"/>
      <c r="E5" s="29"/>
      <c r="F5" s="29"/>
      <c r="G5" s="29"/>
      <c r="H5" s="29"/>
      <c r="I5" s="29"/>
    </row>
    <row r="6" spans="1:11" ht="18">
      <c r="A6" s="28" t="s">
        <v>93</v>
      </c>
    </row>
    <row r="7" spans="1:11" ht="15.75">
      <c r="A7" s="30" t="s">
        <v>544</v>
      </c>
    </row>
    <row r="9" spans="1:11" ht="15.75">
      <c r="A9" s="31" t="s">
        <v>126</v>
      </c>
    </row>
    <row r="10" spans="1:11">
      <c r="A10" t="s">
        <v>545</v>
      </c>
    </row>
    <row r="11" spans="1:11">
      <c r="A11" s="1"/>
    </row>
    <row r="12" spans="1:11" ht="15.75">
      <c r="A12" s="31" t="s">
        <v>546</v>
      </c>
    </row>
    <row r="13" spans="1:11">
      <c r="A13" t="s">
        <v>547</v>
      </c>
    </row>
    <row r="14" spans="1:11">
      <c r="A14" t="s">
        <v>548</v>
      </c>
    </row>
    <row r="15" spans="1:11">
      <c r="A15" t="s">
        <v>549</v>
      </c>
    </row>
    <row r="16" spans="1:11">
      <c r="A16" t="s">
        <v>550</v>
      </c>
    </row>
    <row r="17" spans="1:12">
      <c r="A17" t="s">
        <v>551</v>
      </c>
    </row>
    <row r="18" spans="1:12">
      <c r="A18" t="s">
        <v>552</v>
      </c>
    </row>
    <row r="19" spans="1:12">
      <c r="A19" t="s">
        <v>553</v>
      </c>
    </row>
    <row r="21" spans="1:12" ht="15.75">
      <c r="A21" s="31" t="s">
        <v>180</v>
      </c>
    </row>
    <row r="22" spans="1:12">
      <c r="A22" s="32" t="s">
        <v>554</v>
      </c>
      <c r="I22" t="s">
        <v>485</v>
      </c>
    </row>
    <row r="23" spans="1:12" ht="15">
      <c r="A23" s="33" t="s">
        <v>133</v>
      </c>
      <c r="B23" s="33" t="s">
        <v>555</v>
      </c>
      <c r="C23" s="33" t="s">
        <v>556</v>
      </c>
      <c r="I23" t="s">
        <v>486</v>
      </c>
    </row>
    <row r="24" spans="1:12">
      <c r="A24" s="36" t="s">
        <v>138</v>
      </c>
      <c r="B24" s="36">
        <v>10</v>
      </c>
      <c r="C24" s="36">
        <v>30</v>
      </c>
      <c r="I24" t="s">
        <v>598</v>
      </c>
    </row>
    <row r="25" spans="1:12">
      <c r="A25" s="36" t="s">
        <v>141</v>
      </c>
      <c r="B25" s="36">
        <v>40</v>
      </c>
      <c r="C25" s="36">
        <v>50</v>
      </c>
      <c r="I25" t="s">
        <v>599</v>
      </c>
    </row>
    <row r="26" spans="1:12">
      <c r="A26" s="36" t="s">
        <v>143</v>
      </c>
      <c r="B26" s="36">
        <v>70</v>
      </c>
      <c r="C26" s="36">
        <v>80</v>
      </c>
      <c r="I26" t="str" cm="1">
        <f t="array" ref="I26:L26">TRANSPOSE(I22:I25)</f>
        <v>Pen</v>
      </c>
      <c r="J26" t="str">
        <v>Pencil</v>
      </c>
      <c r="K26" t="str">
        <v>Sharpner</v>
      </c>
      <c r="L26" t="str">
        <v>Scale</v>
      </c>
    </row>
    <row r="28" spans="1:12" ht="15">
      <c r="A28" s="33" t="s">
        <v>557</v>
      </c>
      <c r="B28" s="36" t="str" cm="1">
        <f t="array" ref="B28:D28">TRANSPOSE(A24:A26)</f>
        <v>E001</v>
      </c>
      <c r="C28" s="36" t="str">
        <v>E002</v>
      </c>
      <c r="D28" s="36" t="str">
        <v>E003</v>
      </c>
    </row>
    <row r="29" spans="1:12" ht="15">
      <c r="A29" s="33" t="s">
        <v>555</v>
      </c>
      <c r="B29" s="36">
        <f t="array" ref="B29:D29">TRANSPOSE(B24:B26)</f>
        <v>10</v>
      </c>
      <c r="C29" s="36">
        <v>40</v>
      </c>
      <c r="D29" s="36">
        <v>70</v>
      </c>
    </row>
    <row r="30" spans="1:12">
      <c r="A30" s="73" t="s">
        <v>558</v>
      </c>
      <c r="B30" s="158" t="s">
        <v>559</v>
      </c>
      <c r="C30" s="158"/>
      <c r="D30" s="158"/>
    </row>
    <row r="31" spans="1:12">
      <c r="A31" s="73" t="s">
        <v>560</v>
      </c>
      <c r="B31" s="158" t="s">
        <v>561</v>
      </c>
      <c r="C31" s="158"/>
      <c r="D31" s="158"/>
    </row>
    <row r="34" spans="1:4" ht="15.75">
      <c r="A34" s="31" t="s">
        <v>206</v>
      </c>
    </row>
    <row r="35" spans="1:4">
      <c r="A35" s="32" t="s">
        <v>562</v>
      </c>
    </row>
    <row r="36" spans="1:4" ht="15">
      <c r="A36" s="33" t="s">
        <v>133</v>
      </c>
      <c r="B36" s="33" t="s">
        <v>555</v>
      </c>
      <c r="C36" s="33" t="s">
        <v>556</v>
      </c>
    </row>
    <row r="37" spans="1:4">
      <c r="A37" s="36" t="s">
        <v>138</v>
      </c>
      <c r="B37" s="36">
        <v>10</v>
      </c>
      <c r="C37" s="36">
        <v>30</v>
      </c>
    </row>
    <row r="38" spans="1:4">
      <c r="A38" s="36" t="s">
        <v>141</v>
      </c>
      <c r="B38" s="36">
        <v>40</v>
      </c>
      <c r="C38" s="36">
        <v>50</v>
      </c>
    </row>
    <row r="39" spans="1:4">
      <c r="A39" s="36" t="s">
        <v>143</v>
      </c>
      <c r="B39" s="36">
        <v>70</v>
      </c>
      <c r="C39" s="36">
        <v>80</v>
      </c>
    </row>
    <row r="41" spans="1:4" ht="15">
      <c r="A41" s="33" t="s">
        <v>557</v>
      </c>
      <c r="B41" s="36"/>
      <c r="C41" s="36"/>
      <c r="D41" s="36"/>
    </row>
    <row r="42" spans="1:4" ht="15">
      <c r="A42" s="33" t="s">
        <v>555</v>
      </c>
      <c r="B42" s="36"/>
      <c r="C42" s="36"/>
      <c r="D42" s="36"/>
    </row>
  </sheetData>
  <mergeCells count="4">
    <mergeCell ref="A1:B1"/>
    <mergeCell ref="A4:I4"/>
    <mergeCell ref="B30:D30"/>
    <mergeCell ref="B31:D31"/>
  </mergeCells>
  <pageMargins left="0.7" right="0.7" top="0.75" bottom="0.75" header="0.3" footer="0.3"/>
  <pageSetup orientation="portrait" horizontalDpi="4294967293" verticalDpi="4294967293"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2:B6"/>
  <sheetViews>
    <sheetView workbookViewId="0"/>
  </sheetViews>
  <sheetFormatPr defaultRowHeight="14.25"/>
  <cols>
    <col min="1" max="1" width="11.375" bestFit="1" customWidth="1"/>
    <col min="2" max="2" width="19.5" bestFit="1" customWidth="1"/>
  </cols>
  <sheetData>
    <row r="2" spans="1:2">
      <c r="A2" s="82" t="s">
        <v>388</v>
      </c>
      <c r="B2" t="s">
        <v>675</v>
      </c>
    </row>
    <row r="3" spans="1:2">
      <c r="A3" s="128">
        <v>2020</v>
      </c>
      <c r="B3" s="127">
        <v>327003</v>
      </c>
    </row>
    <row r="4" spans="1:2">
      <c r="A4" s="128">
        <v>2021</v>
      </c>
      <c r="B4" s="127">
        <v>277269</v>
      </c>
    </row>
    <row r="5" spans="1:2">
      <c r="A5" s="128">
        <v>2022</v>
      </c>
      <c r="B5" s="127">
        <v>113523</v>
      </c>
    </row>
    <row r="6" spans="1:2">
      <c r="A6" s="128" t="s">
        <v>601</v>
      </c>
      <c r="B6" s="127">
        <v>717795</v>
      </c>
    </row>
  </sheetData>
  <pageMargins left="0.7" right="0.7" top="0.75" bottom="0.75" header="0.3" footer="0.3"/>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6"/>
  <sheetViews>
    <sheetView workbookViewId="0"/>
  </sheetViews>
  <sheetFormatPr defaultRowHeight="14.25"/>
  <cols>
    <col min="1" max="1" width="16.25" bestFit="1" customWidth="1"/>
    <col min="2" max="4" width="9.625" bestFit="1" customWidth="1"/>
    <col min="5" max="5" width="11.375" bestFit="1" customWidth="1"/>
  </cols>
  <sheetData>
    <row r="2" spans="1:5">
      <c r="A2" s="82" t="s">
        <v>688</v>
      </c>
      <c r="B2" s="82" t="s">
        <v>629</v>
      </c>
    </row>
    <row r="3" spans="1:5">
      <c r="A3" s="82" t="s">
        <v>5</v>
      </c>
      <c r="B3" t="s">
        <v>635</v>
      </c>
      <c r="C3" t="s">
        <v>392</v>
      </c>
      <c r="D3" t="s">
        <v>657</v>
      </c>
      <c r="E3" t="s">
        <v>601</v>
      </c>
    </row>
    <row r="4" spans="1:5">
      <c r="A4" t="s">
        <v>34</v>
      </c>
      <c r="B4" s="129">
        <v>16.5</v>
      </c>
      <c r="C4" s="129">
        <v>22</v>
      </c>
      <c r="D4" s="129">
        <v>18</v>
      </c>
      <c r="E4" s="129">
        <v>56.5</v>
      </c>
    </row>
    <row r="5" spans="1:5">
      <c r="A5" t="s">
        <v>19</v>
      </c>
      <c r="B5" s="129">
        <v>90</v>
      </c>
      <c r="C5" s="129">
        <v>88.5</v>
      </c>
      <c r="D5" s="129">
        <v>143.5</v>
      </c>
      <c r="E5" s="129">
        <v>322</v>
      </c>
    </row>
    <row r="6" spans="1:5">
      <c r="A6" t="s">
        <v>601</v>
      </c>
      <c r="B6" s="129">
        <v>106.5</v>
      </c>
      <c r="C6" s="129">
        <v>110.5</v>
      </c>
      <c r="D6" s="129">
        <v>161.5</v>
      </c>
      <c r="E6" s="129">
        <v>378.5</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9A56C0-2BAC-4552-B144-19275E2DABC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36</vt:i4>
      </vt:variant>
      <vt:variant>
        <vt:lpstr>Named Ranges</vt:lpstr>
      </vt:variant>
      <vt:variant>
        <vt:i4>5</vt:i4>
      </vt:variant>
    </vt:vector>
  </HeadingPairs>
  <TitlesOfParts>
    <vt:vector size="41" baseType="lpstr">
      <vt:lpstr>SafetyData</vt:lpstr>
      <vt:lpstr>Source</vt:lpstr>
      <vt:lpstr>HR</vt:lpstr>
      <vt:lpstr>Sheet1</vt:lpstr>
      <vt:lpstr>What If GS Act 1</vt:lpstr>
      <vt:lpstr>What If Sc Mgr Act 1</vt:lpstr>
      <vt:lpstr>One Var Data Table Exercise 1</vt:lpstr>
      <vt:lpstr>Two Var Data Table Exercise</vt:lpstr>
      <vt:lpstr>Deptwise</vt:lpstr>
      <vt:lpstr>MATH - SUM</vt:lpstr>
      <vt:lpstr>MATH - SUMIF</vt:lpstr>
      <vt:lpstr>MATH - SUMPRODUCT</vt:lpstr>
      <vt:lpstr>MATH - RANDBETWEEN</vt:lpstr>
      <vt:lpstr>Logical - IF</vt:lpstr>
      <vt:lpstr> COUNTIF</vt:lpstr>
      <vt:lpstr>Logical - Nested IFs</vt:lpstr>
      <vt:lpstr>Logical - IFERROR</vt:lpstr>
      <vt:lpstr>Text - Exact</vt:lpstr>
      <vt:lpstr>Text - TEXT</vt:lpstr>
      <vt:lpstr>Text - CONCATENATE</vt:lpstr>
      <vt:lpstr>Text - SUBSTITUTE</vt:lpstr>
      <vt:lpstr>Text - UPPER</vt:lpstr>
      <vt:lpstr>Text - LEFT</vt:lpstr>
      <vt:lpstr>Text - MID</vt:lpstr>
      <vt:lpstr>Date - DATE</vt:lpstr>
      <vt:lpstr>Date - DATEVALUE</vt:lpstr>
      <vt:lpstr>Date - TODAY</vt:lpstr>
      <vt:lpstr>Date - NOW</vt:lpstr>
      <vt:lpstr>Date - MONTH</vt:lpstr>
      <vt:lpstr>Date - YEAR</vt:lpstr>
      <vt:lpstr>Date - WEEKDAY</vt:lpstr>
      <vt:lpstr>Lookup - VLOOKUP</vt:lpstr>
      <vt:lpstr>Lookup - HLOOKUP</vt:lpstr>
      <vt:lpstr>Lookup - TRANSPOSE</vt:lpstr>
      <vt:lpstr>Suggestion1</vt:lpstr>
      <vt:lpstr>Suggestion2</vt:lpstr>
      <vt:lpstr>Artest</vt:lpstr>
      <vt:lpstr>Department</vt:lpstr>
      <vt:lpstr>Source!Extract</vt:lpstr>
      <vt:lpstr>Native</vt:lpstr>
      <vt:lpstr>StateName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D.</dc:creator>
  <cp:lastModifiedBy>new</cp:lastModifiedBy>
  <dcterms:created xsi:type="dcterms:W3CDTF">2024-04-06T08:39:23Z</dcterms:created>
  <dcterms:modified xsi:type="dcterms:W3CDTF">2025-09-22T15:12:44Z</dcterms:modified>
</cp:coreProperties>
</file>