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hamdulillah\OneDrive\Desktop\DATA SCIENCE &amp; BUSINESS ADMINISTRATION\DATA_SETS_PROJECTS\"/>
    </mc:Choice>
  </mc:AlternateContent>
  <xr:revisionPtr revIDLastSave="0" documentId="13_ncr:1_{7BD20AA9-4020-449C-A23D-1E3A56CA779E}" xr6:coauthVersionLast="47" xr6:coauthVersionMax="47" xr10:uidLastSave="{00000000-0000-0000-0000-000000000000}"/>
  <bookViews>
    <workbookView xWindow="-108" yWindow="-108" windowWidth="23256" windowHeight="12456" firstSheet="5" activeTab="13" xr2:uid="{B49CCBDD-0222-4E77-91FF-F4B72DEDEA76}"/>
  </bookViews>
  <sheets>
    <sheet name="Sheet1" sheetId="1" r:id="rId1"/>
    <sheet name="Microsoft_Sales" sheetId="3" r:id="rId2"/>
    <sheet name="Golf_Sales" sheetId="4" r:id="rId3"/>
    <sheet name="TOY_SHOP" sheetId="5" r:id="rId4"/>
    <sheet name="BLUEJAY" sheetId="6" r:id="rId5"/>
    <sheet name="LP_1" sheetId="7" r:id="rId6"/>
    <sheet name="LP_2" sheetId="8" r:id="rId7"/>
    <sheet name="LP_3" sheetId="9" r:id="rId8"/>
    <sheet name="QUIZ_FURNITURE" sheetId="10" r:id="rId9"/>
    <sheet name="HORSE" sheetId="11" r:id="rId10"/>
    <sheet name="BUS" sheetId="12" r:id="rId11"/>
    <sheet name="BUS_2" sheetId="13" r:id="rId12"/>
    <sheet name="Nike_Soccer" sheetId="14" r:id="rId13"/>
    <sheet name="CONCRETE_SALES" sheetId="15" r:id="rId14"/>
    <sheet name="TEACHER_SUBJECT" sheetId="16" r:id="rId15"/>
    <sheet name="BB_JERSEY" sheetId="17" r:id="rId16"/>
    <sheet name="WALL_POSTERS" sheetId="18" r:id="rId17"/>
    <sheet name="PHONETOWER" sheetId="19" r:id="rId18"/>
    <sheet name="HOTDOG" sheetId="21" r:id="rId19"/>
    <sheet name="TEXT_BOOK" sheetId="22" r:id="rId20"/>
  </sheets>
  <externalReferences>
    <externalReference r:id="rId21"/>
  </externalReferences>
  <definedNames>
    <definedName name="solver_adj" localSheetId="15" hidden="1">BB_JERSEY!$B$74:$D$76</definedName>
    <definedName name="solver_adj" localSheetId="10" hidden="1">BUS!$B$2:$F$4</definedName>
    <definedName name="solver_adj" localSheetId="11" hidden="1">BUS_2!$B$3:$F$3</definedName>
    <definedName name="solver_adj" localSheetId="13" hidden="1">CONCRETE_SALES!$B$9:$D$11</definedName>
    <definedName name="solver_adj" localSheetId="9" hidden="1">HORSE!$B$3:$D$3</definedName>
    <definedName name="solver_adj" localSheetId="18" hidden="1">HOTDOG!$B$3</definedName>
    <definedName name="solver_adj" localSheetId="5" hidden="1">LP_1!$B$2:$C$2</definedName>
    <definedName name="solver_adj" localSheetId="6" hidden="1">LP_2!$B$2:$C$2</definedName>
    <definedName name="solver_adj" localSheetId="7" hidden="1">LP_3!$B$2:$C$2</definedName>
    <definedName name="solver_adj" localSheetId="12" hidden="1">Nike_Soccer!$B$3:$C$3</definedName>
    <definedName name="solver_adj" localSheetId="17" hidden="1">PHONETOWER!$B$4:$G$4</definedName>
    <definedName name="solver_adj" localSheetId="8" hidden="1">QUIZ_FURNITURE!$B$3:$C$3</definedName>
    <definedName name="solver_adj" localSheetId="14" hidden="1">TEACHER_SUBJECT!$B$10:$E$13</definedName>
    <definedName name="solver_adj" localSheetId="19" hidden="1">TEXT_BOOK!$B$25</definedName>
    <definedName name="solver_adj" localSheetId="16" hidden="1">WALL_POSTERS!$B$2:$C$2</definedName>
    <definedName name="solver_cvg" localSheetId="15" hidden="1">0.0001</definedName>
    <definedName name="solver_cvg" localSheetId="10" hidden="1">0.0001</definedName>
    <definedName name="solver_cvg" localSheetId="11" hidden="1">0.0001</definedName>
    <definedName name="solver_cvg" localSheetId="13" hidden="1">0.0001</definedName>
    <definedName name="solver_cvg" localSheetId="9" hidden="1">0.0001</definedName>
    <definedName name="solver_cvg" localSheetId="18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12" hidden="1">0.0001</definedName>
    <definedName name="solver_cvg" localSheetId="17" hidden="1">0.0001</definedName>
    <definedName name="solver_cvg" localSheetId="8" hidden="1">0.0001</definedName>
    <definedName name="solver_cvg" localSheetId="14" hidden="1">0.0001</definedName>
    <definedName name="solver_cvg" localSheetId="19" hidden="1">0.0001</definedName>
    <definedName name="solver_cvg" localSheetId="16" hidden="1">0.0001</definedName>
    <definedName name="solver_drv" localSheetId="15" hidden="1">1</definedName>
    <definedName name="solver_drv" localSheetId="10" hidden="1">1</definedName>
    <definedName name="solver_drv" localSheetId="11" hidden="1">1</definedName>
    <definedName name="solver_drv" localSheetId="13" hidden="1">1</definedName>
    <definedName name="solver_drv" localSheetId="9" hidden="1">1</definedName>
    <definedName name="solver_drv" localSheetId="18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12" hidden="1">2</definedName>
    <definedName name="solver_drv" localSheetId="17" hidden="1">1</definedName>
    <definedName name="solver_drv" localSheetId="8" hidden="1">1</definedName>
    <definedName name="solver_drv" localSheetId="14" hidden="1">1</definedName>
    <definedName name="solver_drv" localSheetId="19" hidden="1">1</definedName>
    <definedName name="solver_drv" localSheetId="16" hidden="1">1</definedName>
    <definedName name="solver_eng" localSheetId="15" hidden="1">2</definedName>
    <definedName name="solver_eng" localSheetId="10" hidden="1">1</definedName>
    <definedName name="solver_eng" localSheetId="11" hidden="1">2</definedName>
    <definedName name="solver_eng" localSheetId="13" hidden="1">2</definedName>
    <definedName name="solver_eng" localSheetId="9" hidden="1">2</definedName>
    <definedName name="solver_eng" localSheetId="18" hidden="1">1</definedName>
    <definedName name="solver_eng" localSheetId="5" hidden="1">2</definedName>
    <definedName name="solver_eng" localSheetId="6" hidden="1">1</definedName>
    <definedName name="solver_eng" localSheetId="7" hidden="1">2</definedName>
    <definedName name="solver_eng" localSheetId="12" hidden="1">2</definedName>
    <definedName name="solver_eng" localSheetId="17" hidden="1">2</definedName>
    <definedName name="solver_eng" localSheetId="8" hidden="1">1</definedName>
    <definedName name="solver_eng" localSheetId="14" hidden="1">2</definedName>
    <definedName name="solver_eng" localSheetId="19" hidden="1">2</definedName>
    <definedName name="solver_eng" localSheetId="16" hidden="1">2</definedName>
    <definedName name="solver_est" localSheetId="15" hidden="1">1</definedName>
    <definedName name="solver_est" localSheetId="10" hidden="1">1</definedName>
    <definedName name="solver_est" localSheetId="11" hidden="1">1</definedName>
    <definedName name="solver_est" localSheetId="13" hidden="1">1</definedName>
    <definedName name="solver_est" localSheetId="9" hidden="1">1</definedName>
    <definedName name="solver_est" localSheetId="18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12" hidden="1">1</definedName>
    <definedName name="solver_est" localSheetId="17" hidden="1">1</definedName>
    <definedName name="solver_est" localSheetId="8" hidden="1">1</definedName>
    <definedName name="solver_est" localSheetId="14" hidden="1">1</definedName>
    <definedName name="solver_est" localSheetId="19" hidden="1">1</definedName>
    <definedName name="solver_est" localSheetId="16" hidden="1">1</definedName>
    <definedName name="solver_itr" localSheetId="15" hidden="1">2147483647</definedName>
    <definedName name="solver_itr" localSheetId="10" hidden="1">2147483647</definedName>
    <definedName name="solver_itr" localSheetId="11" hidden="1">2147483647</definedName>
    <definedName name="solver_itr" localSheetId="13" hidden="1">2147483647</definedName>
    <definedName name="solver_itr" localSheetId="9" hidden="1">2147483647</definedName>
    <definedName name="solver_itr" localSheetId="18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12" hidden="1">2147483647</definedName>
    <definedName name="solver_itr" localSheetId="17" hidden="1">2147483647</definedName>
    <definedName name="solver_itr" localSheetId="8" hidden="1">2147483647</definedName>
    <definedName name="solver_itr" localSheetId="14" hidden="1">2147483647</definedName>
    <definedName name="solver_itr" localSheetId="19" hidden="1">2147483647</definedName>
    <definedName name="solver_itr" localSheetId="16" hidden="1">2147483647</definedName>
    <definedName name="solver_lhs1" localSheetId="15" hidden="1">BB_JERSEY!$B$10:$D$10</definedName>
    <definedName name="solver_lhs1" localSheetId="10" hidden="1">BUS!$B$2:$F$4</definedName>
    <definedName name="solver_lhs1" localSheetId="11" hidden="1">BUS_2!$B$5</definedName>
    <definedName name="solver_lhs1" localSheetId="13" hidden="1">CONCRETE_SALES!$B$12:$D$12</definedName>
    <definedName name="solver_lhs1" localSheetId="9" hidden="1">HORSE!$E$14:$E$18</definedName>
    <definedName name="solver_lhs1" localSheetId="18" hidden="1">HOTDOG!$B$2</definedName>
    <definedName name="solver_lhs1" localSheetId="5" hidden="1">LP_1!$D$10</definedName>
    <definedName name="solver_lhs1" localSheetId="6" hidden="1">LP_2!$D$8</definedName>
    <definedName name="solver_lhs1" localSheetId="7" hidden="1">LP_3!$D$11</definedName>
    <definedName name="solver_lhs1" localSheetId="12" hidden="1">Nike_Soccer!$B$11</definedName>
    <definedName name="solver_lhs1" localSheetId="17" hidden="1">PHONETOWER!$B$4:$G$4</definedName>
    <definedName name="solver_lhs1" localSheetId="8" hidden="1">QUIZ_FURNITURE!$D$11:$D$12</definedName>
    <definedName name="solver_lhs1" localSheetId="14" hidden="1">TEACHER_SUBJECT!$B$14:$E$14</definedName>
    <definedName name="solver_lhs1" localSheetId="19" hidden="1">TEXT_BOOK!$B$25</definedName>
    <definedName name="solver_lhs1" localSheetId="16" hidden="1">WALL_POSTERS!$B$2</definedName>
    <definedName name="solver_lhs2" localSheetId="15" hidden="1">BB_JERSEY!$B$77:$D$77</definedName>
    <definedName name="solver_lhs2" localSheetId="11" hidden="1">BUS_2!$C$5</definedName>
    <definedName name="solver_lhs2" localSheetId="13" hidden="1">CONCRETE_SALES!$E$9:$E$11</definedName>
    <definedName name="solver_lhs2" localSheetId="9" hidden="1">HORSE!$E$19</definedName>
    <definedName name="solver_lhs2" localSheetId="18" hidden="1">HOTDOG!$B$3</definedName>
    <definedName name="solver_lhs2" localSheetId="5" hidden="1">LP_1!$D$11</definedName>
    <definedName name="solver_lhs2" localSheetId="6" hidden="1">LP_2!$D$9</definedName>
    <definedName name="solver_lhs2" localSheetId="7" hidden="1">LP_3!$D$12</definedName>
    <definedName name="solver_lhs2" localSheetId="12" hidden="1">Nike_Soccer!$B$12</definedName>
    <definedName name="solver_lhs2" localSheetId="17" hidden="1">PHONETOWER!$H$6:$H$13</definedName>
    <definedName name="solver_lhs2" localSheetId="14" hidden="1">TEACHER_SUBJECT!$F$10:$F$13</definedName>
    <definedName name="solver_lhs2" localSheetId="19" hidden="1">TEXT_BOOK!$E$3:$E$4</definedName>
    <definedName name="solver_lhs2" localSheetId="16" hidden="1">WALL_POSTERS!$C$2</definedName>
    <definedName name="solver_lhs3" localSheetId="15" hidden="1">BB_JERSEY!$E$74:$E$76</definedName>
    <definedName name="solver_lhs3" localSheetId="11" hidden="1">BUS_2!$D$5</definedName>
    <definedName name="solver_lhs3" localSheetId="5" hidden="1">LP_1!$D$8</definedName>
    <definedName name="solver_lhs3" localSheetId="7" hidden="1">LP_3!$D$13</definedName>
    <definedName name="solver_lhs3" localSheetId="16" hidden="1">WALL_POSTERS!$D$6:$D$8</definedName>
    <definedName name="solver_lhs4" localSheetId="11" hidden="1">BUS_2!$E$5</definedName>
    <definedName name="solver_lhs4" localSheetId="5" hidden="1">LP_1!$D$9</definedName>
    <definedName name="solver_lhs4" localSheetId="7" hidden="1">LP_3!$D$14</definedName>
    <definedName name="solver_lhs5" localSheetId="11" hidden="1">BUS_2!$F$5</definedName>
    <definedName name="solver_lhs5" localSheetId="5" hidden="1">LP_1!$D$9</definedName>
    <definedName name="solver_mip" localSheetId="15" hidden="1">2147483647</definedName>
    <definedName name="solver_mip" localSheetId="10" hidden="1">2147483647</definedName>
    <definedName name="solver_mip" localSheetId="11" hidden="1">2147483647</definedName>
    <definedName name="solver_mip" localSheetId="13" hidden="1">2147483647</definedName>
    <definedName name="solver_mip" localSheetId="9" hidden="1">2147483647</definedName>
    <definedName name="solver_mip" localSheetId="18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12" hidden="1">2147483647</definedName>
    <definedName name="solver_mip" localSheetId="17" hidden="1">2147483647</definedName>
    <definedName name="solver_mip" localSheetId="8" hidden="1">2147483647</definedName>
    <definedName name="solver_mip" localSheetId="14" hidden="1">2147483647</definedName>
    <definedName name="solver_mip" localSheetId="19" hidden="1">2147483647</definedName>
    <definedName name="solver_mip" localSheetId="16" hidden="1">2147483647</definedName>
    <definedName name="solver_mni" localSheetId="15" hidden="1">30</definedName>
    <definedName name="solver_mni" localSheetId="10" hidden="1">30</definedName>
    <definedName name="solver_mni" localSheetId="11" hidden="1">30</definedName>
    <definedName name="solver_mni" localSheetId="13" hidden="1">30</definedName>
    <definedName name="solver_mni" localSheetId="9" hidden="1">30</definedName>
    <definedName name="solver_mni" localSheetId="18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12" hidden="1">30</definedName>
    <definedName name="solver_mni" localSheetId="17" hidden="1">30</definedName>
    <definedName name="solver_mni" localSheetId="8" hidden="1">30</definedName>
    <definedName name="solver_mni" localSheetId="14" hidden="1">30</definedName>
    <definedName name="solver_mni" localSheetId="19" hidden="1">30</definedName>
    <definedName name="solver_mni" localSheetId="16" hidden="1">30</definedName>
    <definedName name="solver_mrt" localSheetId="15" hidden="1">0.075</definedName>
    <definedName name="solver_mrt" localSheetId="10" hidden="1">0.075</definedName>
    <definedName name="solver_mrt" localSheetId="11" hidden="1">0.075</definedName>
    <definedName name="solver_mrt" localSheetId="13" hidden="1">0.075</definedName>
    <definedName name="solver_mrt" localSheetId="9" hidden="1">0.075</definedName>
    <definedName name="solver_mrt" localSheetId="18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12" hidden="1">0.075</definedName>
    <definedName name="solver_mrt" localSheetId="17" hidden="1">0.075</definedName>
    <definedName name="solver_mrt" localSheetId="8" hidden="1">0.075</definedName>
    <definedName name="solver_mrt" localSheetId="14" hidden="1">0.075</definedName>
    <definedName name="solver_mrt" localSheetId="19" hidden="1">0.075</definedName>
    <definedName name="solver_mrt" localSheetId="16" hidden="1">0.075</definedName>
    <definedName name="solver_msl" localSheetId="15" hidden="1">2</definedName>
    <definedName name="solver_msl" localSheetId="10" hidden="1">2</definedName>
    <definedName name="solver_msl" localSheetId="11" hidden="1">2</definedName>
    <definedName name="solver_msl" localSheetId="13" hidden="1">2</definedName>
    <definedName name="solver_msl" localSheetId="9" hidden="1">2</definedName>
    <definedName name="solver_msl" localSheetId="18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12" hidden="1">2</definedName>
    <definedName name="solver_msl" localSheetId="17" hidden="1">2</definedName>
    <definedName name="solver_msl" localSheetId="8" hidden="1">2</definedName>
    <definedName name="solver_msl" localSheetId="14" hidden="1">2</definedName>
    <definedName name="solver_msl" localSheetId="19" hidden="1">2</definedName>
    <definedName name="solver_msl" localSheetId="16" hidden="1">2</definedName>
    <definedName name="solver_neg" localSheetId="15" hidden="1">1</definedName>
    <definedName name="solver_neg" localSheetId="10" hidden="1">1</definedName>
    <definedName name="solver_neg" localSheetId="11" hidden="1">1</definedName>
    <definedName name="solver_neg" localSheetId="13" hidden="1">1</definedName>
    <definedName name="solver_neg" localSheetId="9" hidden="1">1</definedName>
    <definedName name="solver_neg" localSheetId="18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12" hidden="1">1</definedName>
    <definedName name="solver_neg" localSheetId="17" hidden="1">1</definedName>
    <definedName name="solver_neg" localSheetId="8" hidden="1">1</definedName>
    <definedName name="solver_neg" localSheetId="14" hidden="1">1</definedName>
    <definedName name="solver_neg" localSheetId="19" hidden="1">1</definedName>
    <definedName name="solver_neg" localSheetId="16" hidden="1">1</definedName>
    <definedName name="solver_nod" localSheetId="15" hidden="1">2147483647</definedName>
    <definedName name="solver_nod" localSheetId="10" hidden="1">2147483647</definedName>
    <definedName name="solver_nod" localSheetId="11" hidden="1">2147483647</definedName>
    <definedName name="solver_nod" localSheetId="13" hidden="1">2147483647</definedName>
    <definedName name="solver_nod" localSheetId="9" hidden="1">2147483647</definedName>
    <definedName name="solver_nod" localSheetId="18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12" hidden="1">2147483647</definedName>
    <definedName name="solver_nod" localSheetId="17" hidden="1">2147483647</definedName>
    <definedName name="solver_nod" localSheetId="8" hidden="1">2147483647</definedName>
    <definedName name="solver_nod" localSheetId="14" hidden="1">2147483647</definedName>
    <definedName name="solver_nod" localSheetId="19" hidden="1">2147483647</definedName>
    <definedName name="solver_nod" localSheetId="16" hidden="1">2147483647</definedName>
    <definedName name="solver_num" localSheetId="15" hidden="1">3</definedName>
    <definedName name="solver_num" localSheetId="10" hidden="1">1</definedName>
    <definedName name="solver_num" localSheetId="11" hidden="1">5</definedName>
    <definedName name="solver_num" localSheetId="13" hidden="1">2</definedName>
    <definedName name="solver_num" localSheetId="9" hidden="1">2</definedName>
    <definedName name="solver_num" localSheetId="18" hidden="1">0</definedName>
    <definedName name="solver_num" localSheetId="5" hidden="1">4</definedName>
    <definedName name="solver_num" localSheetId="6" hidden="1">2</definedName>
    <definedName name="solver_num" localSheetId="7" hidden="1">4</definedName>
    <definedName name="solver_num" localSheetId="12" hidden="1">2</definedName>
    <definedName name="solver_num" localSheetId="17" hidden="1">2</definedName>
    <definedName name="solver_num" localSheetId="8" hidden="1">0</definedName>
    <definedName name="solver_num" localSheetId="14" hidden="1">2</definedName>
    <definedName name="solver_num" localSheetId="19" hidden="1">1</definedName>
    <definedName name="solver_num" localSheetId="16" hidden="1">3</definedName>
    <definedName name="solver_nwt" localSheetId="15" hidden="1">1</definedName>
    <definedName name="solver_nwt" localSheetId="10" hidden="1">1</definedName>
    <definedName name="solver_nwt" localSheetId="11" hidden="1">1</definedName>
    <definedName name="solver_nwt" localSheetId="13" hidden="1">1</definedName>
    <definedName name="solver_nwt" localSheetId="9" hidden="1">1</definedName>
    <definedName name="solver_nwt" localSheetId="18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12" hidden="1">1</definedName>
    <definedName name="solver_nwt" localSheetId="17" hidden="1">1</definedName>
    <definedName name="solver_nwt" localSheetId="8" hidden="1">1</definedName>
    <definedName name="solver_nwt" localSheetId="14" hidden="1">1</definedName>
    <definedName name="solver_nwt" localSheetId="19" hidden="1">1</definedName>
    <definedName name="solver_nwt" localSheetId="16" hidden="1">1</definedName>
    <definedName name="solver_opt" localSheetId="15" hidden="1">BB_JERSEY!$B$81</definedName>
    <definedName name="solver_opt" localSheetId="10" hidden="1">BUS!$B$12</definedName>
    <definedName name="solver_opt" localSheetId="11" hidden="1">BUS_2!$B$11</definedName>
    <definedName name="solver_opt" localSheetId="13" hidden="1">CONCRETE_SALES!$B$16</definedName>
    <definedName name="solver_opt" localSheetId="9" hidden="1">HORSE!$B$11</definedName>
    <definedName name="solver_opt" localSheetId="18" hidden="1">HOTDOG!$B$7</definedName>
    <definedName name="solver_opt" localSheetId="5" hidden="1">LP_1!$B$5</definedName>
    <definedName name="solver_opt" localSheetId="6" hidden="1">LP_2!$B$5</definedName>
    <definedName name="solver_opt" localSheetId="7" hidden="1">LP_3!$B$7</definedName>
    <definedName name="solver_opt" localSheetId="12" hidden="1">Nike_Soccer!$B$8</definedName>
    <definedName name="solver_opt" localSheetId="17" hidden="1">PHONETOWER!$B$17</definedName>
    <definedName name="solver_opt" localSheetId="8" hidden="1">QUIZ_FURNITURE!$B$8</definedName>
    <definedName name="solver_opt" localSheetId="14" hidden="1">TEACHER_SUBJECT!$B$19</definedName>
    <definedName name="solver_opt" localSheetId="19" hidden="1">TEXT_BOOK!$B$30</definedName>
    <definedName name="solver_opt" localSheetId="16" hidden="1">WALL_POSTERS!$B$9</definedName>
    <definedName name="solver_pre" localSheetId="15" hidden="1">0.000001</definedName>
    <definedName name="solver_pre" localSheetId="10" hidden="1">0.000001</definedName>
    <definedName name="solver_pre" localSheetId="11" hidden="1">0.000001</definedName>
    <definedName name="solver_pre" localSheetId="13" hidden="1">0.000001</definedName>
    <definedName name="solver_pre" localSheetId="9" hidden="1">0.000001</definedName>
    <definedName name="solver_pre" localSheetId="18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12" hidden="1">0.000001</definedName>
    <definedName name="solver_pre" localSheetId="17" hidden="1">0.000001</definedName>
    <definedName name="solver_pre" localSheetId="8" hidden="1">0.000001</definedName>
    <definedName name="solver_pre" localSheetId="14" hidden="1">0.000001</definedName>
    <definedName name="solver_pre" localSheetId="19" hidden="1">0.000001</definedName>
    <definedName name="solver_pre" localSheetId="16" hidden="1">0.000001</definedName>
    <definedName name="solver_rbv" localSheetId="15" hidden="1">1</definedName>
    <definedName name="solver_rbv" localSheetId="10" hidden="1">1</definedName>
    <definedName name="solver_rbv" localSheetId="11" hidden="1">1</definedName>
    <definedName name="solver_rbv" localSheetId="13" hidden="1">1</definedName>
    <definedName name="solver_rbv" localSheetId="9" hidden="1">1</definedName>
    <definedName name="solver_rbv" localSheetId="18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12" hidden="1">2</definedName>
    <definedName name="solver_rbv" localSheetId="17" hidden="1">1</definedName>
    <definedName name="solver_rbv" localSheetId="8" hidden="1">1</definedName>
    <definedName name="solver_rbv" localSheetId="14" hidden="1">1</definedName>
    <definedName name="solver_rbv" localSheetId="19" hidden="1">1</definedName>
    <definedName name="solver_rbv" localSheetId="16" hidden="1">1</definedName>
    <definedName name="solver_rel1" localSheetId="15" hidden="1">2</definedName>
    <definedName name="solver_rel1" localSheetId="10" hidden="1">1</definedName>
    <definedName name="solver_rel1" localSheetId="11" hidden="1">3</definedName>
    <definedName name="solver_rel1" localSheetId="13" hidden="1">2</definedName>
    <definedName name="solver_rel1" localSheetId="9" hidden="1">3</definedName>
    <definedName name="solver_rel1" localSheetId="18" hidden="1">4</definedName>
    <definedName name="solver_rel1" localSheetId="5" hidden="1">3</definedName>
    <definedName name="solver_rel1" localSheetId="6" hidden="1">1</definedName>
    <definedName name="solver_rel1" localSheetId="7" hidden="1">1</definedName>
    <definedName name="solver_rel1" localSheetId="12" hidden="1">1</definedName>
    <definedName name="solver_rel1" localSheetId="17" hidden="1">5</definedName>
    <definedName name="solver_rel1" localSheetId="8" hidden="1">1</definedName>
    <definedName name="solver_rel1" localSheetId="14" hidden="1">2</definedName>
    <definedName name="solver_rel1" localSheetId="19" hidden="1">4</definedName>
    <definedName name="solver_rel1" localSheetId="16" hidden="1">4</definedName>
    <definedName name="solver_rel2" localSheetId="15" hidden="1">2</definedName>
    <definedName name="solver_rel2" localSheetId="11" hidden="1">3</definedName>
    <definedName name="solver_rel2" localSheetId="13" hidden="1">1</definedName>
    <definedName name="solver_rel2" localSheetId="9" hidden="1">1</definedName>
    <definedName name="solver_rel2" localSheetId="18" hidden="1">1</definedName>
    <definedName name="solver_rel2" localSheetId="5" hidden="1">3</definedName>
    <definedName name="solver_rel2" localSheetId="6" hidden="1">1</definedName>
    <definedName name="solver_rel2" localSheetId="7" hidden="1">1</definedName>
    <definedName name="solver_rel2" localSheetId="12" hidden="1">1</definedName>
    <definedName name="solver_rel2" localSheetId="17" hidden="1">3</definedName>
    <definedName name="solver_rel2" localSheetId="14" hidden="1">2</definedName>
    <definedName name="solver_rel2" localSheetId="19" hidden="1">1</definedName>
    <definedName name="solver_rel2" localSheetId="16" hidden="1">4</definedName>
    <definedName name="solver_rel3" localSheetId="15" hidden="1">1</definedName>
    <definedName name="solver_rel3" localSheetId="11" hidden="1">3</definedName>
    <definedName name="solver_rel3" localSheetId="5" hidden="1">1</definedName>
    <definedName name="solver_rel3" localSheetId="7" hidden="1">1</definedName>
    <definedName name="solver_rel3" localSheetId="16" hidden="1">1</definedName>
    <definedName name="solver_rel4" localSheetId="11" hidden="1">2</definedName>
    <definedName name="solver_rel4" localSheetId="5" hidden="1">3</definedName>
    <definedName name="solver_rel4" localSheetId="7" hidden="1">1</definedName>
    <definedName name="solver_rel5" localSheetId="11" hidden="1">3</definedName>
    <definedName name="solver_rel5" localSheetId="5" hidden="1">3</definedName>
    <definedName name="solver_rhs1" localSheetId="15" hidden="1">BB_JERSEY!$B$4:$D$4</definedName>
    <definedName name="solver_rhs1" localSheetId="10" hidden="1">1</definedName>
    <definedName name="solver_rhs1" localSheetId="11" hidden="1">60</definedName>
    <definedName name="solver_rhs1" localSheetId="13" hidden="1">CONCRETE_SALES!$B$5:$D$5</definedName>
    <definedName name="solver_rhs1" localSheetId="9" hidden="1">HORSE!$G$14:$G$18</definedName>
    <definedName name="solver_rhs1" localSheetId="18" hidden="1">"integer"</definedName>
    <definedName name="solver_rhs1" localSheetId="5" hidden="1">LP_1!$F$10</definedName>
    <definedName name="solver_rhs1" localSheetId="6" hidden="1">LP_2!$F$8</definedName>
    <definedName name="solver_rhs1" localSheetId="7" hidden="1">LP_3!$F$11</definedName>
    <definedName name="solver_rhs1" localSheetId="12" hidden="1">Nike_Soccer!$D$11</definedName>
    <definedName name="solver_rhs1" localSheetId="17" hidden="1">"binary"</definedName>
    <definedName name="solver_rhs1" localSheetId="8" hidden="1">QUIZ_FURNITURE!$F$11:$F$12</definedName>
    <definedName name="solver_rhs1" localSheetId="14" hidden="1">1</definedName>
    <definedName name="solver_rhs1" localSheetId="19" hidden="1">"integer"</definedName>
    <definedName name="solver_rhs1" localSheetId="16" hidden="1">"integer"</definedName>
    <definedName name="solver_rhs2" localSheetId="15" hidden="1">BB_JERSEY!$B$79:$D$79</definedName>
    <definedName name="solver_rhs2" localSheetId="11" hidden="1">70</definedName>
    <definedName name="solver_rhs2" localSheetId="13" hidden="1">CONCRETE_SALES!$E$2:$E$4</definedName>
    <definedName name="solver_rhs2" localSheetId="9" hidden="1">HORSE!$G$19</definedName>
    <definedName name="solver_rhs2" localSheetId="18" hidden="1">2.5</definedName>
    <definedName name="solver_rhs2" localSheetId="5" hidden="1">LP_1!$F$11</definedName>
    <definedName name="solver_rhs2" localSheetId="6" hidden="1">LP_2!$F$9</definedName>
    <definedName name="solver_rhs2" localSheetId="7" hidden="1">LP_3!$F$12</definedName>
    <definedName name="solver_rhs2" localSheetId="12" hidden="1">Nike_Soccer!$D$12</definedName>
    <definedName name="solver_rhs2" localSheetId="17" hidden="1">PHONETOWER!$J$6:$J$13</definedName>
    <definedName name="solver_rhs2" localSheetId="14" hidden="1">1</definedName>
    <definedName name="solver_rhs2" localSheetId="19" hidden="1">TEXT_BOOK!$G$3:$G$4</definedName>
    <definedName name="solver_rhs2" localSheetId="16" hidden="1">"integer"</definedName>
    <definedName name="solver_rhs3" localSheetId="15" hidden="1">BB_JERSEY!$G$74:$G$76</definedName>
    <definedName name="solver_rhs3" localSheetId="11" hidden="1">50</definedName>
    <definedName name="solver_rhs3" localSheetId="5" hidden="1">LP_1!$F$8</definedName>
    <definedName name="solver_rhs3" localSheetId="7" hidden="1">LP_3!$F$13</definedName>
    <definedName name="solver_rhs3" localSheetId="16" hidden="1">WALL_POSTERS!$F$6:$F$8</definedName>
    <definedName name="solver_rhs4" localSheetId="11" hidden="1">65</definedName>
    <definedName name="solver_rhs4" localSheetId="5" hidden="1">LP_1!$F$9</definedName>
    <definedName name="solver_rhs4" localSheetId="7" hidden="1">LP_3!$F$14</definedName>
    <definedName name="solver_rhs5" localSheetId="11" hidden="1">75</definedName>
    <definedName name="solver_rhs5" localSheetId="5" hidden="1">LP_1!$F$9</definedName>
    <definedName name="solver_rlx" localSheetId="15" hidden="1">2</definedName>
    <definedName name="solver_rlx" localSheetId="10" hidden="1">2</definedName>
    <definedName name="solver_rlx" localSheetId="11" hidden="1">2</definedName>
    <definedName name="solver_rlx" localSheetId="13" hidden="1">2</definedName>
    <definedName name="solver_rlx" localSheetId="9" hidden="1">2</definedName>
    <definedName name="solver_rlx" localSheetId="18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12" hidden="1">2</definedName>
    <definedName name="solver_rlx" localSheetId="17" hidden="1">2</definedName>
    <definedName name="solver_rlx" localSheetId="8" hidden="1">2</definedName>
    <definedName name="solver_rlx" localSheetId="14" hidden="1">2</definedName>
    <definedName name="solver_rlx" localSheetId="19" hidden="1">2</definedName>
    <definedName name="solver_rlx" localSheetId="16" hidden="1">2</definedName>
    <definedName name="solver_rsd" localSheetId="15" hidden="1">0</definedName>
    <definedName name="solver_rsd" localSheetId="10" hidden="1">0</definedName>
    <definedName name="solver_rsd" localSheetId="11" hidden="1">0</definedName>
    <definedName name="solver_rsd" localSheetId="13" hidden="1">0</definedName>
    <definedName name="solver_rsd" localSheetId="9" hidden="1">0</definedName>
    <definedName name="solver_rsd" localSheetId="18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12" hidden="1">0</definedName>
    <definedName name="solver_rsd" localSheetId="17" hidden="1">0</definedName>
    <definedName name="solver_rsd" localSheetId="8" hidden="1">0</definedName>
    <definedName name="solver_rsd" localSheetId="14" hidden="1">0</definedName>
    <definedName name="solver_rsd" localSheetId="19" hidden="1">0</definedName>
    <definedName name="solver_rsd" localSheetId="16" hidden="1">0</definedName>
    <definedName name="solver_scl" localSheetId="15" hidden="1">1</definedName>
    <definedName name="solver_scl" localSheetId="10" hidden="1">1</definedName>
    <definedName name="solver_scl" localSheetId="11" hidden="1">1</definedName>
    <definedName name="solver_scl" localSheetId="13" hidden="1">1</definedName>
    <definedName name="solver_scl" localSheetId="9" hidden="1">1</definedName>
    <definedName name="solver_scl" localSheetId="18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12" hidden="1">2</definedName>
    <definedName name="solver_scl" localSheetId="17" hidden="1">1</definedName>
    <definedName name="solver_scl" localSheetId="8" hidden="1">1</definedName>
    <definedName name="solver_scl" localSheetId="14" hidden="1">1</definedName>
    <definedName name="solver_scl" localSheetId="19" hidden="1">1</definedName>
    <definedName name="solver_scl" localSheetId="16" hidden="1">1</definedName>
    <definedName name="solver_sho" localSheetId="15" hidden="1">2</definedName>
    <definedName name="solver_sho" localSheetId="10" hidden="1">2</definedName>
    <definedName name="solver_sho" localSheetId="11" hidden="1">2</definedName>
    <definedName name="solver_sho" localSheetId="13" hidden="1">2</definedName>
    <definedName name="solver_sho" localSheetId="9" hidden="1">2</definedName>
    <definedName name="solver_sho" localSheetId="18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12" hidden="1">2</definedName>
    <definedName name="solver_sho" localSheetId="17" hidden="1">2</definedName>
    <definedName name="solver_sho" localSheetId="8" hidden="1">2</definedName>
    <definedName name="solver_sho" localSheetId="14" hidden="1">2</definedName>
    <definedName name="solver_sho" localSheetId="19" hidden="1">2</definedName>
    <definedName name="solver_sho" localSheetId="16" hidden="1">2</definedName>
    <definedName name="solver_ssz" localSheetId="15" hidden="1">100</definedName>
    <definedName name="solver_ssz" localSheetId="10" hidden="1">100</definedName>
    <definedName name="solver_ssz" localSheetId="11" hidden="1">100</definedName>
    <definedName name="solver_ssz" localSheetId="13" hidden="1">100</definedName>
    <definedName name="solver_ssz" localSheetId="9" hidden="1">100</definedName>
    <definedName name="solver_ssz" localSheetId="18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12" hidden="1">100</definedName>
    <definedName name="solver_ssz" localSheetId="17" hidden="1">100</definedName>
    <definedName name="solver_ssz" localSheetId="8" hidden="1">100</definedName>
    <definedName name="solver_ssz" localSheetId="14" hidden="1">100</definedName>
    <definedName name="solver_ssz" localSheetId="19" hidden="1">100</definedName>
    <definedName name="solver_ssz" localSheetId="16" hidden="1">100</definedName>
    <definedName name="solver_tim" localSheetId="15" hidden="1">2147483647</definedName>
    <definedName name="solver_tim" localSheetId="10" hidden="1">2147483647</definedName>
    <definedName name="solver_tim" localSheetId="11" hidden="1">2147483647</definedName>
    <definedName name="solver_tim" localSheetId="13" hidden="1">2147483647</definedName>
    <definedName name="solver_tim" localSheetId="9" hidden="1">2147483647</definedName>
    <definedName name="solver_tim" localSheetId="18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12" hidden="1">2147483647</definedName>
    <definedName name="solver_tim" localSheetId="17" hidden="1">2147483647</definedName>
    <definedName name="solver_tim" localSheetId="8" hidden="1">2147483647</definedName>
    <definedName name="solver_tim" localSheetId="14" hidden="1">2147483647</definedName>
    <definedName name="solver_tim" localSheetId="19" hidden="1">2147483647</definedName>
    <definedName name="solver_tim" localSheetId="16" hidden="1">2147483647</definedName>
    <definedName name="solver_tol" localSheetId="15" hidden="1">0.01</definedName>
    <definedName name="solver_tol" localSheetId="10" hidden="1">0.01</definedName>
    <definedName name="solver_tol" localSheetId="11" hidden="1">0.01</definedName>
    <definedName name="solver_tol" localSheetId="13" hidden="1">0.01</definedName>
    <definedName name="solver_tol" localSheetId="9" hidden="1">0.01</definedName>
    <definedName name="solver_tol" localSheetId="18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12" hidden="1">0.01</definedName>
    <definedName name="solver_tol" localSheetId="17" hidden="1">0.01</definedName>
    <definedName name="solver_tol" localSheetId="8" hidden="1">0.01</definedName>
    <definedName name="solver_tol" localSheetId="14" hidden="1">0.01</definedName>
    <definedName name="solver_tol" localSheetId="19" hidden="1">0.01</definedName>
    <definedName name="solver_tol" localSheetId="16" hidden="1">0.01</definedName>
    <definedName name="solver_typ" localSheetId="15" hidden="1">1</definedName>
    <definedName name="solver_typ" localSheetId="10" hidden="1">2</definedName>
    <definedName name="solver_typ" localSheetId="11" hidden="1">2</definedName>
    <definedName name="solver_typ" localSheetId="13" hidden="1">2</definedName>
    <definedName name="solver_typ" localSheetId="9" hidden="1">2</definedName>
    <definedName name="solver_typ" localSheetId="18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12" hidden="1">1</definedName>
    <definedName name="solver_typ" localSheetId="17" hidden="1">2</definedName>
    <definedName name="solver_typ" localSheetId="8" hidden="1">1</definedName>
    <definedName name="solver_typ" localSheetId="14" hidden="1">1</definedName>
    <definedName name="solver_typ" localSheetId="19" hidden="1">1</definedName>
    <definedName name="solver_typ" localSheetId="16" hidden="1">1</definedName>
    <definedName name="solver_val" localSheetId="15" hidden="1">0</definedName>
    <definedName name="solver_val" localSheetId="10" hidden="1">0</definedName>
    <definedName name="solver_val" localSheetId="11" hidden="1">0</definedName>
    <definedName name="solver_val" localSheetId="13" hidden="1">0</definedName>
    <definedName name="solver_val" localSheetId="9" hidden="1">0</definedName>
    <definedName name="solver_val" localSheetId="18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12" hidden="1">0</definedName>
    <definedName name="solver_val" localSheetId="17" hidden="1">0</definedName>
    <definedName name="solver_val" localSheetId="8" hidden="1">0</definedName>
    <definedName name="solver_val" localSheetId="14" hidden="1">0</definedName>
    <definedName name="solver_val" localSheetId="19" hidden="1">0</definedName>
    <definedName name="solver_val" localSheetId="16" hidden="1">0</definedName>
    <definedName name="solver_ver" localSheetId="15" hidden="1">3</definedName>
    <definedName name="solver_ver" localSheetId="10" hidden="1">3</definedName>
    <definedName name="solver_ver" localSheetId="11" hidden="1">3</definedName>
    <definedName name="solver_ver" localSheetId="13" hidden="1">3</definedName>
    <definedName name="solver_ver" localSheetId="9" hidden="1">3</definedName>
    <definedName name="solver_ver" localSheetId="18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12" hidden="1">3</definedName>
    <definedName name="solver_ver" localSheetId="17" hidden="1">3</definedName>
    <definedName name="solver_ver" localSheetId="8" hidden="1">3</definedName>
    <definedName name="solver_ver" localSheetId="14" hidden="1">3</definedName>
    <definedName name="solver_ver" localSheetId="19" hidden="1">3</definedName>
    <definedName name="solver_ver" localSheetId="1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5" l="1"/>
  <c r="B26" i="22"/>
  <c r="B29" i="22" s="1"/>
  <c r="B9" i="22"/>
  <c r="E4" i="22"/>
  <c r="E3" i="22"/>
  <c r="B2" i="21"/>
  <c r="B5" i="21" s="1"/>
  <c r="H7" i="19"/>
  <c r="H8" i="19"/>
  <c r="H9" i="19"/>
  <c r="H10" i="19"/>
  <c r="H11" i="19"/>
  <c r="H12" i="19"/>
  <c r="H13" i="19"/>
  <c r="H6" i="19"/>
  <c r="B17" i="19" s="1"/>
  <c r="D8" i="18"/>
  <c r="D7" i="18"/>
  <c r="D6" i="18"/>
  <c r="B9" i="18"/>
  <c r="B13" i="17"/>
  <c r="B81" i="17"/>
  <c r="E75" i="17"/>
  <c r="E76" i="17"/>
  <c r="E74" i="17"/>
  <c r="C77" i="17"/>
  <c r="D77" i="17"/>
  <c r="B77" i="17"/>
  <c r="C10" i="17"/>
  <c r="D10" i="17"/>
  <c r="B10" i="17"/>
  <c r="E9" i="17"/>
  <c r="E8" i="17"/>
  <c r="B19" i="16"/>
  <c r="C14" i="16"/>
  <c r="D14" i="16"/>
  <c r="E14" i="16"/>
  <c r="B14" i="16"/>
  <c r="F11" i="16"/>
  <c r="F12" i="16"/>
  <c r="F13" i="16"/>
  <c r="F10" i="16"/>
  <c r="B16" i="15"/>
  <c r="C12" i="15"/>
  <c r="D12" i="15"/>
  <c r="B12" i="15"/>
  <c r="E10" i="15"/>
  <c r="E11" i="15"/>
  <c r="E9" i="15"/>
  <c r="B12" i="14"/>
  <c r="G2" i="14"/>
  <c r="B11" i="14"/>
  <c r="B8" i="14"/>
  <c r="B11" i="13"/>
  <c r="D5" i="13"/>
  <c r="F5" i="13"/>
  <c r="E5" i="13"/>
  <c r="C5" i="13"/>
  <c r="B5" i="13"/>
  <c r="B12" i="12" a="1"/>
  <c r="B12" i="12" s="1"/>
  <c r="E15" i="11"/>
  <c r="E16" i="11"/>
  <c r="E17" i="11"/>
  <c r="E18" i="11"/>
  <c r="E14" i="11"/>
  <c r="E19" i="11"/>
  <c r="B11" i="11"/>
  <c r="D12" i="10"/>
  <c r="D11" i="10"/>
  <c r="B8" i="10"/>
  <c r="D14" i="9"/>
  <c r="D11" i="9"/>
  <c r="B3" i="9"/>
  <c r="P5" i="9"/>
  <c r="O5" i="9"/>
  <c r="P4" i="9"/>
  <c r="O4" i="9"/>
  <c r="B5" i="9"/>
  <c r="L5" i="9"/>
  <c r="K5" i="9"/>
  <c r="J5" i="9"/>
  <c r="D9" i="8"/>
  <c r="D8" i="8"/>
  <c r="B5" i="8"/>
  <c r="F11" i="7"/>
  <c r="D11" i="7"/>
  <c r="D9" i="7"/>
  <c r="D10" i="7"/>
  <c r="D8" i="7"/>
  <c r="B5" i="7"/>
  <c r="F18" i="5"/>
  <c r="E18" i="5"/>
  <c r="B20" i="5"/>
  <c r="E24" i="5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B7" i="5"/>
  <c r="B26" i="3"/>
  <c r="B28" i="3"/>
  <c r="B29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F44" i="3"/>
  <c r="F45" i="3"/>
  <c r="F46" i="3"/>
  <c r="F47" i="3"/>
  <c r="F48" i="3"/>
  <c r="F49" i="3"/>
  <c r="F50" i="3"/>
  <c r="F63" i="3" s="1"/>
  <c r="F51" i="3"/>
  <c r="F52" i="3"/>
  <c r="F53" i="3"/>
  <c r="F54" i="3"/>
  <c r="F55" i="3"/>
  <c r="F56" i="3"/>
  <c r="F57" i="3"/>
  <c r="F58" i="3"/>
  <c r="F59" i="3"/>
  <c r="F60" i="3"/>
  <c r="F61" i="3"/>
  <c r="F62" i="3"/>
  <c r="F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4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3" i="3"/>
  <c r="AF22" i="3" s="1"/>
  <c r="J131" i="4"/>
  <c r="O41" i="4"/>
  <c r="O44" i="4" s="1"/>
  <c r="O40" i="4"/>
  <c r="B40" i="4"/>
  <c r="B41" i="4" s="1"/>
  <c r="I16" i="4"/>
  <c r="L16" i="4" s="1"/>
  <c r="H16" i="4"/>
  <c r="K16" i="4" s="1"/>
  <c r="G16" i="4"/>
  <c r="J16" i="4" s="1"/>
  <c r="L15" i="4"/>
  <c r="I15" i="4"/>
  <c r="H15" i="4"/>
  <c r="K15" i="4" s="1"/>
  <c r="G15" i="4"/>
  <c r="J15" i="4" s="1"/>
  <c r="L14" i="4"/>
  <c r="K14" i="4"/>
  <c r="J14" i="4"/>
  <c r="I14" i="4"/>
  <c r="H14" i="4"/>
  <c r="G14" i="4"/>
  <c r="J13" i="4"/>
  <c r="I13" i="4"/>
  <c r="L13" i="4" s="1"/>
  <c r="H13" i="4"/>
  <c r="K13" i="4" s="1"/>
  <c r="G13" i="4"/>
  <c r="I12" i="4"/>
  <c r="L12" i="4" s="1"/>
  <c r="H12" i="4"/>
  <c r="K12" i="4" s="1"/>
  <c r="G12" i="4"/>
  <c r="J12" i="4" s="1"/>
  <c r="L11" i="4"/>
  <c r="I11" i="4"/>
  <c r="H11" i="4"/>
  <c r="K11" i="4" s="1"/>
  <c r="G11" i="4"/>
  <c r="J11" i="4" s="1"/>
  <c r="L10" i="4"/>
  <c r="K10" i="4"/>
  <c r="J10" i="4"/>
  <c r="I10" i="4"/>
  <c r="H10" i="4"/>
  <c r="G10" i="4"/>
  <c r="J9" i="4"/>
  <c r="I9" i="4"/>
  <c r="L9" i="4" s="1"/>
  <c r="H9" i="4"/>
  <c r="K9" i="4" s="1"/>
  <c r="G9" i="4"/>
  <c r="I8" i="4"/>
  <c r="L8" i="4" s="1"/>
  <c r="H8" i="4"/>
  <c r="K8" i="4" s="1"/>
  <c r="G8" i="4"/>
  <c r="J8" i="4" s="1"/>
  <c r="L7" i="4"/>
  <c r="I7" i="4"/>
  <c r="H7" i="4"/>
  <c r="K7" i="4" s="1"/>
  <c r="G7" i="4"/>
  <c r="J7" i="4" s="1"/>
  <c r="L6" i="4"/>
  <c r="K6" i="4"/>
  <c r="J6" i="4"/>
  <c r="I6" i="4"/>
  <c r="H6" i="4"/>
  <c r="G6" i="4"/>
  <c r="J5" i="4"/>
  <c r="I5" i="4"/>
  <c r="L5" i="4" s="1"/>
  <c r="L17" i="4" s="1"/>
  <c r="H5" i="4"/>
  <c r="K5" i="4" s="1"/>
  <c r="G5" i="4"/>
  <c r="M6" i="5"/>
  <c r="M3" i="5"/>
  <c r="D6" i="9"/>
  <c r="D7" i="9"/>
  <c r="C17" i="5"/>
  <c r="C20" i="5"/>
  <c r="P41" i="4"/>
  <c r="C14" i="5"/>
  <c r="C18" i="5"/>
  <c r="M9" i="5"/>
  <c r="P45" i="4"/>
  <c r="M5" i="5"/>
  <c r="C45" i="4"/>
  <c r="C40" i="4"/>
  <c r="M4" i="5"/>
  <c r="C16" i="5"/>
  <c r="P43" i="4"/>
  <c r="C43" i="4"/>
  <c r="M7" i="5"/>
  <c r="C41" i="4"/>
  <c r="P44" i="4"/>
  <c r="D5" i="9"/>
  <c r="M8" i="5"/>
  <c r="C15" i="5"/>
  <c r="C44" i="4"/>
  <c r="P40" i="4"/>
  <c r="K6" i="5" l="1"/>
  <c r="K4" i="5"/>
  <c r="K7" i="5"/>
  <c r="K5" i="5"/>
  <c r="B12" i="5"/>
  <c r="B17" i="5" s="1"/>
  <c r="B14" i="5" s="1"/>
  <c r="B28" i="22"/>
  <c r="B30" i="22" s="1"/>
  <c r="B6" i="21"/>
  <c r="B7" i="21" s="1"/>
  <c r="O6" i="9"/>
  <c r="D12" i="9" s="1"/>
  <c r="P6" i="9"/>
  <c r="D13" i="9" s="1"/>
  <c r="B6" i="9"/>
  <c r="B7" i="9" s="1"/>
  <c r="D63" i="3"/>
  <c r="K17" i="4"/>
  <c r="J17" i="4"/>
  <c r="B44" i="4"/>
  <c r="B43" i="4"/>
  <c r="O43" i="4"/>
  <c r="O45" i="4" s="1"/>
  <c r="U55" i="4" s="1"/>
  <c r="K8" i="5" l="1"/>
  <c r="K9" i="5" s="1"/>
  <c r="B15" i="5"/>
  <c r="B16" i="5" s="1"/>
  <c r="B18" i="5" s="1"/>
  <c r="B45" i="4"/>
  <c r="H27" i="5" l="1"/>
  <c r="I55" i="4"/>
  <c r="F48" i="4"/>
  <c r="U8" i="1"/>
  <c r="T8" i="1"/>
  <c r="U3" i="1"/>
  <c r="U4" i="1"/>
  <c r="U5" i="1"/>
  <c r="U6" i="1"/>
  <c r="U7" i="1"/>
  <c r="U2" i="1"/>
  <c r="T3" i="1"/>
  <c r="T4" i="1"/>
  <c r="T5" i="1"/>
  <c r="T6" i="1"/>
  <c r="T7" i="1"/>
  <c r="T2" i="1"/>
  <c r="S3" i="1"/>
  <c r="S4" i="1"/>
  <c r="S5" i="1"/>
  <c r="S6" i="1"/>
  <c r="S7" i="1"/>
  <c r="S2" i="1"/>
  <c r="R3" i="1"/>
  <c r="R4" i="1"/>
  <c r="R5" i="1"/>
  <c r="R6" i="1"/>
  <c r="R7" i="1"/>
  <c r="R2" i="1"/>
  <c r="N3" i="1"/>
  <c r="N4" i="1"/>
  <c r="N5" i="1"/>
  <c r="N6" i="1"/>
  <c r="M3" i="1"/>
  <c r="M4" i="1"/>
  <c r="M5" i="1"/>
  <c r="M6" i="1"/>
  <c r="K3" i="1"/>
  <c r="K4" i="1"/>
  <c r="K5" i="1"/>
  <c r="K6" i="1"/>
  <c r="K2" i="1"/>
  <c r="L9" i="1" s="1"/>
  <c r="J3" i="1"/>
  <c r="J4" i="1"/>
  <c r="J5" i="1"/>
  <c r="J6" i="1"/>
  <c r="J2" i="1"/>
  <c r="I10" i="1" s="1"/>
  <c r="N2" i="1" l="1"/>
  <c r="N7" i="1" s="1"/>
  <c r="M2" i="1"/>
  <c r="M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<sst xmlns="http://schemas.openxmlformats.org/spreadsheetml/2006/main" count="493" uniqueCount="246">
  <si>
    <t>Year</t>
  </si>
  <si>
    <t>Revenue (millions of USD)</t>
  </si>
  <si>
    <t>Year No</t>
  </si>
  <si>
    <t>Exponential</t>
  </si>
  <si>
    <t>Exponential:</t>
  </si>
  <si>
    <t>ae^(bx)</t>
  </si>
  <si>
    <t>a:</t>
  </si>
  <si>
    <t>b:</t>
  </si>
  <si>
    <t>Power</t>
  </si>
  <si>
    <t>Power:</t>
  </si>
  <si>
    <t>ax^b</t>
  </si>
  <si>
    <t>Revenue</t>
  </si>
  <si>
    <t>Exp Error %</t>
  </si>
  <si>
    <t>Power Error %</t>
  </si>
  <si>
    <t>AVG</t>
  </si>
  <si>
    <t>Expoential</t>
  </si>
  <si>
    <t>Mape-EX</t>
  </si>
  <si>
    <t>Mape-Power</t>
  </si>
  <si>
    <t>YEAR</t>
  </si>
  <si>
    <t>NPV</t>
  </si>
  <si>
    <t>Average of Seasonally Adjusted Sales</t>
  </si>
  <si>
    <t>Demand [Trend]</t>
  </si>
  <si>
    <t>Mean Absolute % Error</t>
  </si>
  <si>
    <t>PRICE</t>
  </si>
  <si>
    <t>DEMAND</t>
  </si>
  <si>
    <t>Price</t>
  </si>
  <si>
    <t>Linear</t>
  </si>
  <si>
    <t>Linear %</t>
  </si>
  <si>
    <t>Exponential %</t>
  </si>
  <si>
    <t>Power %</t>
  </si>
  <si>
    <t xml:space="preserve"> </t>
  </si>
  <si>
    <t>Average:</t>
  </si>
  <si>
    <t>Linear Equation</t>
  </si>
  <si>
    <t>Exponential: ae^(bx)</t>
  </si>
  <si>
    <t>Power: y=ax^b</t>
  </si>
  <si>
    <t>a</t>
  </si>
  <si>
    <t>constant: a</t>
  </si>
  <si>
    <t>b</t>
  </si>
  <si>
    <t>exponent: b</t>
  </si>
  <si>
    <t>Business Model</t>
  </si>
  <si>
    <t>Fromula</t>
  </si>
  <si>
    <t>BUSINESS MODEL</t>
  </si>
  <si>
    <t>Unit Cost</t>
  </si>
  <si>
    <t>UNIT COST</t>
  </si>
  <si>
    <t>Selling price</t>
  </si>
  <si>
    <t>SELLING PRICE</t>
  </si>
  <si>
    <t>Demand:</t>
  </si>
  <si>
    <t>Or Demand:</t>
  </si>
  <si>
    <t>OR DEMAND</t>
  </si>
  <si>
    <t>Cost:</t>
  </si>
  <si>
    <t>COST</t>
  </si>
  <si>
    <t>Revenue:</t>
  </si>
  <si>
    <t>REVENUE</t>
  </si>
  <si>
    <t>profit:</t>
  </si>
  <si>
    <t>PROFIT</t>
  </si>
  <si>
    <t>Profit</t>
  </si>
  <si>
    <t>MAXIMUM</t>
  </si>
  <si>
    <t>Yaer No</t>
  </si>
  <si>
    <t>YEAR NO</t>
  </si>
  <si>
    <t>% GROWTH</t>
  </si>
  <si>
    <t>AVERAGE</t>
  </si>
  <si>
    <t>EXPONENT:</t>
  </si>
  <si>
    <t>AE^(BX)</t>
  </si>
  <si>
    <t>A:</t>
  </si>
  <si>
    <t>B:</t>
  </si>
  <si>
    <t>SALES EXP</t>
  </si>
  <si>
    <t>APE</t>
  </si>
  <si>
    <t>YEAR NO:</t>
  </si>
  <si>
    <t>YEAR:</t>
  </si>
  <si>
    <t>FIND Y.N</t>
  </si>
  <si>
    <t>SELLING PRICE:</t>
  </si>
  <si>
    <t>UNITS SOLD:</t>
  </si>
  <si>
    <t>GROWTH RATE %:</t>
  </si>
  <si>
    <t>VARIABLE COST:</t>
  </si>
  <si>
    <t>FIXED COST:</t>
  </si>
  <si>
    <t>TOTAL COST:</t>
  </si>
  <si>
    <t>REVENUE:</t>
  </si>
  <si>
    <t>PROFIT:</t>
  </si>
  <si>
    <t>FIXED RATE -%:</t>
  </si>
  <si>
    <t>Sales GR % :</t>
  </si>
  <si>
    <t>TOTAL PROFIT</t>
  </si>
  <si>
    <t>TOTAL</t>
  </si>
  <si>
    <t>Financial Estimates for Potential Projects (in $millions)</t>
  </si>
  <si>
    <t>Project Index</t>
  </si>
  <si>
    <t>Functional Area (FA)</t>
  </si>
  <si>
    <t>Partnership Percentage</t>
  </si>
  <si>
    <t>Capex Year 1</t>
  </si>
  <si>
    <t>Capex Year 2</t>
  </si>
  <si>
    <t>Capex Year 3</t>
  </si>
  <si>
    <t>FA1</t>
  </si>
  <si>
    <t>FA2</t>
  </si>
  <si>
    <t>FA3</t>
  </si>
  <si>
    <t>APRV</t>
  </si>
  <si>
    <t>FA1:</t>
  </si>
  <si>
    <t>FA2:</t>
  </si>
  <si>
    <t>FA:3</t>
  </si>
  <si>
    <t>NO OF APPROVED PROJECTS</t>
  </si>
  <si>
    <t>RADIO</t>
  </si>
  <si>
    <t>TELEVISION</t>
  </si>
  <si>
    <t>VARIABLES</t>
  </si>
  <si>
    <t>&lt;--- DUMMY VALUES</t>
  </si>
  <si>
    <t>OBJECTIVE[MAX]</t>
  </si>
  <si>
    <t>NO OF ADS</t>
  </si>
  <si>
    <t>CONSTRAINTS</t>
  </si>
  <si>
    <t>BUDGET:</t>
  </si>
  <si>
    <t>LHS</t>
  </si>
  <si>
    <t>SIGN</t>
  </si>
  <si>
    <t>RHS</t>
  </si>
  <si>
    <t>&lt;=</t>
  </si>
  <si>
    <t>AT LEAST 10 RADIO</t>
  </si>
  <si>
    <t>AT LEAST 10 TV</t>
  </si>
  <si>
    <t>&gt;=</t>
  </si>
  <si>
    <t>R&gt;=T</t>
  </si>
  <si>
    <t>VARIBLES</t>
  </si>
  <si>
    <t>X</t>
  </si>
  <si>
    <t>Y</t>
  </si>
  <si>
    <t>OBJECTIVE [MAX]</t>
  </si>
  <si>
    <t>F_1</t>
  </si>
  <si>
    <t>F_2</t>
  </si>
  <si>
    <t>X :</t>
  </si>
  <si>
    <t>BASIC</t>
  </si>
  <si>
    <t>Y:</t>
  </si>
  <si>
    <t>XP</t>
  </si>
  <si>
    <t>&lt;-- DUMMY</t>
  </si>
  <si>
    <t>MAXIMIZE [NET PROFIT]</t>
  </si>
  <si>
    <t>COST:</t>
  </si>
  <si>
    <t>PRIZE:</t>
  </si>
  <si>
    <t>TESTING</t>
  </si>
  <si>
    <t>ASSEMBLY</t>
  </si>
  <si>
    <t>MAX</t>
  </si>
  <si>
    <t>&lt;-- HOURS</t>
  </si>
  <si>
    <t>COST/HOUR</t>
  </si>
  <si>
    <t>BASIC :</t>
  </si>
  <si>
    <t>XP :</t>
  </si>
  <si>
    <t>COMPONENT PARTS [C.P]</t>
  </si>
  <si>
    <t>TOTAL COST :</t>
  </si>
  <si>
    <t>&lt;-- COST</t>
  </si>
  <si>
    <t>ASEMBLING [A.S] HOURS</t>
  </si>
  <si>
    <t xml:space="preserve">TESTING [T.S] HOURS </t>
  </si>
  <si>
    <t>COST :</t>
  </si>
  <si>
    <t>REVENUE :</t>
  </si>
  <si>
    <t>CONSTRAINTS :</t>
  </si>
  <si>
    <t>&lt;-- TOTAL HRS</t>
  </si>
  <si>
    <t>TOTAL HRS :</t>
  </si>
  <si>
    <t>ASSEMBLY AT MOST &lt;- 10000</t>
  </si>
  <si>
    <t>TESTING AT MOST &lt;- 3000</t>
  </si>
  <si>
    <t>X + Y :</t>
  </si>
  <si>
    <t>AT MOST&lt;- X=600</t>
  </si>
  <si>
    <t>AT MOST Y = 1200</t>
  </si>
  <si>
    <t>SUMMARY :</t>
  </si>
  <si>
    <t>AT X = 560 &amp; AT Y = 1200 NET PROFIT IS MAX</t>
  </si>
  <si>
    <t>BENCHES</t>
  </si>
  <si>
    <t>TABLES</t>
  </si>
  <si>
    <t>QUANTITY</t>
  </si>
  <si>
    <t>PROFIT PER OBJECT</t>
  </si>
  <si>
    <t>LABOR HRS REQ</t>
  </si>
  <si>
    <t>TEAK REQ</t>
  </si>
  <si>
    <t>TOTAL PROFIT :</t>
  </si>
  <si>
    <t>&lt;-- MAX</t>
  </si>
  <si>
    <t>LAB HRS AVAILABLE</t>
  </si>
  <si>
    <t>TEAK AVAILABLE</t>
  </si>
  <si>
    <t>OATS</t>
  </si>
  <si>
    <t>ERICHED GRAIN</t>
  </si>
  <si>
    <t>MINERAL PRODUCT</t>
  </si>
  <si>
    <t>Z</t>
  </si>
  <si>
    <t>A</t>
  </si>
  <si>
    <t>B</t>
  </si>
  <si>
    <t>C</t>
  </si>
  <si>
    <t>D</t>
  </si>
  <si>
    <t>E</t>
  </si>
  <si>
    <t>MIN REQ</t>
  </si>
  <si>
    <t>COST/LB</t>
  </si>
  <si>
    <t>&lt;-- MIN</t>
  </si>
  <si>
    <t>QTY</t>
  </si>
  <si>
    <t>K</t>
  </si>
  <si>
    <t>M</t>
  </si>
  <si>
    <t>DIST :</t>
  </si>
  <si>
    <t>SALARY :</t>
  </si>
  <si>
    <t>HIRING :</t>
  </si>
  <si>
    <t>FIRING :</t>
  </si>
  <si>
    <t>BEGINNING OF THE YEAR NO OF EPLOYEES:</t>
  </si>
  <si>
    <t>EMPLOYEES</t>
  </si>
  <si>
    <t>EXISTING EMPLOYEE :</t>
  </si>
  <si>
    <t>NO OF TO WHOM FULL SALARY TO BE PAID :</t>
  </si>
  <si>
    <t>SOCCER BALL</t>
  </si>
  <si>
    <t>BASKET BALL</t>
  </si>
  <si>
    <t>OTY</t>
  </si>
  <si>
    <t>MACHINE TIME :</t>
  </si>
  <si>
    <t>WORKERS TIME :</t>
  </si>
  <si>
    <t>PROFIT :</t>
  </si>
  <si>
    <t>Machine time :</t>
  </si>
  <si>
    <t>PROJECT 1</t>
  </si>
  <si>
    <t>PROJECT 2</t>
  </si>
  <si>
    <t>PROJECT 3</t>
  </si>
  <si>
    <t>PLANT 1</t>
  </si>
  <si>
    <t>PLANT 2</t>
  </si>
  <si>
    <t>PLANT  3</t>
  </si>
  <si>
    <t>DAILY REQ</t>
  </si>
  <si>
    <t>CAPACITY</t>
  </si>
  <si>
    <t>STATISTICS</t>
  </si>
  <si>
    <t>MANAGEMENT</t>
  </si>
  <si>
    <t>FINANCE</t>
  </si>
  <si>
    <t>ECONOMICS</t>
  </si>
  <si>
    <t>BAIN</t>
  </si>
  <si>
    <t>CAREY</t>
  </si>
  <si>
    <t>DIO</t>
  </si>
  <si>
    <t>POWELL</t>
  </si>
  <si>
    <t>=</t>
  </si>
  <si>
    <t>GRADE :</t>
  </si>
  <si>
    <t>STORE_1</t>
  </si>
  <si>
    <t>STORE_2</t>
  </si>
  <si>
    <t>STORE_3</t>
  </si>
  <si>
    <t>FACTORY_1</t>
  </si>
  <si>
    <t>FACTORY_2</t>
  </si>
  <si>
    <t>FROM</t>
  </si>
  <si>
    <t>TO</t>
  </si>
  <si>
    <t>PRODUCTIVITY</t>
  </si>
  <si>
    <t>NO OF EMPLOYEE</t>
  </si>
  <si>
    <t>TOTAL PRODUCTIVITY :</t>
  </si>
  <si>
    <t>SMALL POSTERS</t>
  </si>
  <si>
    <t>LARGE POSTERS</t>
  </si>
  <si>
    <t>PROFIT/POSTER</t>
  </si>
  <si>
    <t>TIME  TAKE :</t>
  </si>
  <si>
    <t>NO OF POSTERS :</t>
  </si>
  <si>
    <t>NO OF POSTERS SMALL :</t>
  </si>
  <si>
    <t>NO OF POSTERS LARGE :</t>
  </si>
  <si>
    <t>L1</t>
  </si>
  <si>
    <t>L2</t>
  </si>
  <si>
    <t>L3</t>
  </si>
  <si>
    <t>L4</t>
  </si>
  <si>
    <t>L5</t>
  </si>
  <si>
    <t>L6</t>
  </si>
  <si>
    <t>F</t>
  </si>
  <si>
    <t>G</t>
  </si>
  <si>
    <t>H</t>
  </si>
  <si>
    <t>NO OF HOT DOGS :</t>
  </si>
  <si>
    <t>PRICE :</t>
  </si>
  <si>
    <t>GEO</t>
  </si>
  <si>
    <t>CALCULUS</t>
  </si>
  <si>
    <t>PROOFING :</t>
  </si>
  <si>
    <t>ASSEMBLY :</t>
  </si>
  <si>
    <t>LIMIT</t>
  </si>
  <si>
    <t>OTY :</t>
  </si>
  <si>
    <t>DEMAND :</t>
  </si>
  <si>
    <t>TOTOAL PROFIT :</t>
  </si>
  <si>
    <t xml:space="preserve">SUCCESS -&gt; I DEVISED MY OWN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</si>
</sst>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$&quot;#,##0.0"/>
    <numFmt numFmtId="165" formatCode="0.0"/>
    <numFmt numFmtId="166" formatCode="&quot;$&quot;#,##0.00"/>
    <numFmt numFmtId="167" formatCode="0.0%"/>
    <numFmt numFmtId="168" formatCode="_ * #,##0_ ;_ * \-#,##0_ ;_ * &quot;-&quot;??_ ;_ @_ "/>
    <numFmt numFmtId="169" formatCode="_ &quot;₹&quot;\ * #,##0_ ;_ &quot;₹&quot;\ * \-#,##0_ ;_ &quot;₹&quot;\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color theme="1"/>
      <name val="Var(--cds-font-family-source-sa"/>
    </font>
    <font>
      <sz val="11"/>
      <color theme="4" tint="0.39997558519241921"/>
      <name val="Var(--cds-font-family-source-sa"/>
    </font>
    <font>
      <sz val="11"/>
      <color theme="5" tint="0.399975585192419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5" applyNumberFormat="0" applyFill="0" applyAlignment="0" applyProtection="0"/>
  </cellStyleXfs>
  <cellXfs count="232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2" xfId="0" applyFont="1" applyBorder="1"/>
    <xf numFmtId="165" fontId="7" fillId="0" borderId="1" xfId="0" applyNumberFormat="1" applyFont="1" applyBorder="1"/>
    <xf numFmtId="0" fontId="6" fillId="0" borderId="3" xfId="0" applyFont="1" applyFill="1" applyBorder="1"/>
    <xf numFmtId="0" fontId="7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9" fontId="7" fillId="0" borderId="1" xfId="2" applyFont="1" applyBorder="1"/>
    <xf numFmtId="0" fontId="7" fillId="0" borderId="3" xfId="0" applyFont="1" applyFill="1" applyBorder="1" applyAlignment="1">
      <alignment horizontal="center"/>
    </xf>
    <xf numFmtId="165" fontId="0" fillId="0" borderId="0" xfId="0" applyNumberFormat="1"/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0" fillId="3" borderId="0" xfId="0" applyFill="1"/>
    <xf numFmtId="0" fontId="8" fillId="0" borderId="0" xfId="0" applyFont="1"/>
    <xf numFmtId="0" fontId="7" fillId="0" borderId="0" xfId="0" applyFont="1"/>
    <xf numFmtId="0" fontId="8" fillId="0" borderId="1" xfId="0" applyFont="1" applyBorder="1"/>
    <xf numFmtId="0" fontId="0" fillId="0" borderId="1" xfId="0" applyBorder="1"/>
    <xf numFmtId="0" fontId="7" fillId="0" borderId="0" xfId="0" applyFont="1" applyFill="1" applyBorder="1"/>
    <xf numFmtId="0" fontId="6" fillId="0" borderId="4" xfId="0" applyFont="1" applyFill="1" applyBorder="1"/>
    <xf numFmtId="9" fontId="0" fillId="0" borderId="1" xfId="0" applyNumberFormat="1" applyBorder="1"/>
    <xf numFmtId="0" fontId="8" fillId="4" borderId="6" xfId="0" applyFont="1" applyFill="1" applyBorder="1" applyAlignment="1">
      <alignment horizontal="center"/>
    </xf>
    <xf numFmtId="166" fontId="8" fillId="4" borderId="6" xfId="4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0" fontId="0" fillId="0" borderId="0" xfId="0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1" fillId="0" borderId="8" xfId="0" applyFont="1" applyBorder="1"/>
    <xf numFmtId="0" fontId="11" fillId="0" borderId="12" xfId="0" applyFont="1" applyBorder="1"/>
    <xf numFmtId="0" fontId="11" fillId="0" borderId="9" xfId="0" applyFont="1" applyBorder="1"/>
    <xf numFmtId="0" fontId="12" fillId="0" borderId="1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165" fontId="0" fillId="0" borderId="10" xfId="0" applyNumberFormat="1" applyBorder="1"/>
    <xf numFmtId="165" fontId="0" fillId="0" borderId="1" xfId="0" applyNumberFormat="1" applyBorder="1"/>
    <xf numFmtId="165" fontId="0" fillId="0" borderId="11" xfId="0" applyNumberFormat="1" applyBorder="1"/>
    <xf numFmtId="167" fontId="14" fillId="0" borderId="13" xfId="2" applyNumberFormat="1" applyFont="1" applyBorder="1"/>
    <xf numFmtId="167" fontId="14" fillId="0" borderId="1" xfId="2" applyNumberFormat="1" applyFont="1" applyBorder="1"/>
    <xf numFmtId="167" fontId="14" fillId="0" borderId="14" xfId="2" applyNumberFormat="1" applyFont="1" applyBorder="1"/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165" fontId="0" fillId="0" borderId="2" xfId="0" applyNumberFormat="1" applyBorder="1"/>
    <xf numFmtId="165" fontId="0" fillId="0" borderId="17" xfId="0" applyNumberFormat="1" applyBorder="1"/>
    <xf numFmtId="167" fontId="14" fillId="0" borderId="18" xfId="2" applyNumberFormat="1" applyFont="1" applyBorder="1"/>
    <xf numFmtId="167" fontId="14" fillId="0" borderId="2" xfId="2" applyNumberFormat="1" applyFont="1" applyBorder="1"/>
    <xf numFmtId="167" fontId="14" fillId="0" borderId="19" xfId="2" applyNumberFormat="1" applyFont="1" applyBorder="1"/>
    <xf numFmtId="167" fontId="0" fillId="0" borderId="21" xfId="0" applyNumberFormat="1" applyBorder="1"/>
    <xf numFmtId="167" fontId="0" fillId="5" borderId="22" xfId="0" applyNumberFormat="1" applyFill="1" applyBorder="1"/>
    <xf numFmtId="0" fontId="0" fillId="6" borderId="0" xfId="0" applyFill="1"/>
    <xf numFmtId="0" fontId="8" fillId="0" borderId="1" xfId="0" applyFont="1" applyBorder="1" applyAlignment="1">
      <alignment horizontal="center"/>
    </xf>
    <xf numFmtId="168" fontId="0" fillId="0" borderId="1" xfId="3" applyNumberFormat="1" applyFont="1" applyBorder="1"/>
    <xf numFmtId="0" fontId="0" fillId="7" borderId="1" xfId="0" applyFill="1" applyBorder="1"/>
    <xf numFmtId="1" fontId="0" fillId="0" borderId="1" xfId="0" applyNumberFormat="1" applyBorder="1"/>
    <xf numFmtId="1" fontId="5" fillId="0" borderId="1" xfId="0" applyNumberFormat="1" applyFont="1" applyBorder="1"/>
    <xf numFmtId="1" fontId="15" fillId="0" borderId="1" xfId="0" applyNumberFormat="1" applyFont="1" applyBorder="1"/>
    <xf numFmtId="0" fontId="15" fillId="0" borderId="1" xfId="0" applyFont="1" applyBorder="1"/>
    <xf numFmtId="0" fontId="0" fillId="8" borderId="0" xfId="0" applyFill="1"/>
    <xf numFmtId="169" fontId="0" fillId="0" borderId="1" xfId="4" applyNumberFormat="1" applyFont="1" applyBorder="1"/>
    <xf numFmtId="0" fontId="0" fillId="9" borderId="1" xfId="0" applyFill="1" applyBorder="1"/>
    <xf numFmtId="1" fontId="0" fillId="10" borderId="1" xfId="0" applyNumberFormat="1" applyFill="1" applyBorder="1"/>
    <xf numFmtId="0" fontId="0" fillId="11" borderId="1" xfId="0" applyFill="1" applyBorder="1"/>
    <xf numFmtId="169" fontId="0" fillId="0" borderId="0" xfId="0" applyNumberFormat="1"/>
    <xf numFmtId="0" fontId="0" fillId="12" borderId="1" xfId="0" applyFill="1" applyBorder="1"/>
    <xf numFmtId="0" fontId="16" fillId="12" borderId="17" xfId="0" applyFont="1" applyFill="1" applyBorder="1"/>
    <xf numFmtId="0" fontId="17" fillId="12" borderId="17" xfId="0" applyFont="1" applyFill="1" applyBorder="1"/>
    <xf numFmtId="0" fontId="17" fillId="12" borderId="2" xfId="0" applyFont="1" applyFill="1" applyBorder="1"/>
    <xf numFmtId="0" fontId="0" fillId="12" borderId="17" xfId="0" applyFont="1" applyFill="1" applyBorder="1"/>
    <xf numFmtId="0" fontId="0" fillId="12" borderId="2" xfId="0" applyFont="1" applyFill="1" applyBorder="1"/>
    <xf numFmtId="0" fontId="0" fillId="12" borderId="11" xfId="0" applyFont="1" applyFill="1" applyBorder="1"/>
    <xf numFmtId="167" fontId="0" fillId="12" borderId="2" xfId="2" applyNumberFormat="1" applyFont="1" applyFill="1" applyBorder="1"/>
    <xf numFmtId="167" fontId="0" fillId="12" borderId="1" xfId="2" applyNumberFormat="1" applyFont="1" applyFill="1" applyBorder="1"/>
    <xf numFmtId="167" fontId="0" fillId="0" borderId="1" xfId="0" applyNumberFormat="1" applyBorder="1"/>
    <xf numFmtId="0" fontId="18" fillId="0" borderId="1" xfId="0" applyFont="1" applyBorder="1"/>
    <xf numFmtId="0" fontId="17" fillId="12" borderId="1" xfId="0" applyFont="1" applyFill="1" applyBorder="1"/>
    <xf numFmtId="0" fontId="0" fillId="12" borderId="17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167" fontId="0" fillId="12" borderId="2" xfId="2" applyNumberFormat="1" applyFont="1" applyFill="1" applyBorder="1" applyAlignment="1">
      <alignment horizontal="center"/>
    </xf>
    <xf numFmtId="0" fontId="0" fillId="12" borderId="11" xfId="0" applyFont="1" applyFill="1" applyBorder="1" applyAlignment="1">
      <alignment horizontal="center"/>
    </xf>
    <xf numFmtId="165" fontId="0" fillId="12" borderId="17" xfId="0" applyNumberFormat="1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9" fontId="0" fillId="0" borderId="1" xfId="2" applyFont="1" applyBorder="1"/>
    <xf numFmtId="0" fontId="0" fillId="12" borderId="1" xfId="0" applyFont="1" applyFill="1" applyBorder="1" applyAlignment="1">
      <alignment horizontal="center"/>
    </xf>
    <xf numFmtId="0" fontId="0" fillId="0" borderId="23" xfId="0" applyBorder="1"/>
    <xf numFmtId="10" fontId="0" fillId="5" borderId="2" xfId="0" applyNumberFormat="1" applyFill="1" applyBorder="1"/>
    <xf numFmtId="0" fontId="0" fillId="0" borderId="1" xfId="0" applyFill="1" applyBorder="1"/>
    <xf numFmtId="0" fontId="8" fillId="0" borderId="1" xfId="0" applyFont="1" applyFill="1" applyBorder="1"/>
    <xf numFmtId="0" fontId="0" fillId="0" borderId="2" xfId="0" applyFill="1" applyBorder="1"/>
    <xf numFmtId="0" fontId="0" fillId="0" borderId="2" xfId="0" applyBorder="1"/>
    <xf numFmtId="0" fontId="8" fillId="0" borderId="20" xfId="0" applyFont="1" applyFill="1" applyBorder="1"/>
    <xf numFmtId="0" fontId="0" fillId="0" borderId="22" xfId="0" applyBorder="1"/>
    <xf numFmtId="0" fontId="0" fillId="0" borderId="11" xfId="0" applyBorder="1"/>
    <xf numFmtId="9" fontId="0" fillId="0" borderId="11" xfId="0" applyNumberFormat="1" applyBorder="1"/>
    <xf numFmtId="0" fontId="0" fillId="0" borderId="24" xfId="0" applyBorder="1"/>
    <xf numFmtId="0" fontId="0" fillId="0" borderId="25" xfId="0" applyBorder="1"/>
    <xf numFmtId="168" fontId="0" fillId="0" borderId="11" xfId="3" applyNumberFormat="1" applyFont="1" applyBorder="1"/>
    <xf numFmtId="168" fontId="0" fillId="0" borderId="0" xfId="0" applyNumberFormat="1"/>
    <xf numFmtId="168" fontId="0" fillId="0" borderId="1" xfId="0" applyNumberFormat="1" applyBorder="1"/>
    <xf numFmtId="168" fontId="15" fillId="0" borderId="1" xfId="0" applyNumberFormat="1" applyFont="1" applyBorder="1"/>
    <xf numFmtId="0" fontId="0" fillId="0" borderId="26" xfId="0" applyBorder="1"/>
    <xf numFmtId="0" fontId="0" fillId="0" borderId="27" xfId="0" applyBorder="1"/>
    <xf numFmtId="167" fontId="0" fillId="0" borderId="0" xfId="0" applyNumberFormat="1"/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5" xfId="0" applyBorder="1" applyAlignment="1">
      <alignment horizontal="center"/>
    </xf>
    <xf numFmtId="9" fontId="0" fillId="0" borderId="3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0" borderId="0" xfId="3" applyNumberFormat="1" applyFont="1"/>
    <xf numFmtId="168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8" fillId="0" borderId="20" xfId="0" applyFont="1" applyBorder="1"/>
    <xf numFmtId="0" fontId="0" fillId="0" borderId="22" xfId="0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8" fillId="0" borderId="2" xfId="0" applyFont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/>
    <xf numFmtId="0" fontId="8" fillId="14" borderId="1" xfId="0" applyFont="1" applyFill="1" applyBorder="1"/>
    <xf numFmtId="0" fontId="0" fillId="14" borderId="1" xfId="0" applyFill="1" applyBorder="1" applyAlignment="1">
      <alignment horizontal="center"/>
    </xf>
    <xf numFmtId="0" fontId="8" fillId="15" borderId="1" xfId="0" applyFont="1" applyFill="1" applyBorder="1"/>
    <xf numFmtId="0" fontId="8" fillId="16" borderId="1" xfId="0" applyFont="1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8" fillId="17" borderId="10" xfId="0" applyFont="1" applyFill="1" applyBorder="1"/>
    <xf numFmtId="0" fontId="0" fillId="17" borderId="0" xfId="0" applyFill="1"/>
    <xf numFmtId="0" fontId="8" fillId="16" borderId="1" xfId="0" applyFont="1" applyFill="1" applyBorder="1" applyAlignment="1">
      <alignment horizontal="center"/>
    </xf>
    <xf numFmtId="0" fontId="8" fillId="18" borderId="1" xfId="0" applyFont="1" applyFill="1" applyBorder="1"/>
    <xf numFmtId="0" fontId="8" fillId="19" borderId="20" xfId="0" applyFont="1" applyFill="1" applyBorder="1"/>
    <xf numFmtId="0" fontId="0" fillId="19" borderId="21" xfId="0" applyFill="1" applyBorder="1"/>
    <xf numFmtId="0" fontId="0" fillId="19" borderId="22" xfId="0" applyFill="1" applyBorder="1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8" fillId="21" borderId="1" xfId="0" applyFont="1" applyFill="1" applyBorder="1"/>
    <xf numFmtId="0" fontId="0" fillId="0" borderId="1" xfId="0" applyFont="1" applyBorder="1" applyAlignment="1">
      <alignment horizontal="center"/>
    </xf>
    <xf numFmtId="0" fontId="8" fillId="18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8" fillId="8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8" fillId="22" borderId="0" xfId="0" applyFont="1" applyFill="1" applyBorder="1"/>
    <xf numFmtId="0" fontId="0" fillId="22" borderId="0" xfId="0" applyFill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8" fillId="11" borderId="1" xfId="0" applyFont="1" applyFill="1" applyBorder="1"/>
    <xf numFmtId="0" fontId="0" fillId="11" borderId="1" xfId="0" applyFill="1" applyBorder="1" applyAlignment="1">
      <alignment horizontal="center"/>
    </xf>
    <xf numFmtId="0" fontId="8" fillId="11" borderId="37" xfId="0" applyFont="1" applyFill="1" applyBorder="1"/>
    <xf numFmtId="0" fontId="0" fillId="13" borderId="3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37" xfId="0" applyFont="1" applyBorder="1"/>
    <xf numFmtId="0" fontId="0" fillId="23" borderId="1" xfId="0" applyFont="1" applyFill="1" applyBorder="1" applyAlignment="1">
      <alignment horizontal="center"/>
    </xf>
    <xf numFmtId="0" fontId="8" fillId="0" borderId="39" xfId="0" applyFont="1" applyFill="1" applyBorder="1"/>
    <xf numFmtId="0" fontId="0" fillId="21" borderId="4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12" borderId="0" xfId="0" applyFill="1"/>
    <xf numFmtId="0" fontId="0" fillId="7" borderId="0" xfId="0" applyFill="1" applyAlignment="1">
      <alignment horizontal="center"/>
    </xf>
    <xf numFmtId="0" fontId="0" fillId="5" borderId="0" xfId="0" applyFill="1"/>
    <xf numFmtId="0" fontId="8" fillId="7" borderId="1" xfId="0" applyFont="1" applyFill="1" applyBorder="1"/>
    <xf numFmtId="0" fontId="0" fillId="7" borderId="0" xfId="0" applyFill="1"/>
    <xf numFmtId="0" fontId="0" fillId="0" borderId="28" xfId="0" applyBorder="1"/>
    <xf numFmtId="0" fontId="0" fillId="0" borderId="29" xfId="0" applyBorder="1"/>
    <xf numFmtId="0" fontId="0" fillId="0" borderId="41" xfId="0" applyBorder="1"/>
    <xf numFmtId="0" fontId="0" fillId="0" borderId="39" xfId="0" applyBorder="1"/>
    <xf numFmtId="0" fontId="0" fillId="0" borderId="42" xfId="0" applyBorder="1"/>
    <xf numFmtId="0" fontId="8" fillId="0" borderId="42" xfId="0" applyFont="1" applyBorder="1"/>
    <xf numFmtId="168" fontId="0" fillId="0" borderId="42" xfId="0" applyNumberFormat="1" applyBorder="1"/>
    <xf numFmtId="0" fontId="0" fillId="0" borderId="40" xfId="0" applyBorder="1"/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0" xfId="5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</cellXfs>
  <cellStyles count="6">
    <cellStyle name="60% - Accent5" xfId="1" builtinId="48"/>
    <cellStyle name="Comma" xfId="3" builtinId="3"/>
    <cellStyle name="Currency" xfId="4" builtinId="4"/>
    <cellStyle name="Heading 1" xfId="5" builtinId="16"/>
    <cellStyle name="Normal" xfId="0" builtinId="0"/>
    <cellStyle name="Per cent" xfId="2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71522309711289"/>
          <c:y val="3.5842293906810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Revenue (millions of USD)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60887113789232938"/>
                  <c:y val="-0.192503759610693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8914601108944984"/>
                  <c:y val="-0.29305610992174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"$"#,##0.0</c:formatCode>
                <c:ptCount val="5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68-483A-8F7A-A3F0EBC488C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3891983"/>
        <c:axId val="13892815"/>
      </c:scatterChart>
      <c:valAx>
        <c:axId val="1389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2815"/>
        <c:crosses val="autoZero"/>
        <c:crossBetween val="midCat"/>
      </c:valAx>
      <c:valAx>
        <c:axId val="138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740271304238195E-2"/>
          <c:y val="0.50501751121829952"/>
          <c:w val="0.92749427723778721"/>
          <c:h val="0.4005709211551347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Sheet1!$O$10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66858718199762812"/>
                  <c:y val="-0.460250063209585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sz="1100" baseline="0"/>
                      <a:t>135.8e</a:t>
                    </a:r>
                    <a:r>
                      <a:rPr lang="en-US" sz="1100" baseline="30000"/>
                      <a:t>0.6099x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 w="28575">
                  <a:solidFill>
                    <a:schemeClr val="accent1">
                      <a:alpha val="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1013445621935011"/>
                  <c:y val="-0.582887875327944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</a:t>
                    </a:r>
                    <a:r>
                      <a:rPr lang="en-US" sz="1400" baseline="0"/>
                      <a:t>173.94x</a:t>
                    </a:r>
                    <a:r>
                      <a:rPr lang="en-US" sz="1400" baseline="30000"/>
                      <a:t>1.7209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Sheet1!$N$11:$N$16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Sheet1!$O$11:$O$16</c:f>
              <c:numCache>
                <c:formatCode>General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0-4956-87F6-02EA8E5E2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284432"/>
        <c:axId val="480278192"/>
      </c:scatterChart>
      <c:valAx>
        <c:axId val="48028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78192"/>
        <c:crosses val="autoZero"/>
        <c:crossBetween val="midCat"/>
      </c:valAx>
      <c:valAx>
        <c:axId val="4802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Microsoft_Sales!$B$1</c:f>
              <c:strCache>
                <c:ptCount val="1"/>
                <c:pt idx="0">
                  <c:v>Year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Microsoft_Sales!$A$2:$A$21</c:f>
              <c:numCache>
                <c:formatCode>General</c:formatCode>
                <c:ptCount val="20"/>
                <c:pt idx="0" formatCode="0">
                  <c:v>1</c:v>
                </c:pt>
                <c:pt idx="1">
                  <c:v>2</c:v>
                </c:pt>
                <c:pt idx="2" formatCode="0">
                  <c:v>3</c:v>
                </c:pt>
                <c:pt idx="3">
                  <c:v>4</c:v>
                </c:pt>
                <c:pt idx="4" formatCode="0">
                  <c:v>5</c:v>
                </c:pt>
                <c:pt idx="5">
                  <c:v>6</c:v>
                </c:pt>
                <c:pt idx="6" formatCode="0">
                  <c:v>7</c:v>
                </c:pt>
                <c:pt idx="7">
                  <c:v>8</c:v>
                </c:pt>
                <c:pt idx="8" formatCode="0">
                  <c:v>9</c:v>
                </c:pt>
                <c:pt idx="9">
                  <c:v>10</c:v>
                </c:pt>
                <c:pt idx="10" formatCode="0">
                  <c:v>11</c:v>
                </c:pt>
                <c:pt idx="11">
                  <c:v>12</c:v>
                </c:pt>
                <c:pt idx="12" formatCode="0">
                  <c:v>13</c:v>
                </c:pt>
                <c:pt idx="13">
                  <c:v>14</c:v>
                </c:pt>
                <c:pt idx="14" formatCode="0">
                  <c:v>15</c:v>
                </c:pt>
                <c:pt idx="15">
                  <c:v>16</c:v>
                </c:pt>
                <c:pt idx="16" formatCode="0">
                  <c:v>17</c:v>
                </c:pt>
                <c:pt idx="17">
                  <c:v>18</c:v>
                </c:pt>
                <c:pt idx="18" formatCode="0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Microsoft_Sales!$B$2:$B$21</c:f>
              <c:numCache>
                <c:formatCode>General</c:formatCode>
                <c:ptCount val="20"/>
                <c:pt idx="0" formatCode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C0-4745-8381-A8751732417A}"/>
            </c:ext>
          </c:extLst>
        </c:ser>
        <c:ser>
          <c:idx val="1"/>
          <c:order val="1"/>
          <c:tx>
            <c:strRef>
              <c:f>Microsoft_Sales!$C$1</c:f>
              <c:strCache>
                <c:ptCount val="1"/>
                <c:pt idx="0">
                  <c:v>Average of Seasonally Adjusted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64750927210843845"/>
                  <c:y val="-1.8276499464211263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sz="1400" baseline="0"/>
                      <a:t>158193e</a:t>
                    </a:r>
                    <a:r>
                      <a:rPr lang="en-US" sz="1400" baseline="30000"/>
                      <a:t>0.043x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Microsoft_Sales!$A$2:$A$21</c:f>
              <c:numCache>
                <c:formatCode>General</c:formatCode>
                <c:ptCount val="20"/>
                <c:pt idx="0" formatCode="0">
                  <c:v>1</c:v>
                </c:pt>
                <c:pt idx="1">
                  <c:v>2</c:v>
                </c:pt>
                <c:pt idx="2" formatCode="0">
                  <c:v>3</c:v>
                </c:pt>
                <c:pt idx="3">
                  <c:v>4</c:v>
                </c:pt>
                <c:pt idx="4" formatCode="0">
                  <c:v>5</c:v>
                </c:pt>
                <c:pt idx="5">
                  <c:v>6</c:v>
                </c:pt>
                <c:pt idx="6" formatCode="0">
                  <c:v>7</c:v>
                </c:pt>
                <c:pt idx="7">
                  <c:v>8</c:v>
                </c:pt>
                <c:pt idx="8" formatCode="0">
                  <c:v>9</c:v>
                </c:pt>
                <c:pt idx="9">
                  <c:v>10</c:v>
                </c:pt>
                <c:pt idx="10" formatCode="0">
                  <c:v>11</c:v>
                </c:pt>
                <c:pt idx="11">
                  <c:v>12</c:v>
                </c:pt>
                <c:pt idx="12" formatCode="0">
                  <c:v>13</c:v>
                </c:pt>
                <c:pt idx="13">
                  <c:v>14</c:v>
                </c:pt>
                <c:pt idx="14" formatCode="0">
                  <c:v>15</c:v>
                </c:pt>
                <c:pt idx="15">
                  <c:v>16</c:v>
                </c:pt>
                <c:pt idx="16" formatCode="0">
                  <c:v>17</c:v>
                </c:pt>
                <c:pt idx="17">
                  <c:v>18</c:v>
                </c:pt>
                <c:pt idx="18" formatCode="0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Microsoft_Sales!$C$2:$C$21</c:f>
              <c:numCache>
                <c:formatCode>"$"#,##0.00</c:formatCode>
                <c:ptCount val="20"/>
                <c:pt idx="0">
                  <c:v>150781.16666666666</c:v>
                </c:pt>
                <c:pt idx="1">
                  <c:v>161696.25</c:v>
                </c:pt>
                <c:pt idx="2">
                  <c:v>175688.83333333334</c:v>
                </c:pt>
                <c:pt idx="3">
                  <c:v>185437.25</c:v>
                </c:pt>
                <c:pt idx="4">
                  <c:v>196728.16666666666</c:v>
                </c:pt>
                <c:pt idx="5">
                  <c:v>206334.08333333334</c:v>
                </c:pt>
                <c:pt idx="6">
                  <c:v>215657.66666666666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261272.41666666666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307826.08333333331</c:v>
                </c:pt>
                <c:pt idx="14">
                  <c:v>323823.08333333331</c:v>
                </c:pt>
                <c:pt idx="15">
                  <c:v>334008</c:v>
                </c:pt>
                <c:pt idx="16">
                  <c:v>328780.33333333331</c:v>
                </c:pt>
                <c:pt idx="17">
                  <c:v>303288.91666666669</c:v>
                </c:pt>
                <c:pt idx="18">
                  <c:v>323964.16666666669</c:v>
                </c:pt>
                <c:pt idx="19">
                  <c:v>349717.75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C0-4745-8381-A875173241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87015040"/>
        <c:axId val="787025440"/>
      </c:scatterChart>
      <c:valAx>
        <c:axId val="78701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25440"/>
        <c:crosses val="autoZero"/>
        <c:crossBetween val="midCat"/>
      </c:valAx>
      <c:valAx>
        <c:axId val="7870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1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558459842626398"/>
                  <c:y val="-0.556188747747112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54889763779527556"/>
                  <c:y val="-0.613818903353125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46404719431768204"/>
                  <c:y val="-0.532822354017403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[1]Sheet2!$B$5:$B$16</c:f>
              <c:numCache>
                <c:formatCode>General</c:formatCode>
                <c:ptCount val="12"/>
                <c:pt idx="0">
                  <c:v>290</c:v>
                </c:pt>
                <c:pt idx="1">
                  <c:v>300</c:v>
                </c:pt>
                <c:pt idx="2">
                  <c:v>340</c:v>
                </c:pt>
                <c:pt idx="3">
                  <c:v>360</c:v>
                </c:pt>
                <c:pt idx="4">
                  <c:v>370</c:v>
                </c:pt>
                <c:pt idx="5">
                  <c:v>390</c:v>
                </c:pt>
                <c:pt idx="6">
                  <c:v>430</c:v>
                </c:pt>
                <c:pt idx="7">
                  <c:v>440</c:v>
                </c:pt>
                <c:pt idx="8">
                  <c:v>450</c:v>
                </c:pt>
                <c:pt idx="9">
                  <c:v>450</c:v>
                </c:pt>
                <c:pt idx="10">
                  <c:v>490</c:v>
                </c:pt>
                <c:pt idx="11">
                  <c:v>500</c:v>
                </c:pt>
              </c:numCache>
            </c:numRef>
          </c:xVal>
          <c:yVal>
            <c:numRef>
              <c:f>[1]Sheet2!$C$5:$C$16</c:f>
              <c:numCache>
                <c:formatCode>General</c:formatCode>
                <c:ptCount val="12"/>
                <c:pt idx="0">
                  <c:v>125</c:v>
                </c:pt>
                <c:pt idx="1">
                  <c:v>103</c:v>
                </c:pt>
                <c:pt idx="2">
                  <c:v>87</c:v>
                </c:pt>
                <c:pt idx="3">
                  <c:v>86</c:v>
                </c:pt>
                <c:pt idx="4">
                  <c:v>68</c:v>
                </c:pt>
                <c:pt idx="5">
                  <c:v>68</c:v>
                </c:pt>
                <c:pt idx="6">
                  <c:v>58</c:v>
                </c:pt>
                <c:pt idx="7">
                  <c:v>49</c:v>
                </c:pt>
                <c:pt idx="8">
                  <c:v>45</c:v>
                </c:pt>
                <c:pt idx="9">
                  <c:v>52</c:v>
                </c:pt>
                <c:pt idx="10">
                  <c:v>44</c:v>
                </c:pt>
                <c:pt idx="11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87-4D46-915D-676390AA8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321984"/>
        <c:axId val="1792329472"/>
      </c:scatterChart>
      <c:valAx>
        <c:axId val="17923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29472"/>
        <c:crosses val="autoZero"/>
        <c:crossBetween val="midCat"/>
      </c:valAx>
      <c:valAx>
        <c:axId val="17923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2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[1]Sheet2!$F$47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[1]Sheet2!$E$48:$E$123</c:f>
              <c:numCache>
                <c:formatCode>General</c:formatCode>
                <c:ptCount val="76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</c:numCache>
            </c:numRef>
          </c:xVal>
          <c:yVal>
            <c:numRef>
              <c:f>[1]Sheet2!$F$48:$F$123</c:f>
              <c:numCache>
                <c:formatCode>General</c:formatCode>
                <c:ptCount val="76"/>
                <c:pt idx="0">
                  <c:v>985104.42081539321</c:v>
                </c:pt>
                <c:pt idx="1">
                  <c:v>144859.72842847556</c:v>
                </c:pt>
                <c:pt idx="2">
                  <c:v>269590.60184817808</c:v>
                </c:pt>
                <c:pt idx="3">
                  <c:v>377277.18719872413</c:v>
                </c:pt>
                <c:pt idx="4">
                  <c:v>470458.61526328744</c:v>
                </c:pt>
                <c:pt idx="5">
                  <c:v>551238.40185229108</c:v>
                </c:pt>
                <c:pt idx="6">
                  <c:v>621369.53021456813</c:v>
                </c:pt>
                <c:pt idx="7">
                  <c:v>682320.93416212313</c:v>
                </c:pt>
                <c:pt idx="8">
                  <c:v>735329.86392835062</c:v>
                </c:pt>
                <c:pt idx="9">
                  <c:v>781443.44106265297</c:v>
                </c:pt>
                <c:pt idx="10">
                  <c:v>821551.86522268457</c:v>
                </c:pt>
                <c:pt idx="11">
                  <c:v>856415.12424477958</c:v>
                </c:pt>
                <c:pt idx="12">
                  <c:v>886684.61116254725</c:v>
                </c:pt>
                <c:pt idx="13">
                  <c:v>912920.72098907013</c:v>
                </c:pt>
                <c:pt idx="14">
                  <c:v>935607.253438466</c:v>
                </c:pt>
                <c:pt idx="15">
                  <c:v>955163.26238462282</c:v>
                </c:pt>
                <c:pt idx="16">
                  <c:v>971952.85243747453</c:v>
                </c:pt>
                <c:pt idx="17">
                  <c:v>986293.31587235699</c:v>
                </c:pt>
                <c:pt idx="18">
                  <c:v>998461.92082203622</c:v>
                </c:pt>
                <c:pt idx="19">
                  <c:v>1008701.5979665397</c:v>
                </c:pt>
                <c:pt idx="20">
                  <c:v>1017225.7233983984</c:v>
                </c:pt>
                <c:pt idx="21">
                  <c:v>1024222.1565401531</c:v>
                </c:pt>
                <c:pt idx="22">
                  <c:v>1029856.6614397548</c:v>
                </c:pt>
                <c:pt idx="23">
                  <c:v>1034275.8155834542</c:v>
                </c:pt>
                <c:pt idx="24">
                  <c:v>1037609.4911199291</c:v>
                </c:pt>
                <c:pt idx="25">
                  <c:v>1039972.9779989794</c:v>
                </c:pt>
                <c:pt idx="26">
                  <c:v>1041468.8061629091</c:v>
                </c:pt>
                <c:pt idx="27">
                  <c:v>1042188.3139489595</c:v>
                </c:pt>
                <c:pt idx="28">
                  <c:v>1042213.0017719698</c:v>
                </c:pt>
                <c:pt idx="29">
                  <c:v>1041615.7035724644</c:v>
                </c:pt>
                <c:pt idx="30">
                  <c:v>1040461.6031350964</c:v>
                </c:pt>
                <c:pt idx="31">
                  <c:v>1038809.1179690239</c:v>
                </c:pt>
                <c:pt idx="32">
                  <c:v>1036710.669808225</c:v>
                </c:pt>
                <c:pt idx="33">
                  <c:v>1034213.3577876764</c:v>
                </c:pt>
                <c:pt idx="34">
                  <c:v>1031359.5478624469</c:v>
                </c:pt>
                <c:pt idx="35">
                  <c:v>1028187.3899667513</c:v>
                </c:pt>
                <c:pt idx="36">
                  <c:v>1024731.2726827315</c:v>
                </c:pt>
                <c:pt idx="37">
                  <c:v>1021022.2237432048</c:v>
                </c:pt>
                <c:pt idx="38">
                  <c:v>1017088.2634793159</c:v>
                </c:pt>
                <c:pt idx="39">
                  <c:v>1012954.7173026291</c:v>
                </c:pt>
                <c:pt idx="40">
                  <c:v>1008644.4924491229</c:v>
                </c:pt>
                <c:pt idx="41">
                  <c:v>1004178.3234829371</c:v>
                </c:pt>
                <c:pt idx="42">
                  <c:v>999574.99043870345</c:v>
                </c:pt>
                <c:pt idx="43">
                  <c:v>994851.51295467373</c:v>
                </c:pt>
                <c:pt idx="44">
                  <c:v>990023.32329994719</c:v>
                </c:pt>
                <c:pt idx="45">
                  <c:v>985104.42081539321</c:v>
                </c:pt>
                <c:pt idx="46">
                  <c:v>980107.50995916908</c:v>
                </c:pt>
                <c:pt idx="47">
                  <c:v>975044.1238656675</c:v>
                </c:pt>
                <c:pt idx="48">
                  <c:v>969924.73508398188</c:v>
                </c:pt>
                <c:pt idx="49">
                  <c:v>964758.8549528002</c:v>
                </c:pt>
                <c:pt idx="50">
                  <c:v>959555.12288789009</c:v>
                </c:pt>
                <c:pt idx="51">
                  <c:v>954321.38670201262</c:v>
                </c:pt>
                <c:pt idx="52">
                  <c:v>949064.7749414182</c:v>
                </c:pt>
                <c:pt idx="53">
                  <c:v>943791.76210536808</c:v>
                </c:pt>
                <c:pt idx="54">
                  <c:v>938508.22751260083</c:v>
                </c:pt>
                <c:pt idx="55">
                  <c:v>933219.50848926988</c:v>
                </c:pt>
                <c:pt idx="56">
                  <c:v>927930.44847494666</c:v>
                </c:pt>
                <c:pt idx="57">
                  <c:v>922645.44057495799</c:v>
                </c:pt>
                <c:pt idx="58">
                  <c:v>917368.46702761366</c:v>
                </c:pt>
                <c:pt idx="59">
                  <c:v>912103.13500239153</c:v>
                </c:pt>
                <c:pt idx="60">
                  <c:v>906852.70909909625</c:v>
                </c:pt>
                <c:pt idx="61">
                  <c:v>901620.14087741717</c:v>
                </c:pt>
                <c:pt idx="62">
                  <c:v>896408.09571059258</c:v>
                </c:pt>
                <c:pt idx="63">
                  <c:v>891218.97722535138</c:v>
                </c:pt>
                <c:pt idx="64">
                  <c:v>886054.94956237264</c:v>
                </c:pt>
                <c:pt idx="65">
                  <c:v>880917.95766693447</c:v>
                </c:pt>
                <c:pt idx="66">
                  <c:v>875809.74579744879</c:v>
                </c:pt>
                <c:pt idx="67">
                  <c:v>870731.87442029815</c:v>
                </c:pt>
                <c:pt idx="68">
                  <c:v>865685.73564207088</c:v>
                </c:pt>
                <c:pt idx="69">
                  <c:v>860672.56731504342</c:v>
                </c:pt>
                <c:pt idx="70">
                  <c:v>855693.46593807475</c:v>
                </c:pt>
                <c:pt idx="71">
                  <c:v>850749.39846291335</c:v>
                </c:pt>
                <c:pt idx="72">
                  <c:v>845841.21310510824</c:v>
                </c:pt>
                <c:pt idx="73">
                  <c:v>840969.6492489638</c:v>
                </c:pt>
                <c:pt idx="74">
                  <c:v>836135.34652733605</c:v>
                </c:pt>
                <c:pt idx="75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D-48AA-8F18-16C99FCBF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025023"/>
        <c:axId val="1141045823"/>
      </c:scatterChart>
      <c:valAx>
        <c:axId val="114102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45823"/>
        <c:crosses val="autoZero"/>
        <c:crossBetween val="midCat"/>
      </c:valAx>
      <c:valAx>
        <c:axId val="11410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423332</xdr:colOff>
      <xdr:row>11</xdr:row>
      <xdr:rowOff>269060</xdr:rowOff>
    </xdr:from>
    <xdr:to>
      <xdr:col>3</xdr:col>
      <xdr:colOff>423332</xdr:colOff>
      <xdr:row>28</xdr:row>
      <xdr:rowOff>128573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7764A9-E4E8-40C2-B57B-26F378837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453847</xdr:colOff>
      <xdr:row>19</xdr:row>
      <xdr:rowOff>72571</xdr:rowOff>
    </xdr:from>
    <xdr:to>
      <xdr:col>15</xdr:col>
      <xdr:colOff>773821</xdr:colOff>
      <xdr:row>36</xdr:row>
      <xdr:rowOff>108857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71E0E1-65B4-4EB2-8D11-578DE2C2C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20182</xdr:colOff>
      <xdr:row>0</xdr:row>
      <xdr:rowOff>94941</xdr:rowOff>
    </xdr:from>
    <xdr:to>
      <xdr:col>27</xdr:col>
      <xdr:colOff>20183</xdr:colOff>
      <xdr:row>38</xdr:row>
      <xdr:rowOff>72081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5ADC61-F177-432F-9C67-E8C7E4661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722347</xdr:colOff>
      <xdr:row>17</xdr:row>
      <xdr:rowOff>17858</xdr:rowOff>
    </xdr:from>
    <xdr:to>
      <xdr:col>11</xdr:col>
      <xdr:colOff>1000124</xdr:colOff>
      <xdr:row>29</xdr:row>
      <xdr:rowOff>113109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41C9F2-AB97-467F-AEE9-8D029FEFF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714375</xdr:colOff>
      <xdr:row>29</xdr:row>
      <xdr:rowOff>142875</xdr:rowOff>
    </xdr:from>
    <xdr:to>
      <xdr:col>11</xdr:col>
      <xdr:colOff>1006078</xdr:colOff>
      <xdr:row>41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2FD350-0683-431F-B641-77367F262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944880</xdr:colOff>
      <xdr:row>7</xdr:row>
      <xdr:rowOff>152400</xdr:rowOff>
    </xdr:from>
    <xdr:to>
      <xdr:col>26</xdr:col>
      <xdr:colOff>335280</xdr:colOff>
      <xdr:row>30</xdr:row>
      <xdr:rowOff>99422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375B35-2426-43F3-B503-6C2C53031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5080" y="1432560"/>
          <a:ext cx="7993380" cy="41761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297180</xdr:colOff>
      <xdr:row>1</xdr:row>
      <xdr:rowOff>22860</xdr:rowOff>
    </xdr:from>
    <xdr:to>
      <xdr:col>18</xdr:col>
      <xdr:colOff>381549</xdr:colOff>
      <xdr:row>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151973-39E9-411B-9A6C-20BE2B601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3980" y="205740"/>
          <a:ext cx="6180369" cy="15163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581</xdr:colOff>
      <xdr:row>13</xdr:row>
      <xdr:rowOff>91639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FB721-9148-4141-B6FC-9C44D1F5F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82880"/>
          <a:ext cx="6706181" cy="23014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640080</xdr:colOff>
      <xdr:row>9</xdr:row>
      <xdr:rowOff>60960</xdr:rowOff>
    </xdr:from>
    <xdr:to>
      <xdr:col>17</xdr:col>
      <xdr:colOff>15945</xdr:colOff>
      <xdr:row>25</xdr:row>
      <xdr:rowOff>91696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478CC-CB9E-4875-9CAB-5939C672E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8080" y="1706880"/>
          <a:ext cx="8131245" cy="29568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281940</xdr:colOff>
      <xdr:row>1</xdr:row>
      <xdr:rowOff>7620</xdr:rowOff>
    </xdr:from>
    <xdr:to>
      <xdr:col>21</xdr:col>
      <xdr:colOff>548640</xdr:colOff>
      <xdr:row>15</xdr:row>
      <xdr:rowOff>15463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6F2696-DBC0-42B9-87C5-C25DB1767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190500"/>
          <a:ext cx="6972300" cy="256816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251460</xdr:colOff>
      <xdr:row>0</xdr:row>
      <xdr:rowOff>175261</xdr:rowOff>
    </xdr:from>
    <xdr:to>
      <xdr:col>21</xdr:col>
      <xdr:colOff>31261</xdr:colOff>
      <xdr:row>24</xdr:row>
      <xdr:rowOff>167641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A3C6B-C847-42F6-B8DF-28DDECA04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4520" y="175261"/>
          <a:ext cx="8740921" cy="448818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464820</xdr:colOff>
      <xdr:row>1</xdr:row>
      <xdr:rowOff>129540</xdr:rowOff>
    </xdr:from>
    <xdr:to>
      <xdr:col>21</xdr:col>
      <xdr:colOff>61731</xdr:colOff>
      <xdr:row>11</xdr:row>
      <xdr:rowOff>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6C9377-6139-44B5-93E7-28EE0F90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6920" y="312420"/>
          <a:ext cx="7521711" cy="169940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23</xdr:col>
      <xdr:colOff>229412</xdr:colOff>
      <xdr:row>25</xdr:row>
      <xdr:rowOff>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D14B64-4FFE-4542-BBEC-BF45990AC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1120" y="182880"/>
          <a:ext cx="9373412" cy="4389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24</xdr:col>
      <xdr:colOff>503756</xdr:colOff>
      <xdr:row>22</xdr:row>
      <xdr:rowOff>114659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71C08B-DCC1-4932-9057-FC8576BA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0"/>
          <a:ext cx="9647756" cy="41380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21</xdr:col>
      <xdr:colOff>549374</xdr:colOff>
      <xdr:row>19</xdr:row>
      <xdr:rowOff>175562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004FBE-78B3-4E35-B308-ABE48BE9D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82880"/>
          <a:ext cx="8474174" cy="348264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24</xdr:col>
      <xdr:colOff>244706</xdr:colOff>
      <xdr:row>43</xdr:row>
      <xdr:rowOff>137505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452BD1-8061-4F78-AB44-3EC1B7844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8720" y="4038600"/>
          <a:ext cx="9998306" cy="397798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22</xdr:col>
      <xdr:colOff>176015</xdr:colOff>
      <xdr:row>62</xdr:row>
      <xdr:rowOff>145062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72DAD-9CFB-405B-95D4-902CEADCD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8720" y="8244840"/>
          <a:ext cx="8710415" cy="32540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22</xdr:col>
      <xdr:colOff>267463</xdr:colOff>
      <xdr:row>84</xdr:row>
      <xdr:rowOff>152716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D9F76A-F107-450C-9C4B-E25F50628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98720" y="11902440"/>
          <a:ext cx="8801863" cy="36426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754380</xdr:colOff>
      <xdr:row>10</xdr:row>
      <xdr:rowOff>106680</xdr:rowOff>
    </xdr:from>
    <xdr:to>
      <xdr:col>13</xdr:col>
      <xdr:colOff>183690</xdr:colOff>
      <xdr:row>23</xdr:row>
      <xdr:rowOff>106886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142D2-95A7-455E-B147-19C259A6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" y="1943100"/>
          <a:ext cx="9350550" cy="237764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457200</xdr:colOff>
      <xdr:row>18</xdr:row>
      <xdr:rowOff>7620</xdr:rowOff>
    </xdr:from>
    <xdr:to>
      <xdr:col>24</xdr:col>
      <xdr:colOff>115063</xdr:colOff>
      <xdr:row>47</xdr:row>
      <xdr:rowOff>84286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0FEF30-1BDB-40D9-9F9C-15592B37A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3299460"/>
          <a:ext cx="8801863" cy="538018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20</xdr:col>
      <xdr:colOff>572236</xdr:colOff>
      <xdr:row>16</xdr:row>
      <xdr:rowOff>122168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4762E3-E823-43ED-B6BD-4E4A671DE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2880"/>
          <a:ext cx="8497036" cy="286536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22</xdr:col>
      <xdr:colOff>549427</xdr:colOff>
      <xdr:row>9</xdr:row>
      <xdr:rowOff>15384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AFFA1D-AA9E-411B-9EDD-7C334F87E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9260" y="0"/>
          <a:ext cx="9083827" cy="16613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13</xdr:col>
      <xdr:colOff>115052</xdr:colOff>
      <xdr:row>23</xdr:row>
      <xdr:rowOff>45867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A605D-109A-4CE1-9C9D-DE2DFFD00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60320"/>
          <a:ext cx="8672312" cy="16917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H_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5">
          <cell r="B5">
            <v>290</v>
          </cell>
          <cell r="C5">
            <v>125</v>
          </cell>
        </row>
        <row r="6">
          <cell r="B6">
            <v>300</v>
          </cell>
          <cell r="C6">
            <v>103</v>
          </cell>
        </row>
        <row r="7">
          <cell r="B7">
            <v>340</v>
          </cell>
          <cell r="C7">
            <v>87</v>
          </cell>
        </row>
        <row r="8">
          <cell r="B8">
            <v>360</v>
          </cell>
          <cell r="C8">
            <v>86</v>
          </cell>
        </row>
        <row r="9">
          <cell r="B9">
            <v>370</v>
          </cell>
          <cell r="C9">
            <v>68</v>
          </cell>
        </row>
        <row r="10">
          <cell r="B10">
            <v>390</v>
          </cell>
          <cell r="C10">
            <v>68</v>
          </cell>
        </row>
        <row r="11">
          <cell r="B11">
            <v>430</v>
          </cell>
          <cell r="C11">
            <v>58</v>
          </cell>
        </row>
        <row r="12">
          <cell r="B12">
            <v>440</v>
          </cell>
          <cell r="C12">
            <v>49</v>
          </cell>
        </row>
        <row r="13">
          <cell r="B13">
            <v>450</v>
          </cell>
          <cell r="C13">
            <v>45</v>
          </cell>
        </row>
        <row r="14">
          <cell r="B14">
            <v>450</v>
          </cell>
          <cell r="C14">
            <v>52</v>
          </cell>
        </row>
        <row r="15">
          <cell r="B15">
            <v>490</v>
          </cell>
          <cell r="C15">
            <v>44</v>
          </cell>
        </row>
        <row r="16">
          <cell r="B16">
            <v>500</v>
          </cell>
          <cell r="C16">
            <v>45</v>
          </cell>
        </row>
        <row r="47">
          <cell r="F47" t="str">
            <v>Profit</v>
          </cell>
        </row>
        <row r="48">
          <cell r="F48">
            <v>985104.42081539321</v>
          </cell>
        </row>
        <row r="49">
          <cell r="E49">
            <v>260</v>
          </cell>
          <cell r="F49">
            <v>144859.72842847556</v>
          </cell>
        </row>
        <row r="50">
          <cell r="E50">
            <v>270</v>
          </cell>
          <cell r="F50">
            <v>269590.60184817808</v>
          </cell>
        </row>
        <row r="51">
          <cell r="E51">
            <v>280</v>
          </cell>
          <cell r="F51">
            <v>377277.18719872413</v>
          </cell>
        </row>
        <row r="52">
          <cell r="E52">
            <v>290</v>
          </cell>
          <cell r="F52">
            <v>470458.61526328744</v>
          </cell>
        </row>
        <row r="53">
          <cell r="E53">
            <v>300</v>
          </cell>
          <cell r="F53">
            <v>551238.40185229108</v>
          </cell>
        </row>
        <row r="54">
          <cell r="E54">
            <v>310</v>
          </cell>
          <cell r="F54">
            <v>621369.53021456813</v>
          </cell>
        </row>
        <row r="55">
          <cell r="E55">
            <v>320</v>
          </cell>
          <cell r="F55">
            <v>682320.93416212313</v>
          </cell>
        </row>
        <row r="56">
          <cell r="E56">
            <v>330</v>
          </cell>
          <cell r="F56">
            <v>735329.86392835062</v>
          </cell>
        </row>
        <row r="57">
          <cell r="E57">
            <v>340</v>
          </cell>
          <cell r="F57">
            <v>781443.44106265297</v>
          </cell>
        </row>
        <row r="58">
          <cell r="E58">
            <v>350</v>
          </cell>
          <cell r="F58">
            <v>821551.86522268457</v>
          </cell>
        </row>
        <row r="59">
          <cell r="E59">
            <v>360</v>
          </cell>
          <cell r="F59">
            <v>856415.12424477958</v>
          </cell>
        </row>
        <row r="60">
          <cell r="E60">
            <v>370</v>
          </cell>
          <cell r="F60">
            <v>886684.61116254725</v>
          </cell>
        </row>
        <row r="61">
          <cell r="E61">
            <v>380</v>
          </cell>
          <cell r="F61">
            <v>912920.72098907013</v>
          </cell>
        </row>
        <row r="62">
          <cell r="E62">
            <v>390</v>
          </cell>
          <cell r="F62">
            <v>935607.253438466</v>
          </cell>
        </row>
        <row r="63">
          <cell r="E63">
            <v>400</v>
          </cell>
          <cell r="F63">
            <v>955163.26238462282</v>
          </cell>
        </row>
        <row r="64">
          <cell r="E64">
            <v>410</v>
          </cell>
          <cell r="F64">
            <v>971952.85243747453</v>
          </cell>
        </row>
        <row r="65">
          <cell r="E65">
            <v>420</v>
          </cell>
          <cell r="F65">
            <v>986293.31587235699</v>
          </cell>
        </row>
        <row r="66">
          <cell r="E66">
            <v>430</v>
          </cell>
          <cell r="F66">
            <v>998461.92082203622</v>
          </cell>
        </row>
        <row r="67">
          <cell r="E67">
            <v>440</v>
          </cell>
          <cell r="F67">
            <v>1008701.5979665397</v>
          </cell>
        </row>
        <row r="68">
          <cell r="E68">
            <v>450</v>
          </cell>
          <cell r="F68">
            <v>1017225.7233983984</v>
          </cell>
        </row>
        <row r="69">
          <cell r="E69">
            <v>460</v>
          </cell>
          <cell r="F69">
            <v>1024222.1565401531</v>
          </cell>
        </row>
        <row r="70">
          <cell r="E70">
            <v>470</v>
          </cell>
          <cell r="F70">
            <v>1029856.6614397548</v>
          </cell>
        </row>
        <row r="71">
          <cell r="E71">
            <v>480</v>
          </cell>
          <cell r="F71">
            <v>1034275.8155834542</v>
          </cell>
        </row>
        <row r="72">
          <cell r="E72">
            <v>490</v>
          </cell>
          <cell r="F72">
            <v>1037609.4911199291</v>
          </cell>
        </row>
        <row r="73">
          <cell r="E73">
            <v>500</v>
          </cell>
          <cell r="F73">
            <v>1039972.9779989794</v>
          </cell>
        </row>
        <row r="74">
          <cell r="E74">
            <v>510</v>
          </cell>
          <cell r="F74">
            <v>1041468.8061629091</v>
          </cell>
        </row>
        <row r="75">
          <cell r="E75">
            <v>520</v>
          </cell>
          <cell r="F75">
            <v>1042188.3139489595</v>
          </cell>
        </row>
        <row r="76">
          <cell r="E76">
            <v>530</v>
          </cell>
          <cell r="F76">
            <v>1042213.0017719698</v>
          </cell>
        </row>
        <row r="77">
          <cell r="E77">
            <v>540</v>
          </cell>
          <cell r="F77">
            <v>1041615.7035724644</v>
          </cell>
        </row>
        <row r="78">
          <cell r="E78">
            <v>550</v>
          </cell>
          <cell r="F78">
            <v>1040461.6031350964</v>
          </cell>
        </row>
        <row r="79">
          <cell r="E79">
            <v>560</v>
          </cell>
          <cell r="F79">
            <v>1038809.1179690239</v>
          </cell>
        </row>
        <row r="80">
          <cell r="E80">
            <v>570</v>
          </cell>
          <cell r="F80">
            <v>1036710.669808225</v>
          </cell>
        </row>
        <row r="81">
          <cell r="E81">
            <v>580</v>
          </cell>
          <cell r="F81">
            <v>1034213.3577876764</v>
          </cell>
        </row>
        <row r="82">
          <cell r="E82">
            <v>590</v>
          </cell>
          <cell r="F82">
            <v>1031359.5478624469</v>
          </cell>
        </row>
        <row r="83">
          <cell r="E83">
            <v>600</v>
          </cell>
          <cell r="F83">
            <v>1028187.3899667513</v>
          </cell>
        </row>
        <row r="84">
          <cell r="E84">
            <v>610</v>
          </cell>
          <cell r="F84">
            <v>1024731.2726827315</v>
          </cell>
        </row>
        <row r="85">
          <cell r="E85">
            <v>620</v>
          </cell>
          <cell r="F85">
            <v>1021022.2237432048</v>
          </cell>
        </row>
        <row r="86">
          <cell r="E86">
            <v>630</v>
          </cell>
          <cell r="F86">
            <v>1017088.2634793159</v>
          </cell>
        </row>
        <row r="87">
          <cell r="E87">
            <v>640</v>
          </cell>
          <cell r="F87">
            <v>1012954.7173026291</v>
          </cell>
        </row>
        <row r="88">
          <cell r="E88">
            <v>650</v>
          </cell>
          <cell r="F88">
            <v>1008644.4924491229</v>
          </cell>
        </row>
        <row r="89">
          <cell r="E89">
            <v>660</v>
          </cell>
          <cell r="F89">
            <v>1004178.3234829371</v>
          </cell>
        </row>
        <row r="90">
          <cell r="E90">
            <v>670</v>
          </cell>
          <cell r="F90">
            <v>999574.99043870345</v>
          </cell>
        </row>
        <row r="91">
          <cell r="E91">
            <v>680</v>
          </cell>
          <cell r="F91">
            <v>994851.51295467373</v>
          </cell>
        </row>
        <row r="92">
          <cell r="E92">
            <v>690</v>
          </cell>
          <cell r="F92">
            <v>990023.32329994719</v>
          </cell>
        </row>
        <row r="93">
          <cell r="E93">
            <v>700</v>
          </cell>
          <cell r="F93">
            <v>985104.42081539321</v>
          </cell>
        </row>
        <row r="94">
          <cell r="E94">
            <v>710</v>
          </cell>
          <cell r="F94">
            <v>980107.50995916908</v>
          </cell>
        </row>
        <row r="95">
          <cell r="E95">
            <v>720</v>
          </cell>
          <cell r="F95">
            <v>975044.1238656675</v>
          </cell>
        </row>
        <row r="96">
          <cell r="E96">
            <v>730</v>
          </cell>
          <cell r="F96">
            <v>969924.73508398188</v>
          </cell>
        </row>
        <row r="97">
          <cell r="E97">
            <v>740</v>
          </cell>
          <cell r="F97">
            <v>964758.8549528002</v>
          </cell>
        </row>
        <row r="98">
          <cell r="E98">
            <v>750</v>
          </cell>
          <cell r="F98">
            <v>959555.12288789009</v>
          </cell>
        </row>
        <row r="99">
          <cell r="E99">
            <v>760</v>
          </cell>
          <cell r="F99">
            <v>954321.38670201262</v>
          </cell>
        </row>
        <row r="100">
          <cell r="E100">
            <v>770</v>
          </cell>
          <cell r="F100">
            <v>949064.7749414182</v>
          </cell>
        </row>
        <row r="101">
          <cell r="E101">
            <v>780</v>
          </cell>
          <cell r="F101">
            <v>943791.76210536808</v>
          </cell>
        </row>
        <row r="102">
          <cell r="E102">
            <v>790</v>
          </cell>
          <cell r="F102">
            <v>938508.22751260083</v>
          </cell>
        </row>
        <row r="103">
          <cell r="E103">
            <v>800</v>
          </cell>
          <cell r="F103">
            <v>933219.50848926988</v>
          </cell>
        </row>
        <row r="104">
          <cell r="E104">
            <v>810</v>
          </cell>
          <cell r="F104">
            <v>927930.44847494666</v>
          </cell>
        </row>
        <row r="105">
          <cell r="E105">
            <v>820</v>
          </cell>
          <cell r="F105">
            <v>922645.44057495799</v>
          </cell>
        </row>
        <row r="106">
          <cell r="E106">
            <v>830</v>
          </cell>
          <cell r="F106">
            <v>917368.46702761366</v>
          </cell>
        </row>
        <row r="107">
          <cell r="E107">
            <v>840</v>
          </cell>
          <cell r="F107">
            <v>912103.13500239153</v>
          </cell>
        </row>
        <row r="108">
          <cell r="E108">
            <v>850</v>
          </cell>
          <cell r="F108">
            <v>906852.70909909625</v>
          </cell>
        </row>
        <row r="109">
          <cell r="E109">
            <v>860</v>
          </cell>
          <cell r="F109">
            <v>901620.14087741717</v>
          </cell>
        </row>
        <row r="110">
          <cell r="E110">
            <v>870</v>
          </cell>
          <cell r="F110">
            <v>896408.09571059258</v>
          </cell>
        </row>
        <row r="111">
          <cell r="E111">
            <v>880</v>
          </cell>
          <cell r="F111">
            <v>891218.97722535138</v>
          </cell>
        </row>
        <row r="112">
          <cell r="E112">
            <v>890</v>
          </cell>
          <cell r="F112">
            <v>886054.94956237264</v>
          </cell>
        </row>
        <row r="113">
          <cell r="E113">
            <v>900</v>
          </cell>
          <cell r="F113">
            <v>880917.95766693447</v>
          </cell>
        </row>
        <row r="114">
          <cell r="E114">
            <v>910</v>
          </cell>
          <cell r="F114">
            <v>875809.74579744879</v>
          </cell>
        </row>
        <row r="115">
          <cell r="E115">
            <v>920</v>
          </cell>
          <cell r="F115">
            <v>870731.87442029815</v>
          </cell>
        </row>
        <row r="116">
          <cell r="E116">
            <v>930</v>
          </cell>
          <cell r="F116">
            <v>865685.73564207088</v>
          </cell>
        </row>
        <row r="117">
          <cell r="E117">
            <v>940</v>
          </cell>
          <cell r="F117">
            <v>860672.56731504342</v>
          </cell>
        </row>
        <row r="118">
          <cell r="E118">
            <v>950</v>
          </cell>
          <cell r="F118">
            <v>855693.46593807475</v>
          </cell>
        </row>
        <row r="119">
          <cell r="E119">
            <v>960</v>
          </cell>
          <cell r="F119">
            <v>850749.39846291335</v>
          </cell>
        </row>
        <row r="120">
          <cell r="E120">
            <v>970</v>
          </cell>
          <cell r="F120">
            <v>845841.21310510824</v>
          </cell>
        </row>
        <row r="121">
          <cell r="E121">
            <v>980</v>
          </cell>
          <cell r="F121">
            <v>840969.6492489638</v>
          </cell>
        </row>
        <row r="122">
          <cell r="E122">
            <v>990</v>
          </cell>
          <cell r="F122">
            <v>836135.34652733605</v>
          </cell>
        </row>
        <row r="123">
          <cell r="E123">
            <v>1000</v>
          </cell>
          <cell r="F123">
            <v>831338.85314930137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8AD32-0E63-42CF-86B3-78BF846D647D}" name="Table1" displayName="Table1" ref="A1:C21" totalsRowShown="0" headerRowBorderDxfId="16">
  <autoFilter ref="A1:C21" xr:uid="{D578AD32-0E63-42CF-86B3-78BF846D647D}"/>
  <tableColumns count="3">
    <tableColumn id="1" xr3:uid="{93230FDD-5188-4717-8580-25ADF4BB71AE}" name="Yaer No" dataDxfId="15"/>
    <tableColumn id="2" xr3:uid="{EA0BEF9C-D17B-4F11-B058-C41BD4E8083A}" name="Year" dataDxfId="14"/>
    <tableColumn id="3" xr3:uid="{A4DB8897-9C08-4FF2-B9D6-2A40AC483B7E}" name="Average of Seasonally Adjusted Sales" dataDxfId="1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6EF3-ADC8-461D-83F3-88DD2CED8F5A}">
  <dimension ref="A1:U17"/>
  <sheetViews>
    <sheetView zoomScale="63" workbookViewId="0">
      <selection activeCell="U2" sqref="U2:U3"/>
    </sheetView>
  </sheetViews>
  <sheetFormatPr defaultRowHeight="14.4"/>
  <cols>
    <col min="1" max="2" width="8.33203125" customWidth="1"/>
    <col min="3" max="3" width="52.44140625" customWidth="1"/>
    <col min="5" max="5" width="14.33203125" bestFit="1" customWidth="1"/>
    <col min="6" max="6" width="10.5546875" bestFit="1" customWidth="1"/>
    <col min="8" max="8" width="12.33203125" bestFit="1" customWidth="1"/>
    <col min="9" max="9" width="8.21875" customWidth="1"/>
    <col min="10" max="10" width="17.77734375" bestFit="1" customWidth="1"/>
    <col min="11" max="11" width="19.77734375" bestFit="1" customWidth="1"/>
    <col min="12" max="12" width="12.88671875" bestFit="1" customWidth="1"/>
    <col min="13" max="13" width="17.5546875" bestFit="1" customWidth="1"/>
    <col min="14" max="14" width="21.5546875" bestFit="1" customWidth="1"/>
    <col min="15" max="15" width="13.33203125" bestFit="1" customWidth="1"/>
    <col min="16" max="16" width="12.6640625" bestFit="1" customWidth="1"/>
    <col min="17" max="17" width="19.33203125" bestFit="1" customWidth="1"/>
    <col min="18" max="18" width="16.5546875" bestFit="1" customWidth="1"/>
    <col min="19" max="19" width="10.5546875" bestFit="1" customWidth="1"/>
    <col min="20" max="20" width="14" bestFit="1" customWidth="1"/>
    <col min="21" max="21" width="20" bestFit="1" customWidth="1"/>
    <col min="22" max="22" width="8.88671875" customWidth="1"/>
  </cols>
  <sheetData>
    <row r="1" spans="1:21" ht="23.4">
      <c r="A1" s="1" t="s">
        <v>2</v>
      </c>
      <c r="B1" s="1" t="s">
        <v>0</v>
      </c>
      <c r="C1" s="1" t="s">
        <v>1</v>
      </c>
      <c r="E1" s="4" t="s">
        <v>4</v>
      </c>
      <c r="F1" s="5" t="s">
        <v>5</v>
      </c>
      <c r="H1" s="8" t="s">
        <v>2</v>
      </c>
      <c r="I1" s="8" t="s">
        <v>0</v>
      </c>
      <c r="J1" s="11" t="s">
        <v>3</v>
      </c>
      <c r="K1" s="8" t="s">
        <v>8</v>
      </c>
      <c r="L1" s="13" t="s">
        <v>11</v>
      </c>
      <c r="M1" s="15" t="s">
        <v>12</v>
      </c>
      <c r="N1" s="15" t="s">
        <v>13</v>
      </c>
      <c r="O1" s="21"/>
      <c r="P1" s="8" t="s">
        <v>2</v>
      </c>
      <c r="Q1" s="15" t="s">
        <v>11</v>
      </c>
      <c r="R1" s="27" t="s">
        <v>15</v>
      </c>
      <c r="S1" s="15" t="s">
        <v>8</v>
      </c>
      <c r="T1" s="8" t="s">
        <v>16</v>
      </c>
      <c r="U1" s="15" t="s">
        <v>17</v>
      </c>
    </row>
    <row r="2" spans="1:21" ht="23.4">
      <c r="A2" s="2">
        <v>1</v>
      </c>
      <c r="B2" s="2">
        <v>2017</v>
      </c>
      <c r="C2" s="3">
        <v>218.6</v>
      </c>
      <c r="E2" s="5" t="s">
        <v>6</v>
      </c>
      <c r="F2" s="5">
        <v>103.59</v>
      </c>
      <c r="H2" s="10">
        <v>1</v>
      </c>
      <c r="I2" s="9">
        <v>2017</v>
      </c>
      <c r="J2" s="12">
        <f>$F$2*2.71^($F$3*$H2)</f>
        <v>213.60442307205662</v>
      </c>
      <c r="K2" s="12">
        <f>$F$6*$H2^$F$7</f>
        <v>170.97</v>
      </c>
      <c r="L2" s="14">
        <v>218.6</v>
      </c>
      <c r="M2" s="16">
        <f>ABS(J2-L2)/L2</f>
        <v>2.2852593448963291E-2</v>
      </c>
      <c r="N2" s="16">
        <f>ABS(L2-K2)/L2</f>
        <v>0.2178865507776761</v>
      </c>
      <c r="O2" s="21"/>
      <c r="P2" s="10">
        <v>1</v>
      </c>
      <c r="Q2" s="14">
        <v>218.6</v>
      </c>
      <c r="R2" s="23">
        <f>$R$11*7.21^($R$12*$P2)</f>
        <v>453.05871398066745</v>
      </c>
      <c r="S2" s="9">
        <f>$R$15*$P2^$R$16</f>
        <v>173.94</v>
      </c>
      <c r="T2" s="12">
        <f>ABS(Q2-R2)/Q2</f>
        <v>1.072546724522724</v>
      </c>
      <c r="U2" s="12">
        <f>ABS(Q2-S2)/Q2</f>
        <v>0.20430009149130832</v>
      </c>
    </row>
    <row r="3" spans="1:21" ht="23.4">
      <c r="A3" s="2">
        <v>2</v>
      </c>
      <c r="B3" s="2">
        <v>2018</v>
      </c>
      <c r="C3" s="3">
        <v>435</v>
      </c>
      <c r="E3" s="5" t="s">
        <v>7</v>
      </c>
      <c r="F3" s="5">
        <v>0.72589999999999999</v>
      </c>
      <c r="H3" s="10">
        <v>2</v>
      </c>
      <c r="I3" s="9">
        <v>2018</v>
      </c>
      <c r="J3" s="12">
        <f t="shared" ref="J3:J6" si="0">$F$2*2.71^($F$3*$H3)</f>
        <v>440.4561208219535</v>
      </c>
      <c r="K3" s="12">
        <f t="shared" ref="K3:K6" si="1">$F$6*$H3^$F$7</f>
        <v>575.51087833709835</v>
      </c>
      <c r="L3" s="14">
        <v>435</v>
      </c>
      <c r="M3" s="16">
        <f t="shared" ref="M3:M6" si="2">ABS(J3-L3)/L3</f>
        <v>1.2542806487249435E-2</v>
      </c>
      <c r="N3" s="16">
        <f t="shared" ref="N3:N6" si="3">ABS(L3-K3)/L3</f>
        <v>0.32301351341861689</v>
      </c>
      <c r="O3" s="21"/>
      <c r="P3" s="10">
        <v>2</v>
      </c>
      <c r="Q3" s="14">
        <v>435</v>
      </c>
      <c r="R3" s="23">
        <f t="shared" ref="R3:R7" si="4">$R$11*7.21^($R$12*$P3)</f>
        <v>1511.503669468455</v>
      </c>
      <c r="S3" s="9">
        <f t="shared" ref="S3:S7" si="5">$R$15*$P3^$R$16</f>
        <v>573.3792672273787</v>
      </c>
      <c r="T3" s="12">
        <f t="shared" ref="T3:T7" si="6">ABS(Q3-R3)/Q3</f>
        <v>2.4747210792378276</v>
      </c>
      <c r="U3" s="12">
        <f t="shared" ref="U3:U7" si="7">ABS(Q3-S3)/Q3</f>
        <v>0.31811325799397405</v>
      </c>
    </row>
    <row r="4" spans="1:21" ht="23.4">
      <c r="A4" s="2">
        <v>3</v>
      </c>
      <c r="B4" s="2">
        <v>2019</v>
      </c>
      <c r="C4" s="3">
        <v>915</v>
      </c>
      <c r="H4" s="10">
        <v>3</v>
      </c>
      <c r="I4" s="9">
        <v>2019</v>
      </c>
      <c r="J4" s="12">
        <f t="shared" si="0"/>
        <v>908.22835772496796</v>
      </c>
      <c r="K4" s="12">
        <f t="shared" si="1"/>
        <v>1170.5957441095538</v>
      </c>
      <c r="L4" s="14">
        <v>915</v>
      </c>
      <c r="M4" s="16">
        <f t="shared" si="2"/>
        <v>7.4007019399257223E-3</v>
      </c>
      <c r="N4" s="16">
        <f t="shared" si="3"/>
        <v>0.2793396110486927</v>
      </c>
      <c r="O4" s="21"/>
      <c r="P4" s="10">
        <v>3</v>
      </c>
      <c r="Q4" s="14">
        <v>915</v>
      </c>
      <c r="R4" s="23">
        <f t="shared" si="4"/>
        <v>5042.7091948927646</v>
      </c>
      <c r="S4" s="9">
        <f t="shared" si="5"/>
        <v>1152.0661940645791</v>
      </c>
      <c r="T4" s="12">
        <f t="shared" si="6"/>
        <v>4.5111575900467376</v>
      </c>
      <c r="U4" s="12">
        <f t="shared" si="7"/>
        <v>0.25908873668260013</v>
      </c>
    </row>
    <row r="5" spans="1:21" ht="23.4">
      <c r="A5" s="2">
        <v>4</v>
      </c>
      <c r="B5" s="2">
        <v>2020</v>
      </c>
      <c r="C5" s="3">
        <v>1825.9</v>
      </c>
      <c r="E5" s="6" t="s">
        <v>9</v>
      </c>
      <c r="F5" s="7" t="s">
        <v>10</v>
      </c>
      <c r="H5" s="10">
        <v>4</v>
      </c>
      <c r="I5" s="9">
        <v>2020</v>
      </c>
      <c r="J5" s="12">
        <f t="shared" si="0"/>
        <v>1872.783032817099</v>
      </c>
      <c r="K5" s="12">
        <f t="shared" si="1"/>
        <v>1937.2566595562869</v>
      </c>
      <c r="L5" s="14">
        <v>1825.9</v>
      </c>
      <c r="M5" s="16">
        <f t="shared" si="2"/>
        <v>2.5676670582780472E-2</v>
      </c>
      <c r="N5" s="16">
        <f t="shared" si="3"/>
        <v>6.0987271787220979E-2</v>
      </c>
      <c r="O5" s="21"/>
      <c r="P5" s="10">
        <v>4</v>
      </c>
      <c r="Q5" s="14">
        <v>1825.9</v>
      </c>
      <c r="R5" s="23">
        <f t="shared" si="4"/>
        <v>16823.588680534642</v>
      </c>
      <c r="S5" s="9">
        <f t="shared" si="5"/>
        <v>1890.0987931827399</v>
      </c>
      <c r="T5" s="12">
        <f t="shared" si="6"/>
        <v>8.2138609346265632</v>
      </c>
      <c r="U5" s="12">
        <f t="shared" si="7"/>
        <v>3.5160081703674781E-2</v>
      </c>
    </row>
    <row r="6" spans="1:21" ht="23.4">
      <c r="A6" s="2">
        <v>5</v>
      </c>
      <c r="B6" s="2">
        <v>2021</v>
      </c>
      <c r="C6" s="3">
        <v>4021.8</v>
      </c>
      <c r="E6" s="7" t="s">
        <v>6</v>
      </c>
      <c r="F6" s="7">
        <v>170.97</v>
      </c>
      <c r="H6" s="10">
        <v>5</v>
      </c>
      <c r="I6" s="9">
        <v>2021</v>
      </c>
      <c r="J6" s="12">
        <f t="shared" si="0"/>
        <v>3861.7119342024616</v>
      </c>
      <c r="K6" s="12">
        <f t="shared" si="1"/>
        <v>2863.4281246022297</v>
      </c>
      <c r="L6" s="14">
        <v>4021.8</v>
      </c>
      <c r="M6" s="16">
        <f t="shared" si="2"/>
        <v>3.9805078770087654E-2</v>
      </c>
      <c r="N6" s="16">
        <f t="shared" si="3"/>
        <v>0.28802324217956399</v>
      </c>
      <c r="O6" s="21"/>
      <c r="P6" s="10">
        <v>5</v>
      </c>
      <c r="Q6" s="14">
        <v>4021.8</v>
      </c>
      <c r="R6" s="23">
        <f t="shared" si="4"/>
        <v>56127.19773300986</v>
      </c>
      <c r="S6" s="9">
        <f t="shared" si="5"/>
        <v>2774.9613986002573</v>
      </c>
      <c r="T6" s="12">
        <f t="shared" si="6"/>
        <v>12.955740646727797</v>
      </c>
      <c r="U6" s="12">
        <f t="shared" si="7"/>
        <v>0.31002004112580012</v>
      </c>
    </row>
    <row r="7" spans="1:21" ht="23.4">
      <c r="E7" s="7" t="s">
        <v>7</v>
      </c>
      <c r="F7" s="7">
        <v>1.7511000000000001</v>
      </c>
      <c r="L7" s="9" t="s">
        <v>14</v>
      </c>
      <c r="M7" s="16">
        <f>AVERAGE(M2:M6)</f>
        <v>2.1655570245801316E-2</v>
      </c>
      <c r="N7" s="16">
        <f>AVERAGE(N2:N6)</f>
        <v>0.23385003784235411</v>
      </c>
      <c r="O7" s="21"/>
      <c r="P7" s="19">
        <v>6</v>
      </c>
      <c r="Q7" s="20">
        <v>3582.1</v>
      </c>
      <c r="R7" s="23">
        <f t="shared" si="4"/>
        <v>187252.69531852755</v>
      </c>
      <c r="S7" s="9">
        <f t="shared" si="5"/>
        <v>3797.6938608151286</v>
      </c>
      <c r="T7" s="12">
        <f t="shared" si="6"/>
        <v>51.274558308960536</v>
      </c>
      <c r="U7" s="12">
        <f t="shared" si="7"/>
        <v>6.0186443933761949E-2</v>
      </c>
    </row>
    <row r="8" spans="1:21" ht="23.4">
      <c r="S8" s="9" t="s">
        <v>14</v>
      </c>
      <c r="T8" s="12">
        <f>AVERAGE(T2:T7)</f>
        <v>13.417097547353697</v>
      </c>
      <c r="U8" s="12">
        <f>AVERAGE(U2:U7)</f>
        <v>0.19781144215518656</v>
      </c>
    </row>
    <row r="9" spans="1:21">
      <c r="I9" s="18"/>
      <c r="L9">
        <f>K2</f>
        <v>170.97</v>
      </c>
    </row>
    <row r="10" spans="1:21" ht="23.4">
      <c r="H10" s="8" t="s">
        <v>2</v>
      </c>
      <c r="I10" s="18">
        <f>J2</f>
        <v>213.60442307205662</v>
      </c>
      <c r="J10" s="21"/>
      <c r="K10" s="8" t="s">
        <v>2</v>
      </c>
      <c r="L10" t="e">
        <f t="dataTable" ref="L10:L17" dt2D="0" dtr="0" r1="H2" ca="1"/>
        <v>#VALUE!</v>
      </c>
      <c r="M10" s="21"/>
      <c r="N10" s="8" t="s">
        <v>2</v>
      </c>
      <c r="O10" s="15" t="s">
        <v>11</v>
      </c>
      <c r="P10" s="21"/>
      <c r="Q10" s="8" t="s">
        <v>4</v>
      </c>
      <c r="R10" s="9" t="s">
        <v>5</v>
      </c>
    </row>
    <row r="11" spans="1:21" ht="23.4">
      <c r="H11" s="10">
        <v>1</v>
      </c>
      <c r="I11">
        <f t="dataTable" ref="I11:I17" dt2D="0" dtr="0" r1="H2"/>
        <v>213.60442307205662</v>
      </c>
      <c r="J11" s="21"/>
      <c r="K11" s="10">
        <v>1</v>
      </c>
      <c r="L11">
        <v>170.97</v>
      </c>
      <c r="M11" s="21"/>
      <c r="N11" s="10">
        <v>1</v>
      </c>
      <c r="O11" s="14">
        <v>218.6</v>
      </c>
      <c r="P11" s="21"/>
      <c r="Q11" s="9" t="s">
        <v>6</v>
      </c>
      <c r="R11" s="9">
        <v>135.80000000000001</v>
      </c>
    </row>
    <row r="12" spans="1:21" ht="23.4">
      <c r="H12" s="10">
        <v>2</v>
      </c>
      <c r="I12">
        <v>440.4561208219535</v>
      </c>
      <c r="J12" s="21"/>
      <c r="K12" s="10">
        <v>2</v>
      </c>
      <c r="L12">
        <v>575.51087833709835</v>
      </c>
      <c r="M12" s="21"/>
      <c r="N12" s="10">
        <v>2</v>
      </c>
      <c r="O12" s="14">
        <v>435</v>
      </c>
      <c r="P12" s="21"/>
      <c r="Q12" s="9" t="s">
        <v>7</v>
      </c>
      <c r="R12" s="9">
        <v>0.6099</v>
      </c>
    </row>
    <row r="13" spans="1:21" ht="23.4">
      <c r="H13" s="10">
        <v>3</v>
      </c>
      <c r="I13">
        <v>908.22835772496796</v>
      </c>
      <c r="J13" s="21"/>
      <c r="K13" s="10">
        <v>3</v>
      </c>
      <c r="L13">
        <v>1170.5957441095538</v>
      </c>
      <c r="M13" s="21"/>
      <c r="N13" s="10">
        <v>3</v>
      </c>
      <c r="O13" s="14">
        <v>915</v>
      </c>
      <c r="P13" s="21"/>
    </row>
    <row r="14" spans="1:21" ht="23.4">
      <c r="H14" s="10">
        <v>4</v>
      </c>
      <c r="I14">
        <v>1872.783032817099</v>
      </c>
      <c r="J14" s="21"/>
      <c r="K14" s="10">
        <v>4</v>
      </c>
      <c r="L14">
        <v>1937.2566595562869</v>
      </c>
      <c r="M14" s="21"/>
      <c r="N14" s="10">
        <v>4</v>
      </c>
      <c r="O14" s="14">
        <v>1825.9</v>
      </c>
      <c r="P14" s="21"/>
      <c r="Q14" s="8" t="s">
        <v>8</v>
      </c>
      <c r="R14" s="9" t="s">
        <v>10</v>
      </c>
    </row>
    <row r="15" spans="1:21" ht="23.4">
      <c r="H15" s="10">
        <v>5</v>
      </c>
      <c r="I15">
        <v>3861.7119342024616</v>
      </c>
      <c r="J15" s="21"/>
      <c r="K15" s="10">
        <v>5</v>
      </c>
      <c r="L15">
        <v>2863.4281246022297</v>
      </c>
      <c r="M15" s="21"/>
      <c r="N15" s="10">
        <v>5</v>
      </c>
      <c r="O15" s="14">
        <v>4021.8</v>
      </c>
      <c r="P15" s="21"/>
      <c r="Q15" s="9" t="s">
        <v>6</v>
      </c>
      <c r="R15" s="9">
        <v>173.94</v>
      </c>
    </row>
    <row r="16" spans="1:21" ht="23.4">
      <c r="H16" s="17">
        <v>6</v>
      </c>
      <c r="I16">
        <v>7962.9187158586001</v>
      </c>
      <c r="J16" s="21"/>
      <c r="K16" s="17">
        <v>6</v>
      </c>
      <c r="L16">
        <v>3940.4023212853626</v>
      </c>
      <c r="M16" s="21"/>
      <c r="N16" s="19">
        <v>6</v>
      </c>
      <c r="O16" s="20">
        <v>3582.1</v>
      </c>
      <c r="P16" s="21"/>
      <c r="Q16" s="9" t="s">
        <v>7</v>
      </c>
      <c r="R16" s="9">
        <v>1.7209000000000001</v>
      </c>
    </row>
    <row r="17" spans="8:18" ht="23.4">
      <c r="H17" s="17">
        <v>7</v>
      </c>
      <c r="I17">
        <v>16419.680068256188</v>
      </c>
      <c r="J17" s="21"/>
      <c r="K17" s="17">
        <v>7</v>
      </c>
      <c r="L17">
        <v>5161.4424527966221</v>
      </c>
      <c r="M17" s="21"/>
      <c r="R17" s="26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DC49-84C9-409F-B59E-9B26F88E0B39}">
  <dimension ref="A1:AH101"/>
  <sheetViews>
    <sheetView topLeftCell="A46" zoomScale="74" zoomScaleNormal="75" workbookViewId="0">
      <selection activeCell="J59" sqref="J59"/>
    </sheetView>
  </sheetViews>
  <sheetFormatPr defaultRowHeight="14.4"/>
  <cols>
    <col min="1" max="1" width="16.77734375" bestFit="1" customWidth="1"/>
    <col min="3" max="3" width="40.6640625" bestFit="1" customWidth="1"/>
    <col min="4" max="4" width="11.21875" bestFit="1" customWidth="1"/>
    <col min="5" max="5" width="10" bestFit="1" customWidth="1"/>
    <col min="29" max="29" width="11.6640625" bestFit="1" customWidth="1"/>
    <col min="31" max="31" width="40.6640625" bestFit="1" customWidth="1"/>
    <col min="32" max="32" width="14.21875" bestFit="1" customWidth="1"/>
  </cols>
  <sheetData>
    <row r="1" spans="1:34">
      <c r="A1" s="29" t="s">
        <v>57</v>
      </c>
      <c r="B1" s="29" t="s">
        <v>0</v>
      </c>
      <c r="C1" s="30" t="s">
        <v>20</v>
      </c>
      <c r="AC1" s="74" t="s">
        <v>58</v>
      </c>
      <c r="AD1" s="75" t="s">
        <v>18</v>
      </c>
      <c r="AE1" s="75" t="s">
        <v>20</v>
      </c>
      <c r="AF1" s="76" t="s">
        <v>59</v>
      </c>
    </row>
    <row r="2" spans="1:34">
      <c r="A2" s="31">
        <v>1</v>
      </c>
      <c r="B2" s="31">
        <v>1992</v>
      </c>
      <c r="C2" s="32">
        <v>150781.16666666666</v>
      </c>
      <c r="AC2" s="77">
        <v>1</v>
      </c>
      <c r="AD2" s="77">
        <v>1992</v>
      </c>
      <c r="AE2" s="77">
        <v>150781.16666666666</v>
      </c>
      <c r="AF2" s="78"/>
    </row>
    <row r="3" spans="1:34">
      <c r="A3" s="33">
        <v>2</v>
      </c>
      <c r="B3" s="33">
        <v>1993</v>
      </c>
      <c r="C3" s="32">
        <v>161696.25</v>
      </c>
      <c r="AC3" s="77">
        <v>2</v>
      </c>
      <c r="AD3" s="77">
        <v>1993</v>
      </c>
      <c r="AE3" s="77">
        <v>161696.25</v>
      </c>
      <c r="AF3" s="80">
        <f>(AE3-AE2)/AE2</f>
        <v>7.2390229991146179E-2</v>
      </c>
    </row>
    <row r="4" spans="1:34">
      <c r="A4" s="31">
        <v>3</v>
      </c>
      <c r="B4" s="33">
        <v>1994</v>
      </c>
      <c r="C4" s="32">
        <v>175688.83333333334</v>
      </c>
      <c r="AC4" s="77">
        <v>3</v>
      </c>
      <c r="AD4" s="77">
        <v>1994</v>
      </c>
      <c r="AE4" s="77">
        <v>175688.83333333334</v>
      </c>
      <c r="AF4" s="80">
        <f t="shared" ref="AF4:AF21" si="0">(AE4-AE3)/AE3</f>
        <v>8.6536226618325052E-2</v>
      </c>
    </row>
    <row r="5" spans="1:34">
      <c r="A5" s="33">
        <v>4</v>
      </c>
      <c r="B5" s="33">
        <v>1995</v>
      </c>
      <c r="C5" s="32">
        <v>185437.25</v>
      </c>
      <c r="AC5" s="77">
        <v>4</v>
      </c>
      <c r="AD5" s="77">
        <v>1995</v>
      </c>
      <c r="AE5" s="77">
        <v>185437.25</v>
      </c>
      <c r="AF5" s="80">
        <f t="shared" si="0"/>
        <v>5.5486831358092327E-2</v>
      </c>
    </row>
    <row r="6" spans="1:34">
      <c r="A6" s="31">
        <v>5</v>
      </c>
      <c r="B6" s="33">
        <v>1996</v>
      </c>
      <c r="C6" s="32">
        <v>196728.16666666666</v>
      </c>
      <c r="AC6" s="77">
        <v>5</v>
      </c>
      <c r="AD6" s="77">
        <v>1996</v>
      </c>
      <c r="AE6" s="77">
        <v>196728.16666666666</v>
      </c>
      <c r="AF6" s="80">
        <f t="shared" si="0"/>
        <v>6.0888072200524203E-2</v>
      </c>
    </row>
    <row r="7" spans="1:34">
      <c r="A7" s="33">
        <v>6</v>
      </c>
      <c r="B7" s="33">
        <v>1997</v>
      </c>
      <c r="C7" s="32">
        <v>206334.08333333334</v>
      </c>
      <c r="AC7" s="77">
        <v>6</v>
      </c>
      <c r="AD7" s="77">
        <v>1997</v>
      </c>
      <c r="AE7" s="77">
        <v>206334.08333333334</v>
      </c>
      <c r="AF7" s="80">
        <f t="shared" si="0"/>
        <v>4.8828374855659648E-2</v>
      </c>
    </row>
    <row r="8" spans="1:34">
      <c r="A8" s="31">
        <v>7</v>
      </c>
      <c r="B8" s="33">
        <v>1998</v>
      </c>
      <c r="C8" s="32">
        <v>215657.66666666666</v>
      </c>
      <c r="AC8" s="77">
        <v>7</v>
      </c>
      <c r="AD8" s="77">
        <v>1998</v>
      </c>
      <c r="AE8" s="77">
        <v>215657.66666666666</v>
      </c>
      <c r="AF8" s="80">
        <f t="shared" si="0"/>
        <v>4.5186830904087892E-2</v>
      </c>
    </row>
    <row r="9" spans="1:34">
      <c r="A9" s="33">
        <v>8</v>
      </c>
      <c r="B9" s="33">
        <v>1999</v>
      </c>
      <c r="C9" s="32">
        <v>233872</v>
      </c>
      <c r="AC9" s="77">
        <v>8</v>
      </c>
      <c r="AD9" s="77">
        <v>1999</v>
      </c>
      <c r="AE9" s="77">
        <v>233872</v>
      </c>
      <c r="AF9" s="80">
        <f t="shared" si="0"/>
        <v>8.4459475124927977E-2</v>
      </c>
    </row>
    <row r="10" spans="1:34">
      <c r="A10" s="31">
        <v>9</v>
      </c>
      <c r="B10" s="33">
        <v>2000</v>
      </c>
      <c r="C10" s="32">
        <v>248748.25</v>
      </c>
      <c r="AC10" s="77">
        <v>9</v>
      </c>
      <c r="AD10" s="77">
        <v>2000</v>
      </c>
      <c r="AE10" s="77">
        <v>248748.25</v>
      </c>
      <c r="AF10" s="80">
        <f t="shared" si="0"/>
        <v>6.3608512348635154E-2</v>
      </c>
    </row>
    <row r="11" spans="1:34">
      <c r="A11" s="33">
        <v>10</v>
      </c>
      <c r="B11" s="33">
        <v>2001</v>
      </c>
      <c r="C11" s="32">
        <v>255663.75</v>
      </c>
      <c r="AC11" s="77">
        <v>10</v>
      </c>
      <c r="AD11" s="77">
        <v>2001</v>
      </c>
      <c r="AE11" s="77">
        <v>255663.75</v>
      </c>
      <c r="AF11" s="80">
        <f t="shared" si="0"/>
        <v>2.7801200611461588E-2</v>
      </c>
    </row>
    <row r="12" spans="1:34">
      <c r="A12" s="31">
        <v>11</v>
      </c>
      <c r="B12" s="33">
        <v>2002</v>
      </c>
      <c r="C12" s="32">
        <v>261272.41666666666</v>
      </c>
      <c r="AC12" s="77">
        <v>11</v>
      </c>
      <c r="AD12" s="77">
        <v>2002</v>
      </c>
      <c r="AE12" s="77">
        <v>261272.41666666666</v>
      </c>
      <c r="AF12" s="80">
        <f t="shared" si="0"/>
        <v>2.1937668780445632E-2</v>
      </c>
    </row>
    <row r="13" spans="1:34">
      <c r="A13" s="33">
        <v>12</v>
      </c>
      <c r="B13" s="33">
        <v>2003</v>
      </c>
      <c r="C13" s="32">
        <v>272232.5</v>
      </c>
      <c r="AC13" s="77">
        <v>12</v>
      </c>
      <c r="AD13" s="77">
        <v>2003</v>
      </c>
      <c r="AE13" s="77">
        <v>272232.5</v>
      </c>
      <c r="AF13" s="80">
        <f t="shared" si="0"/>
        <v>4.1948872648567039E-2</v>
      </c>
    </row>
    <row r="14" spans="1:34">
      <c r="A14" s="31">
        <v>13</v>
      </c>
      <c r="B14" s="33">
        <v>2004</v>
      </c>
      <c r="C14" s="32">
        <v>288987.5</v>
      </c>
      <c r="AC14" s="77">
        <v>13</v>
      </c>
      <c r="AD14" s="77">
        <v>2004</v>
      </c>
      <c r="AE14" s="77">
        <v>288987.5</v>
      </c>
      <c r="AF14" s="80">
        <f t="shared" si="0"/>
        <v>6.154665589156328E-2</v>
      </c>
    </row>
    <row r="15" spans="1:34">
      <c r="A15" s="33">
        <v>14</v>
      </c>
      <c r="B15" s="33">
        <v>2005</v>
      </c>
      <c r="C15" s="32">
        <v>307826.08333333331</v>
      </c>
      <c r="AC15" s="77">
        <v>14</v>
      </c>
      <c r="AD15" s="77">
        <v>2005</v>
      </c>
      <c r="AE15" s="77">
        <v>307826.08333333331</v>
      </c>
      <c r="AF15" s="80">
        <f t="shared" si="0"/>
        <v>6.5188229017979368E-2</v>
      </c>
      <c r="AH15" s="73"/>
    </row>
    <row r="16" spans="1:34">
      <c r="A16" s="31">
        <v>15</v>
      </c>
      <c r="B16" s="33">
        <v>2006</v>
      </c>
      <c r="C16" s="32">
        <v>323823.08333333331</v>
      </c>
      <c r="AC16" s="77">
        <v>15</v>
      </c>
      <c r="AD16" s="77">
        <v>2006</v>
      </c>
      <c r="AE16" s="77">
        <v>323823.08333333331</v>
      </c>
      <c r="AF16" s="80">
        <f t="shared" si="0"/>
        <v>5.1967655978903675E-2</v>
      </c>
    </row>
    <row r="17" spans="1:32">
      <c r="A17" s="33">
        <v>16</v>
      </c>
      <c r="B17" s="33">
        <v>2007</v>
      </c>
      <c r="C17" s="32">
        <v>334008</v>
      </c>
      <c r="AC17" s="77">
        <v>16</v>
      </c>
      <c r="AD17" s="77">
        <v>2007</v>
      </c>
      <c r="AE17" s="77">
        <v>334008</v>
      </c>
      <c r="AF17" s="80">
        <f t="shared" si="0"/>
        <v>3.1452102060873323E-2</v>
      </c>
    </row>
    <row r="18" spans="1:32">
      <c r="A18" s="31">
        <v>17</v>
      </c>
      <c r="B18" s="33">
        <v>2008</v>
      </c>
      <c r="C18" s="32">
        <v>328780.33333333331</v>
      </c>
      <c r="AC18" s="77">
        <v>17</v>
      </c>
      <c r="AD18" s="77">
        <v>2008</v>
      </c>
      <c r="AE18" s="77">
        <v>328780.33333333331</v>
      </c>
      <c r="AF18" s="80">
        <f t="shared" si="0"/>
        <v>-1.5651321724829005E-2</v>
      </c>
    </row>
    <row r="19" spans="1:32">
      <c r="A19" s="33">
        <v>18</v>
      </c>
      <c r="B19" s="33">
        <v>2009</v>
      </c>
      <c r="C19" s="32">
        <v>303288.91666666669</v>
      </c>
      <c r="AC19" s="77">
        <v>18</v>
      </c>
      <c r="AD19" s="77">
        <v>2009</v>
      </c>
      <c r="AE19" s="77">
        <v>303288.91666666669</v>
      </c>
      <c r="AF19" s="80">
        <f t="shared" si="0"/>
        <v>-7.7533277030965853E-2</v>
      </c>
    </row>
    <row r="20" spans="1:32">
      <c r="A20" s="31">
        <v>19</v>
      </c>
      <c r="B20" s="33">
        <v>2010</v>
      </c>
      <c r="C20" s="32">
        <v>323964.16666666669</v>
      </c>
      <c r="AC20" s="77">
        <v>19</v>
      </c>
      <c r="AD20" s="77">
        <v>2010</v>
      </c>
      <c r="AE20" s="77">
        <v>323964.16666666669</v>
      </c>
      <c r="AF20" s="80">
        <f t="shared" si="0"/>
        <v>6.8170146892388359E-2</v>
      </c>
    </row>
    <row r="21" spans="1:32">
      <c r="A21" s="33">
        <v>20</v>
      </c>
      <c r="B21" s="33">
        <v>2011</v>
      </c>
      <c r="C21" s="32">
        <v>349717.75</v>
      </c>
      <c r="AC21" s="79">
        <v>20</v>
      </c>
      <c r="AD21" s="79">
        <v>2011</v>
      </c>
      <c r="AE21" s="79">
        <v>349717.75</v>
      </c>
      <c r="AF21" s="81">
        <f t="shared" si="0"/>
        <v>7.949516021576454E-2</v>
      </c>
    </row>
    <row r="22" spans="1:32">
      <c r="AC22" s="25"/>
      <c r="AD22" s="25"/>
      <c r="AE22" s="24" t="s">
        <v>60</v>
      </c>
      <c r="AF22" s="82">
        <f>AVERAGE(AF3:AF21)</f>
        <v>4.5984612986502658E-2</v>
      </c>
    </row>
    <row r="23" spans="1:32">
      <c r="A23" s="24" t="s">
        <v>61</v>
      </c>
      <c r="B23" s="83" t="s">
        <v>62</v>
      </c>
    </row>
    <row r="24" spans="1:32">
      <c r="A24" s="25" t="s">
        <v>63</v>
      </c>
      <c r="B24" s="25">
        <v>158193</v>
      </c>
    </row>
    <row r="25" spans="1:32">
      <c r="A25" s="25" t="s">
        <v>64</v>
      </c>
      <c r="B25" s="25">
        <v>4.2999999999999997E-2</v>
      </c>
    </row>
    <row r="26" spans="1:32">
      <c r="A26" s="96" t="s">
        <v>67</v>
      </c>
      <c r="B26" s="25">
        <f>B28</f>
        <v>59</v>
      </c>
    </row>
    <row r="27" spans="1:32">
      <c r="A27" s="96" t="s">
        <v>68</v>
      </c>
      <c r="B27" s="25">
        <v>2050</v>
      </c>
    </row>
    <row r="28" spans="1:32" ht="15" thickBot="1">
      <c r="A28" s="98" t="s">
        <v>69</v>
      </c>
      <c r="B28" s="99">
        <f>B27-1992+1</f>
        <v>59</v>
      </c>
    </row>
    <row r="29" spans="1:32" ht="15" thickBot="1">
      <c r="A29" s="100" t="s">
        <v>65</v>
      </c>
      <c r="B29" s="101">
        <f>B24*2.71^(B25*B26)</f>
        <v>1984405.1849663565</v>
      </c>
    </row>
    <row r="42" spans="1:6">
      <c r="A42" s="74" t="s">
        <v>58</v>
      </c>
      <c r="B42" s="75" t="s">
        <v>18</v>
      </c>
      <c r="C42" s="75" t="s">
        <v>20</v>
      </c>
      <c r="D42" s="76" t="s">
        <v>59</v>
      </c>
      <c r="E42" s="84" t="s">
        <v>65</v>
      </c>
      <c r="F42" s="84" t="s">
        <v>66</v>
      </c>
    </row>
    <row r="43" spans="1:6">
      <c r="A43" s="85">
        <v>1</v>
      </c>
      <c r="B43" s="85">
        <v>1992</v>
      </c>
      <c r="C43" s="89">
        <v>150781.16666666666</v>
      </c>
      <c r="D43" s="86"/>
      <c r="E43" s="2">
        <f>$B$24*2.71^($B$25*A43)</f>
        <v>165122.00053571782</v>
      </c>
      <c r="F43" s="92">
        <f>ABS(E43-C43)/C43</f>
        <v>9.5110246100924362E-2</v>
      </c>
    </row>
    <row r="44" spans="1:6">
      <c r="A44" s="85">
        <v>2</v>
      </c>
      <c r="B44" s="85">
        <v>1993</v>
      </c>
      <c r="C44" s="89">
        <v>161696.25</v>
      </c>
      <c r="D44" s="87">
        <f t="shared" ref="D44:D62" si="1">(C44-C43)/C43</f>
        <v>7.2390229991146179E-2</v>
      </c>
      <c r="E44" s="2">
        <f t="shared" ref="E44:E76" si="2">$B$24*2.71^($B$25*A44)</f>
        <v>172354.49773958133</v>
      </c>
      <c r="F44" s="92">
        <f t="shared" ref="F44:F62" si="3">ABS(E44-C44)/C44</f>
        <v>6.5915243795581738E-2</v>
      </c>
    </row>
    <row r="45" spans="1:6">
      <c r="A45" s="85">
        <v>3</v>
      </c>
      <c r="B45" s="85">
        <v>1994</v>
      </c>
      <c r="C45" s="89">
        <v>175688.83333333334</v>
      </c>
      <c r="D45" s="87">
        <f t="shared" si="1"/>
        <v>8.6536226618325052E-2</v>
      </c>
      <c r="E45" s="2">
        <f t="shared" si="2"/>
        <v>179903.78504793844</v>
      </c>
      <c r="F45" s="92">
        <f t="shared" si="3"/>
        <v>2.3991005202977762E-2</v>
      </c>
    </row>
    <row r="46" spans="1:6">
      <c r="A46" s="85">
        <v>4</v>
      </c>
      <c r="B46" s="85">
        <v>1995</v>
      </c>
      <c r="C46" s="89">
        <v>185437.25</v>
      </c>
      <c r="D46" s="87">
        <f t="shared" si="1"/>
        <v>5.5486831358092327E-2</v>
      </c>
      <c r="E46" s="2">
        <f t="shared" si="2"/>
        <v>187783.73816201321</v>
      </c>
      <c r="F46" s="92">
        <f t="shared" si="3"/>
        <v>1.2653812338207169E-2</v>
      </c>
    </row>
    <row r="47" spans="1:6">
      <c r="A47" s="85">
        <v>5</v>
      </c>
      <c r="B47" s="85">
        <v>1996</v>
      </c>
      <c r="C47" s="89">
        <v>196728.16666666666</v>
      </c>
      <c r="D47" s="87">
        <f t="shared" si="1"/>
        <v>6.0888072200524203E-2</v>
      </c>
      <c r="E47" s="2">
        <f t="shared" si="2"/>
        <v>196008.84055164916</v>
      </c>
      <c r="F47" s="92">
        <f t="shared" si="3"/>
        <v>3.6564470009844119E-3</v>
      </c>
    </row>
    <row r="48" spans="1:6">
      <c r="A48" s="85">
        <v>6</v>
      </c>
      <c r="B48" s="85">
        <v>1997</v>
      </c>
      <c r="C48" s="89">
        <v>206334.08333333334</v>
      </c>
      <c r="D48" s="87">
        <f t="shared" si="1"/>
        <v>4.8828374855659648E-2</v>
      </c>
      <c r="E48" s="2">
        <f t="shared" si="2"/>
        <v>204594.21007614015</v>
      </c>
      <c r="F48" s="92">
        <f t="shared" si="3"/>
        <v>8.4323114683017251E-3</v>
      </c>
    </row>
    <row r="49" spans="1:6">
      <c r="A49" s="85">
        <v>7</v>
      </c>
      <c r="B49" s="85">
        <v>1998</v>
      </c>
      <c r="C49" s="89">
        <v>215657.66666666666</v>
      </c>
      <c r="D49" s="87">
        <f t="shared" si="1"/>
        <v>4.5186830904087892E-2</v>
      </c>
      <c r="E49" s="2">
        <f t="shared" si="2"/>
        <v>213555.62677107824</v>
      </c>
      <c r="F49" s="92">
        <f t="shared" si="3"/>
        <v>9.747114155869329E-3</v>
      </c>
    </row>
    <row r="50" spans="1:6">
      <c r="A50" s="85">
        <v>8</v>
      </c>
      <c r="B50" s="85">
        <v>1999</v>
      </c>
      <c r="C50" s="89">
        <v>233872</v>
      </c>
      <c r="D50" s="87">
        <f t="shared" si="1"/>
        <v>8.4459475124927977E-2</v>
      </c>
      <c r="E50" s="2">
        <f t="shared" si="2"/>
        <v>222909.56185229137</v>
      </c>
      <c r="F50" s="92">
        <f t="shared" si="3"/>
        <v>4.6873666568501691E-2</v>
      </c>
    </row>
    <row r="51" spans="1:6">
      <c r="A51" s="85">
        <v>9</v>
      </c>
      <c r="B51" s="85">
        <v>2000</v>
      </c>
      <c r="C51" s="89">
        <v>248748.25</v>
      </c>
      <c r="D51" s="87">
        <f t="shared" si="1"/>
        <v>6.3608512348635154E-2</v>
      </c>
      <c r="E51" s="2">
        <f t="shared" si="2"/>
        <v>232673.20799018088</v>
      </c>
      <c r="F51" s="92">
        <f t="shared" si="3"/>
        <v>6.462373910095498E-2</v>
      </c>
    </row>
    <row r="52" spans="1:6">
      <c r="A52" s="85">
        <v>10</v>
      </c>
      <c r="B52" s="85">
        <v>2001</v>
      </c>
      <c r="C52" s="89">
        <v>255663.75</v>
      </c>
      <c r="D52" s="87">
        <f t="shared" si="1"/>
        <v>2.7801200611461588E-2</v>
      </c>
      <c r="E52" s="2">
        <f t="shared" si="2"/>
        <v>242864.51091010234</v>
      </c>
      <c r="F52" s="92">
        <f t="shared" si="3"/>
        <v>5.0062783988334907E-2</v>
      </c>
    </row>
    <row r="53" spans="1:6">
      <c r="A53" s="85">
        <v>11</v>
      </c>
      <c r="B53" s="85">
        <v>2002</v>
      </c>
      <c r="C53" s="89">
        <v>261272.41666666666</v>
      </c>
      <c r="D53" s="87">
        <f t="shared" si="1"/>
        <v>2.1937668780445632E-2</v>
      </c>
      <c r="E53" s="2">
        <f t="shared" si="2"/>
        <v>253502.20237687364</v>
      </c>
      <c r="F53" s="92">
        <f t="shared" si="3"/>
        <v>2.9739895197992965E-2</v>
      </c>
    </row>
    <row r="54" spans="1:6">
      <c r="A54" s="85">
        <v>12</v>
      </c>
      <c r="B54" s="85">
        <v>2003</v>
      </c>
      <c r="C54" s="89">
        <v>272232.5</v>
      </c>
      <c r="D54" s="87">
        <f t="shared" si="1"/>
        <v>4.1948872648567039E-2</v>
      </c>
      <c r="E54" s="2">
        <f t="shared" si="2"/>
        <v>264605.83462403377</v>
      </c>
      <c r="F54" s="92">
        <f t="shared" si="3"/>
        <v>2.8015264070110034E-2</v>
      </c>
    </row>
    <row r="55" spans="1:6">
      <c r="A55" s="85">
        <v>13</v>
      </c>
      <c r="B55" s="85">
        <v>2004</v>
      </c>
      <c r="C55" s="89">
        <v>288987.5</v>
      </c>
      <c r="D55" s="87">
        <f t="shared" si="1"/>
        <v>6.154665589156328E-2</v>
      </c>
      <c r="E55" s="2">
        <f t="shared" si="2"/>
        <v>276195.81629113649</v>
      </c>
      <c r="F55" s="92">
        <f t="shared" si="3"/>
        <v>4.4263795869591269E-2</v>
      </c>
    </row>
    <row r="56" spans="1:6">
      <c r="A56" s="85">
        <v>14</v>
      </c>
      <c r="B56" s="85">
        <v>2005</v>
      </c>
      <c r="C56" s="89">
        <v>307826.08333333331</v>
      </c>
      <c r="D56" s="87">
        <f t="shared" si="1"/>
        <v>6.5188229017979368E-2</v>
      </c>
      <c r="E56" s="2">
        <f t="shared" si="2"/>
        <v>288293.44993513025</v>
      </c>
      <c r="F56" s="92">
        <f t="shared" si="3"/>
        <v>6.3453470825771144E-2</v>
      </c>
    </row>
    <row r="57" spans="1:6">
      <c r="A57" s="85">
        <v>15</v>
      </c>
      <c r="B57" s="85">
        <v>2006</v>
      </c>
      <c r="C57" s="89">
        <v>323823.08333333331</v>
      </c>
      <c r="D57" s="87">
        <f t="shared" si="1"/>
        <v>5.1967655978903675E-2</v>
      </c>
      <c r="E57" s="2">
        <f t="shared" si="2"/>
        <v>300920.97118477122</v>
      </c>
      <c r="F57" s="92">
        <f t="shared" si="3"/>
        <v>7.0724149473270811E-2</v>
      </c>
    </row>
    <row r="58" spans="1:6">
      <c r="A58" s="85">
        <v>16</v>
      </c>
      <c r="B58" s="85">
        <v>2007</v>
      </c>
      <c r="C58" s="89">
        <v>334008</v>
      </c>
      <c r="D58" s="87">
        <f t="shared" si="1"/>
        <v>3.1452102060873323E-2</v>
      </c>
      <c r="E58" s="2">
        <f t="shared" si="2"/>
        <v>314101.58961003658</v>
      </c>
      <c r="F58" s="92">
        <f t="shared" si="3"/>
        <v>5.9598603596211532E-2</v>
      </c>
    </row>
    <row r="59" spans="1:6">
      <c r="A59" s="85">
        <v>17</v>
      </c>
      <c r="B59" s="85">
        <v>2008</v>
      </c>
      <c r="C59" s="89">
        <v>328780.33333333331</v>
      </c>
      <c r="D59" s="87">
        <f t="shared" si="1"/>
        <v>-1.5651321724829005E-2</v>
      </c>
      <c r="E59" s="2">
        <f t="shared" si="2"/>
        <v>327859.53138165583</v>
      </c>
      <c r="F59" s="92">
        <f t="shared" si="3"/>
        <v>2.8006600709414298E-3</v>
      </c>
    </row>
    <row r="60" spans="1:6">
      <c r="A60" s="85">
        <v>18</v>
      </c>
      <c r="B60" s="85">
        <v>2009</v>
      </c>
      <c r="C60" s="89">
        <v>303288.91666666669</v>
      </c>
      <c r="D60" s="87">
        <f t="shared" si="1"/>
        <v>-7.7533277030965853E-2</v>
      </c>
      <c r="E60" s="2">
        <f t="shared" si="2"/>
        <v>342220.08379916917</v>
      </c>
      <c r="F60" s="92">
        <f t="shared" si="3"/>
        <v>0.12836330308532259</v>
      </c>
    </row>
    <row r="61" spans="1:6">
      <c r="A61" s="85">
        <v>19</v>
      </c>
      <c r="B61" s="85">
        <v>2010</v>
      </c>
      <c r="C61" s="89">
        <v>323964.16666666669</v>
      </c>
      <c r="D61" s="87">
        <f t="shared" si="1"/>
        <v>6.8170146892388359E-2</v>
      </c>
      <c r="E61" s="2">
        <f t="shared" si="2"/>
        <v>357209.64176935639</v>
      </c>
      <c r="F61" s="92">
        <f t="shared" si="3"/>
        <v>0.10262084058480654</v>
      </c>
    </row>
    <row r="62" spans="1:6" ht="15" thickBot="1">
      <c r="A62" s="88">
        <v>20</v>
      </c>
      <c r="B62" s="88">
        <v>2011</v>
      </c>
      <c r="C62" s="89">
        <v>349717.75</v>
      </c>
      <c r="D62" s="87">
        <f t="shared" si="1"/>
        <v>7.949516021576454E-2</v>
      </c>
      <c r="E62" s="2">
        <f t="shared" si="2"/>
        <v>372855.75632046442</v>
      </c>
      <c r="F62" s="92">
        <f t="shared" si="3"/>
        <v>6.6161944369321907E-2</v>
      </c>
    </row>
    <row r="63" spans="1:6" ht="15" thickBot="1">
      <c r="A63" s="85">
        <v>21</v>
      </c>
      <c r="B63" s="85">
        <v>2012</v>
      </c>
      <c r="C63" s="90" t="s">
        <v>60</v>
      </c>
      <c r="D63" s="91">
        <f>AVERAGE(D44:D62)</f>
        <v>4.5984612986502658E-2</v>
      </c>
      <c r="E63" s="2">
        <f>$B$24*2.71^($B$25*A63)</f>
        <v>389187.18524140259</v>
      </c>
      <c r="F63" s="95">
        <f>AVERAGE(F43:F62)</f>
        <v>4.8840414843198912E-2</v>
      </c>
    </row>
    <row r="64" spans="1:6">
      <c r="A64" s="93">
        <v>22</v>
      </c>
      <c r="B64" s="93">
        <v>2013</v>
      </c>
      <c r="C64" s="94"/>
      <c r="D64" s="94"/>
      <c r="E64" s="2">
        <f t="shared" si="2"/>
        <v>406233.94593898201</v>
      </c>
      <c r="F64" s="25"/>
    </row>
    <row r="65" spans="1:6">
      <c r="A65" s="93">
        <v>23</v>
      </c>
      <c r="B65" s="93">
        <v>2014</v>
      </c>
      <c r="C65" s="25"/>
      <c r="D65" s="25"/>
      <c r="E65" s="2">
        <f t="shared" si="2"/>
        <v>424027.37061035162</v>
      </c>
      <c r="F65" s="25"/>
    </row>
    <row r="66" spans="1:6">
      <c r="A66" s="93">
        <v>24</v>
      </c>
      <c r="B66" s="93">
        <v>2015</v>
      </c>
      <c r="C66" s="25"/>
      <c r="D66" s="25"/>
      <c r="E66" s="2">
        <f t="shared" si="2"/>
        <v>442600.16383203748</v>
      </c>
      <c r="F66" s="25"/>
    </row>
    <row r="67" spans="1:6">
      <c r="A67" s="93">
        <v>25</v>
      </c>
      <c r="B67" s="93">
        <v>2016</v>
      </c>
      <c r="C67" s="25"/>
      <c r="D67" s="25"/>
      <c r="E67" s="2">
        <f t="shared" si="2"/>
        <v>461986.46267143602</v>
      </c>
      <c r="F67" s="25"/>
    </row>
    <row r="68" spans="1:6">
      <c r="A68" s="93">
        <v>26</v>
      </c>
      <c r="B68" s="93">
        <v>2017</v>
      </c>
      <c r="C68" s="25"/>
      <c r="D68" s="25"/>
      <c r="E68" s="2">
        <f t="shared" si="2"/>
        <v>482221.89943124686</v>
      </c>
      <c r="F68" s="25"/>
    </row>
    <row r="69" spans="1:6">
      <c r="A69" s="93">
        <v>27</v>
      </c>
      <c r="B69" s="93">
        <v>2018</v>
      </c>
      <c r="C69" s="25"/>
      <c r="D69" s="25"/>
      <c r="E69" s="2">
        <f t="shared" si="2"/>
        <v>503343.66714216926</v>
      </c>
      <c r="F69" s="25"/>
    </row>
    <row r="70" spans="1:6">
      <c r="A70" s="93">
        <v>28</v>
      </c>
      <c r="B70" s="93">
        <v>2019</v>
      </c>
      <c r="C70" s="25"/>
      <c r="D70" s="25"/>
      <c r="E70" s="2">
        <f t="shared" si="2"/>
        <v>525390.58792424097</v>
      </c>
      <c r="F70" s="25"/>
    </row>
    <row r="71" spans="1:6">
      <c r="A71" s="93">
        <v>29</v>
      </c>
      <c r="B71" s="93">
        <v>2020</v>
      </c>
      <c r="C71" s="25"/>
      <c r="D71" s="25"/>
      <c r="E71" s="2">
        <f t="shared" si="2"/>
        <v>548403.18434246536</v>
      </c>
      <c r="F71" s="25"/>
    </row>
    <row r="72" spans="1:6">
      <c r="A72" s="93">
        <v>30</v>
      </c>
      <c r="B72" s="93">
        <v>2021</v>
      </c>
      <c r="C72" s="25"/>
      <c r="D72" s="25"/>
      <c r="E72" s="2">
        <f t="shared" si="2"/>
        <v>572423.75388788315</v>
      </c>
      <c r="F72" s="25"/>
    </row>
    <row r="73" spans="1:6">
      <c r="A73" s="93">
        <v>31</v>
      </c>
      <c r="B73" s="93">
        <v>2022</v>
      </c>
      <c r="C73" s="25"/>
      <c r="D73" s="25"/>
      <c r="E73" s="2">
        <f t="shared" si="2"/>
        <v>597496.4467209843</v>
      </c>
      <c r="F73" s="25"/>
    </row>
    <row r="74" spans="1:6">
      <c r="A74" s="93">
        <v>32</v>
      </c>
      <c r="B74" s="93">
        <v>2023</v>
      </c>
      <c r="C74" s="25"/>
      <c r="D74" s="25"/>
      <c r="E74" s="2">
        <f t="shared" si="2"/>
        <v>623667.34682035132</v>
      </c>
      <c r="F74" s="25"/>
    </row>
    <row r="75" spans="1:6">
      <c r="A75" s="93">
        <v>33</v>
      </c>
      <c r="B75" s="93">
        <v>2024</v>
      </c>
      <c r="C75" s="25"/>
      <c r="D75" s="25"/>
      <c r="E75" s="2">
        <f t="shared" si="2"/>
        <v>650984.55668569251</v>
      </c>
      <c r="F75" s="25"/>
    </row>
    <row r="76" spans="1:6">
      <c r="A76" s="93">
        <v>34</v>
      </c>
      <c r="B76" s="93">
        <v>2025</v>
      </c>
      <c r="C76" s="25"/>
      <c r="D76" s="25"/>
      <c r="E76" s="2">
        <f t="shared" si="2"/>
        <v>679498.28575094312</v>
      </c>
      <c r="F76" s="25"/>
    </row>
    <row r="77" spans="1:6">
      <c r="A77" s="93">
        <v>35</v>
      </c>
      <c r="B77" s="93">
        <v>2026</v>
      </c>
    </row>
    <row r="78" spans="1:6">
      <c r="A78" s="93">
        <v>36</v>
      </c>
      <c r="B78" s="93">
        <v>2027</v>
      </c>
    </row>
    <row r="79" spans="1:6">
      <c r="A79" s="93">
        <v>37</v>
      </c>
      <c r="B79" s="93">
        <v>2028</v>
      </c>
    </row>
    <row r="80" spans="1:6">
      <c r="A80" s="93">
        <v>38</v>
      </c>
      <c r="B80" s="93">
        <v>2029</v>
      </c>
    </row>
    <row r="81" spans="1:2">
      <c r="A81" s="93">
        <v>39</v>
      </c>
      <c r="B81" s="93">
        <v>2030</v>
      </c>
    </row>
    <row r="82" spans="1:2">
      <c r="A82" s="93">
        <v>40</v>
      </c>
      <c r="B82" s="93">
        <v>2031</v>
      </c>
    </row>
    <row r="83" spans="1:2">
      <c r="A83" s="93">
        <v>41</v>
      </c>
      <c r="B83" s="93">
        <v>2032</v>
      </c>
    </row>
    <row r="84" spans="1:2">
      <c r="A84" s="93">
        <v>42</v>
      </c>
      <c r="B84" s="93">
        <v>2033</v>
      </c>
    </row>
    <row r="85" spans="1:2">
      <c r="A85" s="93">
        <v>43</v>
      </c>
      <c r="B85" s="93">
        <v>2034</v>
      </c>
    </row>
    <row r="86" spans="1:2">
      <c r="A86" s="93">
        <v>44</v>
      </c>
      <c r="B86" s="93">
        <v>2035</v>
      </c>
    </row>
    <row r="87" spans="1:2">
      <c r="A87" s="93">
        <v>45</v>
      </c>
      <c r="B87" s="93">
        <v>2036</v>
      </c>
    </row>
    <row r="88" spans="1:2">
      <c r="A88" s="93">
        <v>46</v>
      </c>
      <c r="B88" s="93">
        <v>2037</v>
      </c>
    </row>
    <row r="89" spans="1:2">
      <c r="A89" s="93">
        <v>47</v>
      </c>
      <c r="B89" s="93">
        <v>2038</v>
      </c>
    </row>
    <row r="90" spans="1:2">
      <c r="A90" s="93">
        <v>48</v>
      </c>
      <c r="B90" s="93">
        <v>2039</v>
      </c>
    </row>
    <row r="91" spans="1:2">
      <c r="A91" s="93">
        <v>49</v>
      </c>
      <c r="B91" s="93">
        <v>2040</v>
      </c>
    </row>
    <row r="92" spans="1:2">
      <c r="A92" s="93">
        <v>50</v>
      </c>
      <c r="B92" s="93">
        <v>2041</v>
      </c>
    </row>
    <row r="93" spans="1:2">
      <c r="A93" s="93">
        <v>51</v>
      </c>
      <c r="B93" s="93">
        <v>2042</v>
      </c>
    </row>
    <row r="94" spans="1:2">
      <c r="A94" s="93">
        <v>52</v>
      </c>
      <c r="B94" s="93">
        <v>2043</v>
      </c>
    </row>
    <row r="95" spans="1:2">
      <c r="A95" s="93">
        <v>53</v>
      </c>
      <c r="B95" s="93">
        <v>2044</v>
      </c>
    </row>
    <row r="96" spans="1:2">
      <c r="A96" s="93">
        <v>54</v>
      </c>
      <c r="B96" s="93">
        <v>2045</v>
      </c>
    </row>
    <row r="97" spans="1:2">
      <c r="A97" s="93">
        <v>55</v>
      </c>
      <c r="B97" s="93">
        <v>2046</v>
      </c>
    </row>
    <row r="98" spans="1:2">
      <c r="A98" s="93">
        <v>56</v>
      </c>
      <c r="B98" s="93">
        <v>2047</v>
      </c>
    </row>
    <row r="99" spans="1:2">
      <c r="A99" s="93">
        <v>57</v>
      </c>
      <c r="B99" s="93">
        <v>2048</v>
      </c>
    </row>
    <row r="100" spans="1:2">
      <c r="A100" s="93">
        <v>58</v>
      </c>
      <c r="B100" s="93">
        <v>2049</v>
      </c>
    </row>
    <row r="101" spans="1:2">
      <c r="A101" s="93">
        <v>59</v>
      </c>
      <c r="B101" s="93">
        <v>2050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72A-6504-4574-84D6-3F637CAC4826}">
  <dimension ref="A3:U131"/>
  <sheetViews>
    <sheetView workbookViewId="0">
      <selection activeCell="B40" sqref="B40"/>
    </sheetView>
  </sheetViews>
  <sheetFormatPr defaultRowHeight="14.4"/>
  <cols>
    <col min="1" max="1" width="14.5546875" bestFit="1" customWidth="1"/>
    <col min="3" max="3" width="14" bestFit="1" customWidth="1"/>
    <col min="4" max="4" width="11" bestFit="1" customWidth="1"/>
    <col min="5" max="5" width="9" bestFit="1" customWidth="1"/>
    <col min="6" max="6" width="10.77734375" bestFit="1" customWidth="1"/>
    <col min="7" max="7" width="13.77734375" bestFit="1" customWidth="1"/>
    <col min="8" max="8" width="11" bestFit="1" customWidth="1"/>
    <col min="9" max="9" width="12.21875" bestFit="1" customWidth="1"/>
    <col min="10" max="10" width="14.21875" bestFit="1" customWidth="1"/>
    <col min="11" max="11" width="13.77734375" bestFit="1" customWidth="1"/>
    <col min="12" max="12" width="14.77734375" bestFit="1" customWidth="1"/>
    <col min="13" max="13" width="15.33203125" customWidth="1"/>
    <col min="14" max="14" width="24.109375" bestFit="1" customWidth="1"/>
    <col min="15" max="15" width="14.77734375" bestFit="1" customWidth="1"/>
    <col min="16" max="16" width="28.77734375" bestFit="1" customWidth="1"/>
  </cols>
  <sheetData>
    <row r="3" spans="1:12" ht="20.399999999999999" thickBot="1">
      <c r="G3" s="212" t="s">
        <v>21</v>
      </c>
      <c r="H3" s="212"/>
      <c r="I3" s="212"/>
      <c r="J3" s="213" t="s">
        <v>22</v>
      </c>
      <c r="K3" s="213"/>
      <c r="L3" s="213"/>
    </row>
    <row r="4" spans="1:12">
      <c r="B4" s="24" t="s">
        <v>23</v>
      </c>
      <c r="C4" s="24" t="s">
        <v>24</v>
      </c>
      <c r="E4" s="34" t="s">
        <v>24</v>
      </c>
      <c r="F4" s="35" t="s">
        <v>25</v>
      </c>
      <c r="G4" s="36" t="s">
        <v>26</v>
      </c>
      <c r="H4" s="24" t="s">
        <v>3</v>
      </c>
      <c r="I4" s="37" t="s">
        <v>8</v>
      </c>
      <c r="J4" s="38" t="s">
        <v>27</v>
      </c>
      <c r="K4" s="39" t="s">
        <v>28</v>
      </c>
      <c r="L4" s="40" t="s">
        <v>29</v>
      </c>
    </row>
    <row r="5" spans="1:12">
      <c r="B5" s="41">
        <v>290</v>
      </c>
      <c r="C5" s="41">
        <v>125</v>
      </c>
      <c r="E5" s="42">
        <v>125</v>
      </c>
      <c r="F5" s="43">
        <v>290</v>
      </c>
      <c r="G5" s="44">
        <f t="shared" ref="G5:G16" si="0">$B$28*F5+$B$29</f>
        <v>108.476</v>
      </c>
      <c r="H5" s="45">
        <f t="shared" ref="H5:H16" si="1">$E$28*EXP($E$29*F5)</f>
        <v>109.42938509863754</v>
      </c>
      <c r="I5" s="46">
        <f t="shared" ref="I5:I16" si="2">$H$28*F5^-1.908</f>
        <v>117.61465381582187</v>
      </c>
      <c r="J5" s="47">
        <f>ABS(G5-$E5)/$E5</f>
        <v>0.132192</v>
      </c>
      <c r="K5" s="48">
        <f t="shared" ref="K5:L16" si="3">ABS(H5-$E5)/$E5</f>
        <v>0.12456491921089968</v>
      </c>
      <c r="L5" s="49">
        <f t="shared" si="3"/>
        <v>5.9082769473425063E-2</v>
      </c>
    </row>
    <row r="6" spans="1:12">
      <c r="B6" s="41">
        <v>300</v>
      </c>
      <c r="C6" s="41">
        <v>103</v>
      </c>
      <c r="E6" s="42">
        <v>103</v>
      </c>
      <c r="F6" s="43">
        <v>300</v>
      </c>
      <c r="G6" s="44">
        <f t="shared" si="0"/>
        <v>104.92999999999999</v>
      </c>
      <c r="H6" s="45">
        <f t="shared" si="1"/>
        <v>104.09245101084399</v>
      </c>
      <c r="I6" s="46">
        <f t="shared" si="2"/>
        <v>110.2476803704582</v>
      </c>
      <c r="J6" s="47">
        <f t="shared" ref="J6:J16" si="4">ABS(G6-$E6)/$E6</f>
        <v>1.8737864077669832E-2</v>
      </c>
      <c r="K6" s="48">
        <f t="shared" si="3"/>
        <v>1.0606320493630948E-2</v>
      </c>
      <c r="L6" s="49">
        <f t="shared" si="3"/>
        <v>7.0365828839399985E-2</v>
      </c>
    </row>
    <row r="7" spans="1:12">
      <c r="B7" s="41">
        <v>340</v>
      </c>
      <c r="C7" s="41">
        <v>87</v>
      </c>
      <c r="E7" s="42">
        <v>87</v>
      </c>
      <c r="F7" s="43">
        <v>340</v>
      </c>
      <c r="G7" s="44">
        <f t="shared" si="0"/>
        <v>90.745999999999995</v>
      </c>
      <c r="H7" s="45">
        <f t="shared" si="1"/>
        <v>85.223690805841244</v>
      </c>
      <c r="I7" s="46">
        <f t="shared" si="2"/>
        <v>86.827049006961417</v>
      </c>
      <c r="J7" s="47">
        <f t="shared" si="4"/>
        <v>4.3057471264367757E-2</v>
      </c>
      <c r="K7" s="48">
        <f t="shared" si="3"/>
        <v>2.0417347059296046E-2</v>
      </c>
      <c r="L7" s="49">
        <f t="shared" si="3"/>
        <v>1.9879424487193459E-3</v>
      </c>
    </row>
    <row r="8" spans="1:12">
      <c r="B8" s="41">
        <v>360</v>
      </c>
      <c r="C8" s="41">
        <v>86</v>
      </c>
      <c r="E8" s="42">
        <v>86</v>
      </c>
      <c r="F8" s="43">
        <v>360</v>
      </c>
      <c r="G8" s="44">
        <f t="shared" si="0"/>
        <v>83.653999999999996</v>
      </c>
      <c r="H8" s="45">
        <f t="shared" si="1"/>
        <v>77.113584344252331</v>
      </c>
      <c r="I8" s="46">
        <f t="shared" si="2"/>
        <v>77.85592038588905</v>
      </c>
      <c r="J8" s="47">
        <f t="shared" si="4"/>
        <v>2.7279069767441901E-2</v>
      </c>
      <c r="K8" s="48">
        <f t="shared" si="3"/>
        <v>0.10333041460171709</v>
      </c>
      <c r="L8" s="49">
        <f t="shared" si="3"/>
        <v>9.4698600164080812E-2</v>
      </c>
    </row>
    <row r="9" spans="1:12" ht="15" customHeight="1">
      <c r="B9" s="41">
        <v>370</v>
      </c>
      <c r="C9" s="41">
        <v>68</v>
      </c>
      <c r="E9" s="42">
        <v>68</v>
      </c>
      <c r="F9" s="43">
        <v>370</v>
      </c>
      <c r="G9" s="44">
        <f t="shared" si="0"/>
        <v>80.108000000000004</v>
      </c>
      <c r="H9" s="45">
        <f t="shared" si="1"/>
        <v>73.352710456970414</v>
      </c>
      <c r="I9" s="46">
        <f t="shared" si="2"/>
        <v>73.890384263545585</v>
      </c>
      <c r="J9" s="47">
        <f t="shared" si="4"/>
        <v>0.17805882352941182</v>
      </c>
      <c r="K9" s="48">
        <f t="shared" si="3"/>
        <v>7.8716330249564911E-2</v>
      </c>
      <c r="L9" s="49">
        <f t="shared" si="3"/>
        <v>8.6623297993317416E-2</v>
      </c>
    </row>
    <row r="10" spans="1:12">
      <c r="B10" s="41">
        <v>390</v>
      </c>
      <c r="C10" s="41">
        <v>68</v>
      </c>
      <c r="E10" s="42">
        <v>68</v>
      </c>
      <c r="F10" s="43">
        <v>390</v>
      </c>
      <c r="G10" s="44">
        <f t="shared" si="0"/>
        <v>73.015999999999991</v>
      </c>
      <c r="H10" s="45">
        <f t="shared" si="1"/>
        <v>66.372277135824447</v>
      </c>
      <c r="I10" s="46">
        <f t="shared" si="2"/>
        <v>66.829089531318985</v>
      </c>
      <c r="J10" s="47">
        <f t="shared" si="4"/>
        <v>7.3764705882352816E-2</v>
      </c>
      <c r="K10" s="48">
        <f t="shared" si="3"/>
        <v>2.393710094375813E-2</v>
      </c>
      <c r="L10" s="49">
        <f t="shared" si="3"/>
        <v>1.7219271598250221E-2</v>
      </c>
    </row>
    <row r="11" spans="1:12">
      <c r="B11" s="41">
        <v>430</v>
      </c>
      <c r="C11" s="41">
        <v>58</v>
      </c>
      <c r="E11" s="42">
        <v>58</v>
      </c>
      <c r="F11" s="43">
        <v>430</v>
      </c>
      <c r="G11" s="44">
        <f t="shared" si="0"/>
        <v>58.831999999999994</v>
      </c>
      <c r="H11" s="45">
        <f t="shared" si="1"/>
        <v>54.341024442914069</v>
      </c>
      <c r="I11" s="46">
        <f t="shared" si="2"/>
        <v>55.470106712335337</v>
      </c>
      <c r="J11" s="47">
        <f t="shared" si="4"/>
        <v>1.4344827586206787E-2</v>
      </c>
      <c r="K11" s="48">
        <f t="shared" si="3"/>
        <v>6.3085785466998806E-2</v>
      </c>
      <c r="L11" s="49">
        <f t="shared" si="3"/>
        <v>4.3618849787321778E-2</v>
      </c>
    </row>
    <row r="12" spans="1:12">
      <c r="B12" s="41">
        <v>440</v>
      </c>
      <c r="C12" s="41">
        <v>49</v>
      </c>
      <c r="E12" s="42">
        <v>49</v>
      </c>
      <c r="F12" s="43">
        <v>440</v>
      </c>
      <c r="G12" s="44">
        <f t="shared" si="0"/>
        <v>55.286000000000001</v>
      </c>
      <c r="H12" s="45">
        <f t="shared" si="1"/>
        <v>51.69078140761237</v>
      </c>
      <c r="I12" s="46">
        <f t="shared" si="2"/>
        <v>53.089557787712614</v>
      </c>
      <c r="J12" s="47">
        <f t="shared" si="4"/>
        <v>0.12828571428571431</v>
      </c>
      <c r="K12" s="48">
        <f t="shared" si="3"/>
        <v>5.4913906277803466E-2</v>
      </c>
      <c r="L12" s="49">
        <f t="shared" si="3"/>
        <v>8.3460363014543154E-2</v>
      </c>
    </row>
    <row r="13" spans="1:12">
      <c r="A13" t="s">
        <v>30</v>
      </c>
      <c r="B13" s="41">
        <v>450</v>
      </c>
      <c r="C13" s="41">
        <v>45</v>
      </c>
      <c r="E13" s="42">
        <v>45</v>
      </c>
      <c r="F13" s="43">
        <v>450</v>
      </c>
      <c r="G13" s="44">
        <f t="shared" si="0"/>
        <v>51.739999999999981</v>
      </c>
      <c r="H13" s="45">
        <f t="shared" si="1"/>
        <v>49.169792250355329</v>
      </c>
      <c r="I13" s="46">
        <f t="shared" si="2"/>
        <v>50.861286169919921</v>
      </c>
      <c r="J13" s="47">
        <f t="shared" si="4"/>
        <v>0.14977777777777734</v>
      </c>
      <c r="K13" s="48">
        <f t="shared" si="3"/>
        <v>9.2662050007896193E-2</v>
      </c>
      <c r="L13" s="49">
        <f t="shared" si="3"/>
        <v>0.13025080377599826</v>
      </c>
    </row>
    <row r="14" spans="1:12">
      <c r="B14" s="41">
        <v>450</v>
      </c>
      <c r="C14" s="41">
        <v>52</v>
      </c>
      <c r="E14" s="42">
        <v>52</v>
      </c>
      <c r="F14" s="43">
        <v>450</v>
      </c>
      <c r="G14" s="44">
        <f t="shared" si="0"/>
        <v>51.739999999999981</v>
      </c>
      <c r="H14" s="45">
        <f t="shared" si="1"/>
        <v>49.169792250355329</v>
      </c>
      <c r="I14" s="46">
        <f t="shared" si="2"/>
        <v>50.861286169919921</v>
      </c>
      <c r="J14" s="47">
        <f t="shared" si="4"/>
        <v>5.0000000000003713E-3</v>
      </c>
      <c r="K14" s="48">
        <f t="shared" si="3"/>
        <v>5.4427072108551369E-2</v>
      </c>
      <c r="L14" s="49">
        <f t="shared" si="3"/>
        <v>2.1898342886155355E-2</v>
      </c>
    </row>
    <row r="15" spans="1:12">
      <c r="B15" s="41">
        <v>490</v>
      </c>
      <c r="C15" s="41">
        <v>44</v>
      </c>
      <c r="E15" s="42">
        <v>44</v>
      </c>
      <c r="F15" s="43">
        <v>490</v>
      </c>
      <c r="G15" s="44">
        <f t="shared" si="0"/>
        <v>37.555999999999983</v>
      </c>
      <c r="H15" s="45">
        <f t="shared" si="1"/>
        <v>40.256821037821332</v>
      </c>
      <c r="I15" s="46">
        <f t="shared" si="2"/>
        <v>43.233728796663705</v>
      </c>
      <c r="J15" s="47">
        <f t="shared" si="4"/>
        <v>0.14645454545454584</v>
      </c>
      <c r="K15" s="48">
        <f t="shared" si="3"/>
        <v>8.5072249140424272E-2</v>
      </c>
      <c r="L15" s="49">
        <f t="shared" si="3"/>
        <v>1.7415254621279432E-2</v>
      </c>
    </row>
    <row r="16" spans="1:12" ht="15" thickBot="1">
      <c r="B16" s="41">
        <v>500</v>
      </c>
      <c r="C16" s="41">
        <v>45</v>
      </c>
      <c r="E16" s="50">
        <v>45</v>
      </c>
      <c r="F16" s="51">
        <v>500</v>
      </c>
      <c r="G16" s="44">
        <f t="shared" si="0"/>
        <v>34.009999999999991</v>
      </c>
      <c r="H16" s="52">
        <f t="shared" si="1"/>
        <v>38.293472708035026</v>
      </c>
      <c r="I16" s="53">
        <f t="shared" si="2"/>
        <v>41.59891911995917</v>
      </c>
      <c r="J16" s="54">
        <f t="shared" si="4"/>
        <v>0.24422222222222242</v>
      </c>
      <c r="K16" s="55">
        <f t="shared" si="3"/>
        <v>0.14903393982144386</v>
      </c>
      <c r="L16" s="56">
        <f t="shared" si="3"/>
        <v>7.5579575112018446E-2</v>
      </c>
    </row>
    <row r="17" spans="1:13" ht="15" thickBot="1">
      <c r="F17" s="22"/>
      <c r="G17" s="18"/>
      <c r="H17" s="214" t="s">
        <v>31</v>
      </c>
      <c r="I17" s="215"/>
      <c r="J17" s="57">
        <f>AVERAGE(J5:J16)</f>
        <v>9.6764585153975943E-2</v>
      </c>
      <c r="K17" s="57">
        <f t="shared" ref="K17:L17" si="5">AVERAGE(K5:K16)</f>
        <v>7.1730619615165386E-2</v>
      </c>
      <c r="L17" s="58">
        <f t="shared" si="5"/>
        <v>5.8516741642875771E-2</v>
      </c>
    </row>
    <row r="19" spans="1:13">
      <c r="M19" s="59"/>
    </row>
    <row r="20" spans="1:13">
      <c r="M20" s="59"/>
    </row>
    <row r="21" spans="1:13">
      <c r="M21" s="59"/>
    </row>
    <row r="22" spans="1:13">
      <c r="M22" s="59"/>
    </row>
    <row r="23" spans="1:13">
      <c r="M23" s="59"/>
    </row>
    <row r="24" spans="1:13">
      <c r="M24" s="59"/>
    </row>
    <row r="25" spans="1:13">
      <c r="M25" s="59"/>
    </row>
    <row r="26" spans="1:13">
      <c r="M26" s="59"/>
    </row>
    <row r="27" spans="1:13">
      <c r="A27" s="216" t="s">
        <v>32</v>
      </c>
      <c r="B27" s="217"/>
      <c r="D27" s="218" t="s">
        <v>33</v>
      </c>
      <c r="E27" s="218"/>
      <c r="G27" s="216" t="s">
        <v>34</v>
      </c>
      <c r="H27" s="217"/>
      <c r="M27" s="59"/>
    </row>
    <row r="28" spans="1:13">
      <c r="A28" s="25" t="s">
        <v>35</v>
      </c>
      <c r="B28" s="25">
        <v>-0.35460000000000003</v>
      </c>
      <c r="D28" s="25" t="s">
        <v>36</v>
      </c>
      <c r="E28" s="25">
        <v>466.51</v>
      </c>
      <c r="G28" s="25" t="s">
        <v>36</v>
      </c>
      <c r="H28" s="25">
        <v>5871064</v>
      </c>
      <c r="M28" s="59"/>
    </row>
    <row r="29" spans="1:13">
      <c r="A29" s="25" t="s">
        <v>37</v>
      </c>
      <c r="B29" s="25">
        <v>211.31</v>
      </c>
      <c r="D29" s="25" t="s">
        <v>38</v>
      </c>
      <c r="E29" s="25">
        <v>-5.0000000000000001E-3</v>
      </c>
      <c r="G29" s="25" t="s">
        <v>38</v>
      </c>
      <c r="H29" s="25">
        <v>-1.9079999999999999</v>
      </c>
      <c r="M29" s="59"/>
    </row>
    <row r="30" spans="1:13">
      <c r="M30" s="59"/>
    </row>
    <row r="31" spans="1:13">
      <c r="M31" s="59"/>
    </row>
    <row r="32" spans="1:13">
      <c r="M32" s="59"/>
    </row>
    <row r="33" spans="1:16">
      <c r="M33" s="59"/>
    </row>
    <row r="34" spans="1:16">
      <c r="M34" s="59"/>
    </row>
    <row r="35" spans="1:16">
      <c r="M35" s="59"/>
    </row>
    <row r="36" spans="1:16" ht="21">
      <c r="A36" s="24" t="s">
        <v>39</v>
      </c>
      <c r="B36" s="25"/>
      <c r="C36" s="24" t="s">
        <v>40</v>
      </c>
      <c r="M36" s="59"/>
      <c r="N36" s="6" t="s">
        <v>41</v>
      </c>
      <c r="O36" s="7"/>
      <c r="P36" s="7"/>
    </row>
    <row r="37" spans="1:16" ht="21">
      <c r="A37" s="25" t="s">
        <v>42</v>
      </c>
      <c r="B37" s="61">
        <v>250</v>
      </c>
      <c r="C37" s="25"/>
      <c r="M37" s="59"/>
      <c r="N37" s="7" t="s">
        <v>43</v>
      </c>
      <c r="O37" s="7">
        <v>250</v>
      </c>
      <c r="P37" s="7"/>
    </row>
    <row r="38" spans="1:16" ht="21">
      <c r="A38" s="25" t="s">
        <v>44</v>
      </c>
      <c r="B38" s="62">
        <v>700</v>
      </c>
      <c r="C38" s="25"/>
      <c r="M38" s="59"/>
      <c r="N38" s="7" t="s">
        <v>45</v>
      </c>
      <c r="O38" s="7">
        <v>1000</v>
      </c>
      <c r="P38" s="7"/>
    </row>
    <row r="39" spans="1:16" ht="21">
      <c r="A39" s="25"/>
      <c r="B39" s="25"/>
      <c r="C39" s="25"/>
      <c r="M39" s="59"/>
      <c r="N39" s="7"/>
      <c r="O39" s="7"/>
      <c r="P39" s="7"/>
    </row>
    <row r="40" spans="1:16" ht="21">
      <c r="A40" s="25" t="s">
        <v>46</v>
      </c>
      <c r="B40" s="63">
        <f>H28*B38^H29</f>
        <v>21.891209351453181</v>
      </c>
      <c r="C40" s="25" t="str">
        <f ca="1">_xlfn.FORMULATEXT(B40)</f>
        <v>=H28*B38^H29</v>
      </c>
      <c r="M40" s="59"/>
      <c r="N40" s="7" t="s">
        <v>24</v>
      </c>
      <c r="O40" s="64">
        <f>E28*2.71^(E29*B38)</f>
        <v>14.238637698456962</v>
      </c>
      <c r="P40" s="7" t="str">
        <f ca="1">_xlfn.FORMULATEXT(O40)</f>
        <v>=E28*2.71^(E29*B38)</v>
      </c>
    </row>
    <row r="41" spans="1:16" ht="21">
      <c r="A41" s="25" t="s">
        <v>47</v>
      </c>
      <c r="B41" s="63">
        <f>B40*100</f>
        <v>2189.1209351453181</v>
      </c>
      <c r="C41" s="25" t="str">
        <f ca="1">_xlfn.FORMULATEXT(B41)</f>
        <v>=B40*100</v>
      </c>
      <c r="M41" s="59"/>
      <c r="N41" s="7" t="s">
        <v>48</v>
      </c>
      <c r="O41" s="64">
        <f>O40*100</f>
        <v>1423.8637698456962</v>
      </c>
      <c r="P41" s="7" t="str">
        <f ca="1">_xlfn.FORMULATEXT(O41)</f>
        <v>=O40*100</v>
      </c>
    </row>
    <row r="42" spans="1:16" ht="21">
      <c r="A42" s="25"/>
      <c r="B42" s="25"/>
      <c r="C42" s="25"/>
      <c r="M42" s="59"/>
      <c r="N42" s="7"/>
      <c r="O42" s="7"/>
      <c r="P42" s="7"/>
    </row>
    <row r="43" spans="1:16" ht="21">
      <c r="A43" s="25" t="s">
        <v>49</v>
      </c>
      <c r="B43" s="25">
        <f>B41*B37</f>
        <v>547280.23378632951</v>
      </c>
      <c r="C43" s="25" t="str">
        <f ca="1">_xlfn.FORMULATEXT(B43)</f>
        <v>=B41*B37</v>
      </c>
      <c r="M43" s="59"/>
      <c r="N43" s="7" t="s">
        <v>50</v>
      </c>
      <c r="O43" s="7">
        <f>O41*O37</f>
        <v>355965.94246142404</v>
      </c>
      <c r="P43" s="7" t="str">
        <f t="shared" ref="P43:P45" ca="1" si="6">_xlfn.FORMULATEXT(O43)</f>
        <v>=O41*O37</v>
      </c>
    </row>
    <row r="44" spans="1:16" ht="21">
      <c r="A44" s="25" t="s">
        <v>51</v>
      </c>
      <c r="B44" s="25">
        <f>B41*B38</f>
        <v>1532384.6546017227</v>
      </c>
      <c r="C44" s="25" t="str">
        <f ca="1">_xlfn.FORMULATEXT(B44)</f>
        <v>=B41*B38</v>
      </c>
      <c r="M44" s="59"/>
      <c r="N44" s="7" t="s">
        <v>52</v>
      </c>
      <c r="O44" s="7">
        <f>O41*O38</f>
        <v>1423863.7698456962</v>
      </c>
      <c r="P44" s="7" t="str">
        <f t="shared" ca="1" si="6"/>
        <v>=O41*O38</v>
      </c>
    </row>
    <row r="45" spans="1:16" ht="21">
      <c r="A45" s="25" t="s">
        <v>53</v>
      </c>
      <c r="B45" s="25">
        <f>B44-B43</f>
        <v>985104.42081539321</v>
      </c>
      <c r="C45" s="25" t="str">
        <f ca="1">_xlfn.FORMULATEXT(B45)</f>
        <v>=B44-B43</v>
      </c>
      <c r="M45" s="59"/>
      <c r="N45" s="7" t="s">
        <v>54</v>
      </c>
      <c r="O45" s="7">
        <f>O44-O43</f>
        <v>1067897.8273842721</v>
      </c>
      <c r="P45" s="7" t="str">
        <f t="shared" ca="1" si="6"/>
        <v>=O44-O43</v>
      </c>
    </row>
    <row r="46" spans="1:16">
      <c r="M46" s="59"/>
    </row>
    <row r="47" spans="1:16">
      <c r="E47" s="25" t="s">
        <v>25</v>
      </c>
      <c r="F47" s="25" t="s">
        <v>55</v>
      </c>
      <c r="M47" s="59"/>
    </row>
    <row r="48" spans="1:16">
      <c r="E48" s="25"/>
      <c r="F48" s="65">
        <f>B45</f>
        <v>985104.42081539321</v>
      </c>
      <c r="M48" s="59"/>
    </row>
    <row r="49" spans="5:21">
      <c r="E49" s="25">
        <v>260</v>
      </c>
      <c r="F49" s="63">
        <v>144859.72842847556</v>
      </c>
      <c r="M49" s="59"/>
    </row>
    <row r="50" spans="5:21">
      <c r="E50" s="25">
        <v>270</v>
      </c>
      <c r="F50" s="63">
        <v>269590.60184817808</v>
      </c>
      <c r="M50" s="59"/>
    </row>
    <row r="51" spans="5:21">
      <c r="E51" s="25">
        <v>280</v>
      </c>
      <c r="F51" s="63">
        <v>377277.18719872413</v>
      </c>
      <c r="M51" s="59"/>
    </row>
    <row r="52" spans="5:21">
      <c r="E52" s="25">
        <v>290</v>
      </c>
      <c r="F52" s="63">
        <v>470458.61526328744</v>
      </c>
      <c r="M52" s="59"/>
    </row>
    <row r="53" spans="5:21">
      <c r="E53" s="25">
        <v>300</v>
      </c>
      <c r="F53" s="63">
        <v>551238.40185229108</v>
      </c>
      <c r="M53" s="59"/>
    </row>
    <row r="54" spans="5:21">
      <c r="E54" s="25">
        <v>310</v>
      </c>
      <c r="F54" s="63">
        <v>621369.53021456813</v>
      </c>
      <c r="J54" s="211" t="s">
        <v>24</v>
      </c>
      <c r="K54" s="211"/>
      <c r="L54" s="211"/>
      <c r="M54" s="211"/>
      <c r="N54" s="211"/>
      <c r="O54" s="211"/>
      <c r="P54" s="211"/>
      <c r="U54" t="s">
        <v>24</v>
      </c>
    </row>
    <row r="55" spans="5:21">
      <c r="E55" s="25">
        <v>320</v>
      </c>
      <c r="F55" s="63">
        <v>682320.93416212313</v>
      </c>
      <c r="I55" s="66">
        <f>B45</f>
        <v>985104.42081539321</v>
      </c>
      <c r="J55" s="25">
        <v>250</v>
      </c>
      <c r="K55" s="25">
        <v>300</v>
      </c>
      <c r="L55" s="25">
        <v>350</v>
      </c>
      <c r="M55" s="25">
        <v>400</v>
      </c>
      <c r="N55" s="25">
        <v>450</v>
      </c>
      <c r="O55" s="25">
        <v>500</v>
      </c>
      <c r="P55" s="25">
        <v>550</v>
      </c>
      <c r="Q55" s="67"/>
      <c r="R55" s="67"/>
      <c r="U55">
        <f>O45</f>
        <v>1067897.8273842721</v>
      </c>
    </row>
    <row r="56" spans="5:21">
      <c r="E56" s="25">
        <v>330</v>
      </c>
      <c r="F56" s="63">
        <v>735329.86392835062</v>
      </c>
      <c r="H56" t="s">
        <v>23</v>
      </c>
      <c r="I56" s="25">
        <v>260</v>
      </c>
      <c r="J56" s="68">
        <v>144859.72842847556</v>
      </c>
      <c r="K56" s="68">
        <v>-579438.91371390224</v>
      </c>
      <c r="L56" s="68">
        <v>-1303737.5558562791</v>
      </c>
      <c r="M56" s="68">
        <v>-2028036.1979986569</v>
      </c>
      <c r="N56" s="68">
        <v>-2752334.8401410338</v>
      </c>
      <c r="O56" s="68">
        <v>-3476633.4822834115</v>
      </c>
      <c r="P56" s="68">
        <v>-4200932.1244257884</v>
      </c>
      <c r="Q56" s="67"/>
      <c r="R56" s="67"/>
      <c r="S56" s="22" t="s">
        <v>23</v>
      </c>
      <c r="T56">
        <v>260</v>
      </c>
      <c r="U56">
        <v>14238.637698456994</v>
      </c>
    </row>
    <row r="57" spans="5:21">
      <c r="E57" s="25">
        <v>340</v>
      </c>
      <c r="F57" s="63">
        <v>781443.44106265297</v>
      </c>
      <c r="I57" s="25">
        <v>270</v>
      </c>
      <c r="J57" s="68">
        <v>269590.60184817808</v>
      </c>
      <c r="K57" s="68">
        <v>-404385.90277226688</v>
      </c>
      <c r="L57" s="68">
        <v>-1078362.4073927123</v>
      </c>
      <c r="M57" s="68">
        <v>-1752338.9120131573</v>
      </c>
      <c r="N57" s="68">
        <v>-2426315.4166336022</v>
      </c>
      <c r="O57" s="68">
        <v>-3100291.9212540481</v>
      </c>
      <c r="P57" s="68">
        <v>-3774268.4258744931</v>
      </c>
      <c r="Q57" s="67"/>
      <c r="R57" s="67"/>
      <c r="T57">
        <v>270</v>
      </c>
      <c r="U57">
        <v>28477.27539691393</v>
      </c>
    </row>
    <row r="58" spans="5:21">
      <c r="E58" s="25">
        <v>350</v>
      </c>
      <c r="F58" s="63">
        <v>821551.86522268457</v>
      </c>
      <c r="I58" s="25">
        <v>280</v>
      </c>
      <c r="J58" s="68">
        <v>377277.18719872413</v>
      </c>
      <c r="K58" s="68">
        <v>-251518.12479914958</v>
      </c>
      <c r="L58" s="68">
        <v>-880313.43679702282</v>
      </c>
      <c r="M58" s="68">
        <v>-1509108.7487948965</v>
      </c>
      <c r="N58" s="68">
        <v>-2137904.0607927702</v>
      </c>
      <c r="O58" s="68">
        <v>-2766699.3727906439</v>
      </c>
      <c r="P58" s="68">
        <v>-3395494.6847885177</v>
      </c>
      <c r="Q58" s="67"/>
      <c r="R58" s="67"/>
      <c r="T58">
        <v>280</v>
      </c>
      <c r="U58">
        <v>42715.913095370866</v>
      </c>
    </row>
    <row r="59" spans="5:21">
      <c r="E59" s="25">
        <v>360</v>
      </c>
      <c r="F59" s="63">
        <v>856415.12424477958</v>
      </c>
      <c r="I59" s="25">
        <v>290</v>
      </c>
      <c r="J59" s="68">
        <v>470458.61526328744</v>
      </c>
      <c r="K59" s="68">
        <v>-117614.65381582174</v>
      </c>
      <c r="L59" s="68">
        <v>-705687.9228949314</v>
      </c>
      <c r="M59" s="68">
        <v>-1293761.1919740411</v>
      </c>
      <c r="N59" s="68">
        <v>-1881834.4610531498</v>
      </c>
      <c r="O59" s="68">
        <v>-2469907.7301322594</v>
      </c>
      <c r="P59" s="68">
        <v>-3057980.9992113691</v>
      </c>
      <c r="Q59" s="67"/>
      <c r="R59" s="67"/>
      <c r="T59">
        <v>290</v>
      </c>
      <c r="U59">
        <v>56954.550793827861</v>
      </c>
    </row>
    <row r="60" spans="5:21">
      <c r="E60" s="25">
        <v>370</v>
      </c>
      <c r="F60" s="63">
        <v>886684.61116254725</v>
      </c>
      <c r="I60" s="25">
        <v>300</v>
      </c>
      <c r="J60" s="68">
        <v>551238.40185229108</v>
      </c>
      <c r="K60" s="68">
        <v>0</v>
      </c>
      <c r="L60" s="68">
        <v>-551238.40185229108</v>
      </c>
      <c r="M60" s="68">
        <v>-1102476.8037045817</v>
      </c>
      <c r="N60" s="68">
        <v>-1653715.2055568728</v>
      </c>
      <c r="O60" s="68">
        <v>-2204953.6074091638</v>
      </c>
      <c r="P60" s="68">
        <v>-2756192.0092614549</v>
      </c>
      <c r="Q60" s="67"/>
      <c r="R60" s="67"/>
      <c r="T60">
        <v>300</v>
      </c>
      <c r="U60">
        <v>71193.188492284797</v>
      </c>
    </row>
    <row r="61" spans="5:21">
      <c r="E61" s="25">
        <v>380</v>
      </c>
      <c r="F61" s="63">
        <v>912920.72098907013</v>
      </c>
      <c r="I61" s="25">
        <v>310</v>
      </c>
      <c r="J61" s="68">
        <v>621369.53021456813</v>
      </c>
      <c r="K61" s="68">
        <v>103561.58836909477</v>
      </c>
      <c r="L61" s="68">
        <v>-414246.3534763786</v>
      </c>
      <c r="M61" s="68">
        <v>-932054.2953218515</v>
      </c>
      <c r="N61" s="68">
        <v>-1449862.2371673249</v>
      </c>
      <c r="O61" s="68">
        <v>-1967670.1790127978</v>
      </c>
      <c r="P61" s="68">
        <v>-2485478.1208582716</v>
      </c>
      <c r="Q61" s="67"/>
      <c r="R61" s="67"/>
      <c r="T61">
        <v>310</v>
      </c>
      <c r="U61">
        <v>85431.826190741791</v>
      </c>
    </row>
    <row r="62" spans="5:21">
      <c r="E62" s="25">
        <v>390</v>
      </c>
      <c r="F62" s="63">
        <v>935607.253438466</v>
      </c>
      <c r="I62" s="25">
        <v>320</v>
      </c>
      <c r="J62" s="68">
        <v>682320.93416212313</v>
      </c>
      <c r="K62" s="68">
        <v>194948.83833203511</v>
      </c>
      <c r="L62" s="68">
        <v>-292423.2574980529</v>
      </c>
      <c r="M62" s="68">
        <v>-779795.35332814092</v>
      </c>
      <c r="N62" s="68">
        <v>-1267167.4491582289</v>
      </c>
      <c r="O62" s="68">
        <v>-1754539.5449883174</v>
      </c>
      <c r="P62" s="68">
        <v>-2241911.640818405</v>
      </c>
      <c r="Q62" s="67"/>
      <c r="R62" s="67"/>
      <c r="T62">
        <v>320</v>
      </c>
      <c r="U62">
        <v>99670.463889198727</v>
      </c>
    </row>
    <row r="63" spans="5:21">
      <c r="E63" s="25">
        <v>400</v>
      </c>
      <c r="F63" s="63">
        <v>955163.26238462282</v>
      </c>
      <c r="I63" s="25">
        <v>330</v>
      </c>
      <c r="J63" s="68">
        <v>735329.86392835062</v>
      </c>
      <c r="K63" s="68">
        <v>275748.69897313137</v>
      </c>
      <c r="L63" s="68">
        <v>-183832.46598208742</v>
      </c>
      <c r="M63" s="68">
        <v>-643413.63093730668</v>
      </c>
      <c r="N63" s="68">
        <v>-1102994.7958925259</v>
      </c>
      <c r="O63" s="68">
        <v>-1562575.9608477447</v>
      </c>
      <c r="P63" s="68">
        <v>-2022157.125802964</v>
      </c>
      <c r="Q63" s="67"/>
      <c r="R63" s="67"/>
      <c r="T63">
        <v>330</v>
      </c>
      <c r="U63">
        <v>113909.10158765572</v>
      </c>
    </row>
    <row r="64" spans="5:21">
      <c r="E64" s="25">
        <v>410</v>
      </c>
      <c r="F64" s="63">
        <v>971952.85243747453</v>
      </c>
      <c r="I64" s="25">
        <v>340</v>
      </c>
      <c r="J64" s="68">
        <v>781443.44106265297</v>
      </c>
      <c r="K64" s="68">
        <v>347308.19602784561</v>
      </c>
      <c r="L64" s="68">
        <v>-86827.049006961286</v>
      </c>
      <c r="M64" s="68">
        <v>-520962.29404176865</v>
      </c>
      <c r="N64" s="68">
        <v>-955097.53907657554</v>
      </c>
      <c r="O64" s="68">
        <v>-1389232.7841113824</v>
      </c>
      <c r="P64" s="68">
        <v>-1823368.0291461898</v>
      </c>
      <c r="Q64" s="67"/>
      <c r="R64" s="67"/>
      <c r="T64">
        <v>340</v>
      </c>
      <c r="U64">
        <v>128147.73928611266</v>
      </c>
    </row>
    <row r="65" spans="5:21">
      <c r="E65" s="25">
        <v>420</v>
      </c>
      <c r="F65" s="63">
        <v>986293.31587235699</v>
      </c>
      <c r="I65" s="25">
        <v>350</v>
      </c>
      <c r="J65" s="68">
        <v>821551.86522268457</v>
      </c>
      <c r="K65" s="68">
        <v>410775.93261134205</v>
      </c>
      <c r="L65" s="68">
        <v>0</v>
      </c>
      <c r="M65" s="68">
        <v>-410775.93261134205</v>
      </c>
      <c r="N65" s="68">
        <v>-821551.86522268457</v>
      </c>
      <c r="O65" s="68">
        <v>-1232327.7978340266</v>
      </c>
      <c r="P65" s="68">
        <v>-1643103.7304453691</v>
      </c>
      <c r="Q65" s="67"/>
      <c r="R65" s="67"/>
      <c r="T65">
        <v>350</v>
      </c>
      <c r="U65">
        <v>142386.37698456965</v>
      </c>
    </row>
    <row r="66" spans="5:21">
      <c r="E66" s="25">
        <v>430</v>
      </c>
      <c r="F66" s="63">
        <v>998461.92082203622</v>
      </c>
      <c r="I66" s="25">
        <v>360</v>
      </c>
      <c r="J66" s="68">
        <v>856415.12424477958</v>
      </c>
      <c r="K66" s="68">
        <v>467135.52231533453</v>
      </c>
      <c r="L66" s="68">
        <v>77855.920385889243</v>
      </c>
      <c r="M66" s="68">
        <v>-311423.68154355604</v>
      </c>
      <c r="N66" s="68">
        <v>-700703.28347300133</v>
      </c>
      <c r="O66" s="68">
        <v>-1089982.8854024466</v>
      </c>
      <c r="P66" s="68">
        <v>-1479262.4873318919</v>
      </c>
      <c r="Q66" s="67"/>
      <c r="R66" s="67"/>
      <c r="T66">
        <v>360</v>
      </c>
      <c r="U66">
        <v>156625.01468302659</v>
      </c>
    </row>
    <row r="67" spans="5:21">
      <c r="E67" s="25">
        <v>440</v>
      </c>
      <c r="F67" s="63">
        <v>1008701.5979665397</v>
      </c>
      <c r="I67" s="25">
        <v>370</v>
      </c>
      <c r="J67" s="68">
        <v>886684.61116254725</v>
      </c>
      <c r="K67" s="68">
        <v>517232.68984481925</v>
      </c>
      <c r="L67" s="68">
        <v>147780.76852709148</v>
      </c>
      <c r="M67" s="68">
        <v>-221671.15279063676</v>
      </c>
      <c r="N67" s="68">
        <v>-591123.07410836453</v>
      </c>
      <c r="O67" s="68">
        <v>-960574.9954260923</v>
      </c>
      <c r="P67" s="68">
        <v>-1330026.9167438205</v>
      </c>
      <c r="Q67" s="67"/>
      <c r="R67" s="67"/>
      <c r="T67">
        <v>370</v>
      </c>
      <c r="U67">
        <v>170863.65238148358</v>
      </c>
    </row>
    <row r="68" spans="5:21">
      <c r="E68" s="25">
        <v>450</v>
      </c>
      <c r="F68" s="63">
        <v>1017225.7233983984</v>
      </c>
      <c r="I68" s="25">
        <v>380</v>
      </c>
      <c r="J68" s="68">
        <v>912920.72098907013</v>
      </c>
      <c r="K68" s="68">
        <v>561797.36676250491</v>
      </c>
      <c r="L68" s="68">
        <v>210674.01253593946</v>
      </c>
      <c r="M68" s="68">
        <v>-140449.341690626</v>
      </c>
      <c r="N68" s="68">
        <v>-491572.69591719145</v>
      </c>
      <c r="O68" s="68">
        <v>-842696.05014375644</v>
      </c>
      <c r="P68" s="68">
        <v>-1193819.4043703219</v>
      </c>
      <c r="Q68" s="67"/>
      <c r="R68" s="67"/>
      <c r="T68">
        <v>380</v>
      </c>
      <c r="U68">
        <v>185102.29007994046</v>
      </c>
    </row>
    <row r="69" spans="5:21">
      <c r="E69" s="25">
        <v>460</v>
      </c>
      <c r="F69" s="63">
        <v>1024222.1565401531</v>
      </c>
      <c r="I69" s="25">
        <v>390</v>
      </c>
      <c r="J69" s="68">
        <v>935607.253438466</v>
      </c>
      <c r="K69" s="68">
        <v>601461.80578187108</v>
      </c>
      <c r="L69" s="68">
        <v>267316.35812527593</v>
      </c>
      <c r="M69" s="68">
        <v>-66829.08953131875</v>
      </c>
      <c r="N69" s="68">
        <v>-400974.5371879139</v>
      </c>
      <c r="O69" s="68">
        <v>-735119.98484450858</v>
      </c>
      <c r="P69" s="68">
        <v>-1069265.4325011037</v>
      </c>
      <c r="Q69" s="67"/>
      <c r="R69" s="67"/>
      <c r="T69">
        <v>390</v>
      </c>
      <c r="U69">
        <v>199340.92777839745</v>
      </c>
    </row>
    <row r="70" spans="5:21">
      <c r="E70" s="25">
        <v>470</v>
      </c>
      <c r="F70" s="63">
        <v>1029856.6614397548</v>
      </c>
      <c r="I70" s="25">
        <v>400</v>
      </c>
      <c r="J70" s="68">
        <v>955163.26238462282</v>
      </c>
      <c r="K70" s="68">
        <v>636775.50825641514</v>
      </c>
      <c r="L70" s="68">
        <v>318387.75412820745</v>
      </c>
      <c r="M70" s="68">
        <v>0</v>
      </c>
      <c r="N70" s="68">
        <v>-318387.75412820745</v>
      </c>
      <c r="O70" s="68">
        <v>-636775.50825641491</v>
      </c>
      <c r="P70" s="68">
        <v>-955163.26238462236</v>
      </c>
      <c r="Q70" s="67"/>
      <c r="R70" s="67"/>
      <c r="T70">
        <v>400</v>
      </c>
      <c r="U70">
        <v>213579.56547685445</v>
      </c>
    </row>
    <row r="71" spans="5:21">
      <c r="E71" s="25">
        <v>480</v>
      </c>
      <c r="F71" s="63">
        <v>1034275.8155834542</v>
      </c>
      <c r="I71" s="25">
        <v>410</v>
      </c>
      <c r="J71" s="68">
        <v>971952.85243747453</v>
      </c>
      <c r="K71" s="68">
        <v>668217.58605076349</v>
      </c>
      <c r="L71" s="68">
        <v>364482.31966405269</v>
      </c>
      <c r="M71" s="68">
        <v>60747.053277342115</v>
      </c>
      <c r="N71" s="68">
        <v>-242988.21310936892</v>
      </c>
      <c r="O71" s="68">
        <v>-546723.4794960795</v>
      </c>
      <c r="P71" s="68">
        <v>-850458.74588279054</v>
      </c>
      <c r="Q71" s="67"/>
      <c r="R71" s="67"/>
      <c r="T71">
        <v>410</v>
      </c>
      <c r="U71">
        <v>227818.20317531144</v>
      </c>
    </row>
    <row r="72" spans="5:21">
      <c r="E72" s="25">
        <v>490</v>
      </c>
      <c r="F72" s="63">
        <v>1037609.4911199291</v>
      </c>
      <c r="I72" s="25">
        <v>420</v>
      </c>
      <c r="J72" s="68">
        <v>986293.31587235699</v>
      </c>
      <c r="K72" s="68">
        <v>696207.04649813427</v>
      </c>
      <c r="L72" s="68">
        <v>406120.77712391177</v>
      </c>
      <c r="M72" s="68">
        <v>116034.50774968928</v>
      </c>
      <c r="N72" s="68">
        <v>-174051.76162453368</v>
      </c>
      <c r="O72" s="68">
        <v>-464138.03099875618</v>
      </c>
      <c r="P72" s="68">
        <v>-754224.30037297867</v>
      </c>
      <c r="Q72" s="67"/>
      <c r="R72" s="67"/>
      <c r="T72">
        <v>420</v>
      </c>
      <c r="U72">
        <v>242056.84087376832</v>
      </c>
    </row>
    <row r="73" spans="5:21">
      <c r="E73" s="25">
        <v>500</v>
      </c>
      <c r="F73" s="63">
        <v>1039972.9779989794</v>
      </c>
      <c r="I73" s="25">
        <v>430</v>
      </c>
      <c r="J73" s="68">
        <v>998461.92082203622</v>
      </c>
      <c r="K73" s="68">
        <v>721111.38726035948</v>
      </c>
      <c r="L73" s="68">
        <v>443760.85369868297</v>
      </c>
      <c r="M73" s="68">
        <v>166410.32013700623</v>
      </c>
      <c r="N73" s="68">
        <v>-110940.21342467051</v>
      </c>
      <c r="O73" s="68">
        <v>-388290.74698634725</v>
      </c>
      <c r="P73" s="68">
        <v>-665641.28054802399</v>
      </c>
      <c r="Q73" s="67"/>
      <c r="R73" s="67"/>
      <c r="T73">
        <v>430</v>
      </c>
      <c r="U73">
        <v>256295.47857222531</v>
      </c>
    </row>
    <row r="74" spans="5:21">
      <c r="E74" s="25">
        <v>510</v>
      </c>
      <c r="F74" s="63">
        <v>1041468.8061629091</v>
      </c>
      <c r="I74" s="25">
        <v>440</v>
      </c>
      <c r="J74" s="68">
        <v>1008701.5979665397</v>
      </c>
      <c r="K74" s="68">
        <v>743253.80902797659</v>
      </c>
      <c r="L74" s="68">
        <v>477806.02008941351</v>
      </c>
      <c r="M74" s="68">
        <v>212358.23115085065</v>
      </c>
      <c r="N74" s="68">
        <v>-53089.557787712663</v>
      </c>
      <c r="O74" s="68">
        <v>-318537.34672627551</v>
      </c>
      <c r="P74" s="68">
        <v>-583985.13566483883</v>
      </c>
      <c r="Q74" s="67"/>
      <c r="R74" s="67"/>
      <c r="T74">
        <v>440</v>
      </c>
      <c r="U74">
        <v>270534.11627068231</v>
      </c>
    </row>
    <row r="75" spans="5:21">
      <c r="E75" s="25">
        <v>520</v>
      </c>
      <c r="F75" s="63">
        <v>1042188.3139489595</v>
      </c>
      <c r="I75" s="25">
        <v>450</v>
      </c>
      <c r="J75" s="68">
        <v>1017225.7233983984</v>
      </c>
      <c r="K75" s="68">
        <v>762919.29254879872</v>
      </c>
      <c r="L75" s="68">
        <v>508612.86169919907</v>
      </c>
      <c r="M75" s="68">
        <v>254306.43084959942</v>
      </c>
      <c r="N75" s="68">
        <v>0</v>
      </c>
      <c r="O75" s="68">
        <v>-254306.43084959965</v>
      </c>
      <c r="P75" s="68">
        <v>-508612.8616991993</v>
      </c>
      <c r="Q75" s="67"/>
      <c r="R75" s="67"/>
      <c r="T75">
        <v>450</v>
      </c>
      <c r="U75">
        <v>284772.7539691393</v>
      </c>
    </row>
    <row r="76" spans="5:21">
      <c r="E76" s="69">
        <v>530</v>
      </c>
      <c r="F76" s="70">
        <v>1042213.0017719698</v>
      </c>
      <c r="I76" s="25">
        <v>460</v>
      </c>
      <c r="J76" s="68">
        <v>1024222.1565401531</v>
      </c>
      <c r="K76" s="68">
        <v>780359.73831630708</v>
      </c>
      <c r="L76" s="68">
        <v>536497.3200924613</v>
      </c>
      <c r="M76" s="68">
        <v>292634.9018686153</v>
      </c>
      <c r="N76" s="68">
        <v>48772.483644769527</v>
      </c>
      <c r="O76" s="68">
        <v>-195089.93457907671</v>
      </c>
      <c r="P76" s="68">
        <v>-438952.35280292248</v>
      </c>
      <c r="Q76" s="67"/>
      <c r="R76" s="67"/>
      <c r="T76">
        <v>460</v>
      </c>
      <c r="U76">
        <v>299011.39166759618</v>
      </c>
    </row>
    <row r="77" spans="5:21">
      <c r="E77" s="25">
        <v>540</v>
      </c>
      <c r="F77" s="63">
        <v>1041615.7035724644</v>
      </c>
      <c r="I77" s="25">
        <v>470</v>
      </c>
      <c r="J77" s="68">
        <v>1029856.6614397548</v>
      </c>
      <c r="K77" s="68">
        <v>795798.32929435605</v>
      </c>
      <c r="L77" s="68">
        <v>561739.9971489571</v>
      </c>
      <c r="M77" s="68">
        <v>327681.66500355839</v>
      </c>
      <c r="N77" s="68">
        <v>93623.332858159672</v>
      </c>
      <c r="O77" s="68">
        <v>-140434.99928723928</v>
      </c>
      <c r="P77" s="68">
        <v>-374493.33143263776</v>
      </c>
      <c r="Q77" s="67"/>
      <c r="R77" s="67"/>
      <c r="T77">
        <v>470</v>
      </c>
      <c r="U77">
        <v>313250.02936605318</v>
      </c>
    </row>
    <row r="78" spans="5:21">
      <c r="E78" s="25">
        <v>550</v>
      </c>
      <c r="F78" s="63">
        <v>1040461.6031350964</v>
      </c>
      <c r="I78" s="25">
        <v>480</v>
      </c>
      <c r="J78" s="68">
        <v>1034275.8155834542</v>
      </c>
      <c r="K78" s="68">
        <v>809433.24697835557</v>
      </c>
      <c r="L78" s="68">
        <v>584590.67837325693</v>
      </c>
      <c r="M78" s="68">
        <v>359748.10976815806</v>
      </c>
      <c r="N78" s="68">
        <v>134905.54116305942</v>
      </c>
      <c r="O78" s="68">
        <v>-89937.027442039456</v>
      </c>
      <c r="P78" s="68">
        <v>-314779.59604713786</v>
      </c>
      <c r="Q78" s="67"/>
      <c r="R78" s="67"/>
      <c r="T78">
        <v>480</v>
      </c>
      <c r="U78">
        <v>327488.66706451017</v>
      </c>
    </row>
    <row r="79" spans="5:21">
      <c r="E79" s="25">
        <v>560</v>
      </c>
      <c r="F79" s="63">
        <v>1038809.1179690239</v>
      </c>
      <c r="I79" s="25">
        <v>490</v>
      </c>
      <c r="J79" s="68">
        <v>1037609.4911199291</v>
      </c>
      <c r="K79" s="68">
        <v>821440.84713661065</v>
      </c>
      <c r="L79" s="68">
        <v>605272.20315329218</v>
      </c>
      <c r="M79" s="68">
        <v>389103.55916997371</v>
      </c>
      <c r="N79" s="68">
        <v>172934.91518665501</v>
      </c>
      <c r="O79" s="68">
        <v>-43233.728796663694</v>
      </c>
      <c r="P79" s="68">
        <v>-259402.37277998216</v>
      </c>
      <c r="Q79" s="67"/>
      <c r="R79" s="67"/>
      <c r="T79">
        <v>490</v>
      </c>
      <c r="U79">
        <v>341727.30476296705</v>
      </c>
    </row>
    <row r="80" spans="5:21">
      <c r="E80" s="25">
        <v>570</v>
      </c>
      <c r="F80" s="63">
        <v>1036710.669808225</v>
      </c>
      <c r="I80" s="25">
        <v>500</v>
      </c>
      <c r="J80" s="68">
        <v>1039972.9779989794</v>
      </c>
      <c r="K80" s="68">
        <v>831978.3823991837</v>
      </c>
      <c r="L80" s="68">
        <v>623983.78679938777</v>
      </c>
      <c r="M80" s="68">
        <v>415989.19119959185</v>
      </c>
      <c r="N80" s="68">
        <v>207994.59559979592</v>
      </c>
      <c r="O80" s="68">
        <v>0</v>
      </c>
      <c r="P80" s="68">
        <v>-207994.59559979569</v>
      </c>
      <c r="Q80" s="67"/>
      <c r="R80" s="67"/>
      <c r="T80">
        <v>500</v>
      </c>
      <c r="U80">
        <v>355965.94246142404</v>
      </c>
    </row>
    <row r="81" spans="5:21">
      <c r="E81" s="25">
        <v>580</v>
      </c>
      <c r="F81" s="63">
        <v>1034213.3577876764</v>
      </c>
      <c r="I81" s="25">
        <v>510</v>
      </c>
      <c r="J81" s="68">
        <v>1041468.8061629091</v>
      </c>
      <c r="K81" s="68">
        <v>841186.34343927284</v>
      </c>
      <c r="L81" s="68">
        <v>640903.8807156363</v>
      </c>
      <c r="M81" s="68">
        <v>440621.417992</v>
      </c>
      <c r="N81" s="68">
        <v>240338.9552683637</v>
      </c>
      <c r="O81" s="68">
        <v>40056.4925447274</v>
      </c>
      <c r="P81" s="68">
        <v>-160225.97017890913</v>
      </c>
      <c r="Q81" s="67"/>
      <c r="R81" s="67"/>
      <c r="T81">
        <v>510</v>
      </c>
      <c r="U81">
        <v>370204.58015988104</v>
      </c>
    </row>
    <row r="82" spans="5:21">
      <c r="E82" s="25">
        <v>590</v>
      </c>
      <c r="F82" s="63">
        <v>1031359.5478624469</v>
      </c>
      <c r="I82" s="25">
        <v>520</v>
      </c>
      <c r="J82" s="68">
        <v>1042188.3139489595</v>
      </c>
      <c r="K82" s="68">
        <v>849190.47803248558</v>
      </c>
      <c r="L82" s="68">
        <v>656192.64211601159</v>
      </c>
      <c r="M82" s="68">
        <v>463194.80619953759</v>
      </c>
      <c r="N82" s="68">
        <v>270196.97028306359</v>
      </c>
      <c r="O82" s="68">
        <v>77199.134366589598</v>
      </c>
      <c r="P82" s="68">
        <v>-115798.70154988416</v>
      </c>
      <c r="Q82" s="67"/>
      <c r="R82" s="67"/>
      <c r="T82">
        <v>520</v>
      </c>
      <c r="U82">
        <v>384443.21785833803</v>
      </c>
    </row>
    <row r="83" spans="5:21">
      <c r="E83" s="25">
        <v>600</v>
      </c>
      <c r="F83" s="63">
        <v>1028187.3899667513</v>
      </c>
      <c r="I83" s="71">
        <v>530</v>
      </c>
      <c r="J83" s="68">
        <v>1042213.0017719698</v>
      </c>
      <c r="K83" s="68">
        <v>856103.53716983227</v>
      </c>
      <c r="L83" s="68">
        <v>669994.07256769482</v>
      </c>
      <c r="M83" s="68">
        <v>483884.60796555737</v>
      </c>
      <c r="N83" s="68">
        <v>297775.14336341992</v>
      </c>
      <c r="O83" s="68">
        <v>111665.67876128247</v>
      </c>
      <c r="P83" s="68">
        <v>-74443.78584085498</v>
      </c>
      <c r="Q83" s="67"/>
      <c r="R83" s="67"/>
      <c r="T83">
        <v>530</v>
      </c>
      <c r="U83">
        <v>398681.85555679491</v>
      </c>
    </row>
    <row r="84" spans="5:21">
      <c r="E84" s="25">
        <v>610</v>
      </c>
      <c r="F84" s="63">
        <v>1024731.2726827315</v>
      </c>
      <c r="I84" s="25">
        <v>540</v>
      </c>
      <c r="J84" s="68">
        <v>1041615.7035724644</v>
      </c>
      <c r="K84" s="68">
        <v>862026.78916341881</v>
      </c>
      <c r="L84" s="68">
        <v>682437.87475437322</v>
      </c>
      <c r="M84" s="68">
        <v>502848.96034532762</v>
      </c>
      <c r="N84" s="68">
        <v>323260.04593628203</v>
      </c>
      <c r="O84" s="68">
        <v>143671.13152723666</v>
      </c>
      <c r="P84" s="68">
        <v>-35917.782881808933</v>
      </c>
      <c r="Q84" s="67"/>
      <c r="R84" s="67"/>
      <c r="T84">
        <v>540</v>
      </c>
      <c r="U84">
        <v>412920.4932552519</v>
      </c>
    </row>
    <row r="85" spans="5:21">
      <c r="E85" s="25">
        <v>620</v>
      </c>
      <c r="F85" s="63">
        <v>1021022.2237432048</v>
      </c>
      <c r="I85" s="25">
        <v>550</v>
      </c>
      <c r="J85" s="68">
        <v>1040461.6031350964</v>
      </c>
      <c r="K85" s="68">
        <v>867051.33594591368</v>
      </c>
      <c r="L85" s="68">
        <v>693641.06875673099</v>
      </c>
      <c r="M85" s="68">
        <v>520230.80156754819</v>
      </c>
      <c r="N85" s="68">
        <v>346820.53437836538</v>
      </c>
      <c r="O85" s="68">
        <v>173410.26718918281</v>
      </c>
      <c r="P85" s="68">
        <v>0</v>
      </c>
      <c r="Q85" s="67"/>
      <c r="R85" s="67"/>
      <c r="T85">
        <v>550</v>
      </c>
      <c r="U85">
        <v>427159.1309537089</v>
      </c>
    </row>
    <row r="86" spans="5:21">
      <c r="E86" s="25">
        <v>630</v>
      </c>
      <c r="F86" s="63">
        <v>1017088.2634793159</v>
      </c>
      <c r="I86" s="25">
        <v>560</v>
      </c>
      <c r="J86" s="68">
        <v>1038809.1179690239</v>
      </c>
      <c r="K86" s="68">
        <v>871259.26023208455</v>
      </c>
      <c r="L86" s="68">
        <v>703709.4024951451</v>
      </c>
      <c r="M86" s="68">
        <v>536159.544758206</v>
      </c>
      <c r="N86" s="68">
        <v>368609.68702126667</v>
      </c>
      <c r="O86" s="68">
        <v>201059.82928432734</v>
      </c>
      <c r="P86" s="68">
        <v>33509.971547388006</v>
      </c>
      <c r="Q86" s="67"/>
      <c r="R86" s="67"/>
      <c r="T86">
        <v>560</v>
      </c>
      <c r="U86">
        <v>441397.76865216577</v>
      </c>
    </row>
    <row r="87" spans="5:21">
      <c r="E87" s="25">
        <v>640</v>
      </c>
      <c r="F87" s="63">
        <v>1012954.7173026291</v>
      </c>
      <c r="I87" s="25">
        <v>570</v>
      </c>
      <c r="J87" s="68">
        <v>1036710.669808225</v>
      </c>
      <c r="K87" s="68">
        <v>874724.6276506898</v>
      </c>
      <c r="L87" s="68">
        <v>712738.58549315459</v>
      </c>
      <c r="M87" s="68">
        <v>550752.54333561938</v>
      </c>
      <c r="N87" s="68">
        <v>388766.50117808441</v>
      </c>
      <c r="O87" s="68">
        <v>226780.4590205492</v>
      </c>
      <c r="P87" s="68">
        <v>64794.41686301399</v>
      </c>
      <c r="Q87" s="67"/>
      <c r="R87" s="67"/>
      <c r="T87">
        <v>570</v>
      </c>
      <c r="U87">
        <v>455636.40635062277</v>
      </c>
    </row>
    <row r="88" spans="5:21">
      <c r="E88" s="25">
        <v>650</v>
      </c>
      <c r="F88" s="63">
        <v>1008644.4924491229</v>
      </c>
      <c r="I88" s="25">
        <v>580</v>
      </c>
      <c r="J88" s="68">
        <v>1034213.3577876764</v>
      </c>
      <c r="K88" s="68">
        <v>877514.36418348295</v>
      </c>
      <c r="L88" s="68">
        <v>720815.37057928951</v>
      </c>
      <c r="M88" s="68">
        <v>564116.37697509606</v>
      </c>
      <c r="N88" s="68">
        <v>407417.38337090285</v>
      </c>
      <c r="O88" s="68">
        <v>250718.38976670941</v>
      </c>
      <c r="P88" s="68">
        <v>94019.396162515972</v>
      </c>
      <c r="Q88" s="67"/>
      <c r="R88" s="67"/>
      <c r="T88">
        <v>580</v>
      </c>
      <c r="U88">
        <v>469875.04404907976</v>
      </c>
    </row>
    <row r="89" spans="5:21">
      <c r="E89" s="25">
        <v>660</v>
      </c>
      <c r="F89" s="63">
        <v>1004178.3234829371</v>
      </c>
      <c r="I89" s="25">
        <v>590</v>
      </c>
      <c r="J89" s="68">
        <v>1031359.5478624469</v>
      </c>
      <c r="K89" s="68">
        <v>879689.02611796942</v>
      </c>
      <c r="L89" s="68">
        <v>728018.50437349197</v>
      </c>
      <c r="M89" s="68">
        <v>576347.98262901441</v>
      </c>
      <c r="N89" s="68">
        <v>424677.46088453708</v>
      </c>
      <c r="O89" s="68">
        <v>273006.93914005952</v>
      </c>
      <c r="P89" s="68">
        <v>121336.41739558196</v>
      </c>
      <c r="Q89" s="67"/>
      <c r="R89" s="67"/>
      <c r="T89">
        <v>590</v>
      </c>
      <c r="U89">
        <v>484113.68174753676</v>
      </c>
    </row>
    <row r="90" spans="5:21">
      <c r="E90" s="25">
        <v>670</v>
      </c>
      <c r="F90" s="63">
        <v>999574.99043870345</v>
      </c>
      <c r="I90" s="25">
        <v>600</v>
      </c>
      <c r="J90" s="68">
        <v>1028187.3899667513</v>
      </c>
      <c r="K90" s="68">
        <v>881303.47711435833</v>
      </c>
      <c r="L90" s="68">
        <v>734419.56426196522</v>
      </c>
      <c r="M90" s="68">
        <v>587535.65140957222</v>
      </c>
      <c r="N90" s="68">
        <v>440651.73855717899</v>
      </c>
      <c r="O90" s="68">
        <v>293767.825704786</v>
      </c>
      <c r="P90" s="68">
        <v>146883.912852393</v>
      </c>
      <c r="Q90" s="67"/>
      <c r="R90" s="67"/>
      <c r="T90">
        <v>600</v>
      </c>
      <c r="U90">
        <v>498352.31944599363</v>
      </c>
    </row>
    <row r="91" spans="5:21">
      <c r="E91" s="25">
        <v>680</v>
      </c>
      <c r="F91" s="63">
        <v>994851.51295467373</v>
      </c>
      <c r="I91" s="25">
        <v>610</v>
      </c>
      <c r="J91" s="68">
        <v>1024731.2726827315</v>
      </c>
      <c r="K91" s="68">
        <v>882407.48481012986</v>
      </c>
      <c r="L91" s="68">
        <v>740083.69693752832</v>
      </c>
      <c r="M91" s="68">
        <v>597759.90906492667</v>
      </c>
      <c r="N91" s="68">
        <v>455436.12119232514</v>
      </c>
      <c r="O91" s="68">
        <v>313112.33331972361</v>
      </c>
      <c r="P91" s="68">
        <v>170788.54544712184</v>
      </c>
      <c r="Q91" s="67"/>
      <c r="R91" s="67"/>
      <c r="T91">
        <v>610</v>
      </c>
      <c r="U91">
        <v>512590.95714445063</v>
      </c>
    </row>
    <row r="92" spans="5:21">
      <c r="E92" s="25">
        <v>690</v>
      </c>
      <c r="F92" s="63">
        <v>990023.32329994719</v>
      </c>
      <c r="I92" s="25">
        <v>620</v>
      </c>
      <c r="J92" s="68">
        <v>1021022.2237432048</v>
      </c>
      <c r="K92" s="68">
        <v>883046.24756169063</v>
      </c>
      <c r="L92" s="68">
        <v>745070.27138017653</v>
      </c>
      <c r="M92" s="68">
        <v>607094.29519866221</v>
      </c>
      <c r="N92" s="68">
        <v>469118.31901714811</v>
      </c>
      <c r="O92" s="68">
        <v>331142.34283563402</v>
      </c>
      <c r="P92" s="68">
        <v>193166.36665411969</v>
      </c>
      <c r="Q92" s="67"/>
      <c r="R92" s="67"/>
      <c r="T92">
        <v>620</v>
      </c>
      <c r="U92">
        <v>526829.59484290762</v>
      </c>
    </row>
    <row r="93" spans="5:21">
      <c r="E93" s="25">
        <v>700</v>
      </c>
      <c r="F93" s="63">
        <v>985104.42081539321</v>
      </c>
      <c r="I93" s="71">
        <v>630</v>
      </c>
      <c r="J93" s="68">
        <v>1017088.2634793159</v>
      </c>
      <c r="K93" s="68">
        <v>883260.86038993229</v>
      </c>
      <c r="L93" s="68">
        <v>749433.45730054856</v>
      </c>
      <c r="M93" s="68">
        <v>615606.05421116482</v>
      </c>
      <c r="N93" s="68">
        <v>481778.65112178121</v>
      </c>
      <c r="O93" s="68">
        <v>347951.24803239759</v>
      </c>
      <c r="P93" s="68">
        <v>214123.84494301397</v>
      </c>
      <c r="Q93" s="67"/>
      <c r="R93" s="67"/>
      <c r="T93">
        <v>630</v>
      </c>
      <c r="U93">
        <v>541068.23254136462</v>
      </c>
    </row>
    <row r="94" spans="5:21">
      <c r="E94" s="25">
        <v>710</v>
      </c>
      <c r="F94" s="63">
        <v>980107.50995916908</v>
      </c>
      <c r="I94" s="25">
        <v>640</v>
      </c>
      <c r="J94" s="68">
        <v>1012954.7173026291</v>
      </c>
      <c r="K94" s="68">
        <v>883088.7279048562</v>
      </c>
      <c r="L94" s="68">
        <v>753222.73850708327</v>
      </c>
      <c r="M94" s="68">
        <v>623356.74910931021</v>
      </c>
      <c r="N94" s="68">
        <v>493490.75971153728</v>
      </c>
      <c r="O94" s="68">
        <v>363624.77031376422</v>
      </c>
      <c r="P94" s="68">
        <v>233758.7809159914</v>
      </c>
      <c r="Q94" s="67"/>
      <c r="R94" s="67"/>
      <c r="T94">
        <v>640</v>
      </c>
      <c r="U94">
        <v>555306.8702398215</v>
      </c>
    </row>
    <row r="95" spans="5:21">
      <c r="E95" s="25">
        <v>720</v>
      </c>
      <c r="F95" s="63">
        <v>975044.1238656675</v>
      </c>
      <c r="I95" s="25">
        <v>650</v>
      </c>
      <c r="J95" s="68">
        <v>1008644.4924491229</v>
      </c>
      <c r="K95" s="68">
        <v>882563.93089298252</v>
      </c>
      <c r="L95" s="68">
        <v>756483.36933684221</v>
      </c>
      <c r="M95" s="68">
        <v>630402.80778070178</v>
      </c>
      <c r="N95" s="68">
        <v>504322.24622456147</v>
      </c>
      <c r="O95" s="68">
        <v>378241.68466842105</v>
      </c>
      <c r="P95" s="68">
        <v>252161.12311228062</v>
      </c>
      <c r="Q95" s="67"/>
      <c r="R95" s="67"/>
      <c r="T95">
        <v>650</v>
      </c>
      <c r="U95">
        <v>569545.50793827849</v>
      </c>
    </row>
    <row r="96" spans="5:21">
      <c r="E96" s="25">
        <v>730</v>
      </c>
      <c r="F96" s="63">
        <v>969924.73508398188</v>
      </c>
      <c r="I96" s="25">
        <v>660</v>
      </c>
      <c r="J96" s="68">
        <v>1004178.3234829371</v>
      </c>
      <c r="K96" s="68">
        <v>881717.55232648132</v>
      </c>
      <c r="L96" s="68">
        <v>759256.78117002558</v>
      </c>
      <c r="M96" s="68">
        <v>636796.01001356984</v>
      </c>
      <c r="N96" s="68">
        <v>514335.23885711422</v>
      </c>
      <c r="O96" s="68">
        <v>391874.46770065837</v>
      </c>
      <c r="P96" s="68">
        <v>269413.69654420274</v>
      </c>
      <c r="Q96" s="67"/>
      <c r="R96" s="67"/>
      <c r="T96">
        <v>660</v>
      </c>
      <c r="U96">
        <v>583784.14563673548</v>
      </c>
    </row>
    <row r="97" spans="5:21">
      <c r="E97" s="25">
        <v>740</v>
      </c>
      <c r="F97" s="63">
        <v>964758.8549528002</v>
      </c>
      <c r="I97" s="25">
        <v>670</v>
      </c>
      <c r="J97" s="68">
        <v>999574.99043870345</v>
      </c>
      <c r="K97" s="68">
        <v>880577.96776742931</v>
      </c>
      <c r="L97" s="68">
        <v>761580.94509615505</v>
      </c>
      <c r="M97" s="68">
        <v>642583.92242488079</v>
      </c>
      <c r="N97" s="68">
        <v>523586.89975360665</v>
      </c>
      <c r="O97" s="68">
        <v>404589.87708233227</v>
      </c>
      <c r="P97" s="68">
        <v>285592.85441105813</v>
      </c>
      <c r="Q97" s="67"/>
      <c r="R97" s="67"/>
      <c r="T97">
        <v>670</v>
      </c>
      <c r="U97">
        <v>598022.78333519236</v>
      </c>
    </row>
    <row r="98" spans="5:21">
      <c r="E98" s="25">
        <v>750</v>
      </c>
      <c r="F98" s="63">
        <v>959555.12288789009</v>
      </c>
      <c r="I98" s="25">
        <v>680</v>
      </c>
      <c r="J98" s="68">
        <v>994851.51295467373</v>
      </c>
      <c r="K98" s="68">
        <v>879171.10447157209</v>
      </c>
      <c r="L98" s="68">
        <v>763490.69598847057</v>
      </c>
      <c r="M98" s="68">
        <v>647810.28750536893</v>
      </c>
      <c r="N98" s="68">
        <v>532129.8790222673</v>
      </c>
      <c r="O98" s="68">
        <v>416449.47053916566</v>
      </c>
      <c r="P98" s="68">
        <v>300769.06205606414</v>
      </c>
      <c r="Q98" s="67"/>
      <c r="R98" s="67"/>
      <c r="T98">
        <v>680</v>
      </c>
      <c r="U98">
        <v>612261.42103364936</v>
      </c>
    </row>
    <row r="99" spans="5:21">
      <c r="E99" s="25">
        <v>760</v>
      </c>
      <c r="F99" s="63">
        <v>954321.38670201262</v>
      </c>
      <c r="I99" s="25">
        <v>690</v>
      </c>
      <c r="J99" s="68">
        <v>990023.32329994719</v>
      </c>
      <c r="K99" s="68">
        <v>877520.67292495316</v>
      </c>
      <c r="L99" s="68">
        <v>765018.02254995925</v>
      </c>
      <c r="M99" s="68">
        <v>652515.37217496522</v>
      </c>
      <c r="N99" s="68">
        <v>540012.72179997119</v>
      </c>
      <c r="O99" s="68">
        <v>427510.07142497716</v>
      </c>
      <c r="P99" s="68">
        <v>315007.42104998324</v>
      </c>
      <c r="Q99" s="67"/>
      <c r="R99" s="67"/>
      <c r="T99">
        <v>690</v>
      </c>
      <c r="U99">
        <v>626500.05873210635</v>
      </c>
    </row>
    <row r="100" spans="5:21">
      <c r="E100" s="25">
        <v>770</v>
      </c>
      <c r="F100" s="63">
        <v>949064.7749414182</v>
      </c>
      <c r="I100" s="25">
        <v>700</v>
      </c>
      <c r="J100" s="68">
        <v>985104.42081539321</v>
      </c>
      <c r="K100" s="68">
        <v>875648.37405812729</v>
      </c>
      <c r="L100" s="68">
        <v>766192.32730086136</v>
      </c>
      <c r="M100" s="68">
        <v>656736.28054359555</v>
      </c>
      <c r="N100" s="68">
        <v>547280.23378632963</v>
      </c>
      <c r="O100" s="68">
        <v>437824.1870290637</v>
      </c>
      <c r="P100" s="68">
        <v>328368.14027179778</v>
      </c>
      <c r="Q100" s="67"/>
      <c r="R100" s="67"/>
      <c r="T100">
        <v>700</v>
      </c>
      <c r="U100">
        <v>640738.69643056334</v>
      </c>
    </row>
    <row r="101" spans="5:21">
      <c r="E101" s="25">
        <v>780</v>
      </c>
      <c r="F101" s="63">
        <v>943791.76210536808</v>
      </c>
      <c r="I101" s="25">
        <v>710</v>
      </c>
      <c r="J101" s="68">
        <v>980107.50995916908</v>
      </c>
      <c r="K101" s="68">
        <v>873574.08496360714</v>
      </c>
      <c r="L101" s="68">
        <v>767040.65996804531</v>
      </c>
      <c r="M101" s="68">
        <v>660507.23497248348</v>
      </c>
      <c r="N101" s="68">
        <v>553973.80997692165</v>
      </c>
      <c r="O101" s="68">
        <v>447440.38498135982</v>
      </c>
      <c r="P101" s="68">
        <v>340906.95998579799</v>
      </c>
      <c r="Q101" s="67"/>
      <c r="R101" s="67"/>
      <c r="T101">
        <v>710</v>
      </c>
      <c r="U101">
        <v>654977.33412902022</v>
      </c>
    </row>
    <row r="102" spans="5:21">
      <c r="E102" s="25">
        <v>790</v>
      </c>
      <c r="F102" s="63">
        <v>938508.22751260083</v>
      </c>
      <c r="I102" s="25">
        <v>720</v>
      </c>
      <c r="J102" s="68">
        <v>975044.1238656675</v>
      </c>
      <c r="K102" s="68">
        <v>871316.02558208595</v>
      </c>
      <c r="L102" s="68">
        <v>767587.92729850428</v>
      </c>
      <c r="M102" s="68">
        <v>663859.82901492261</v>
      </c>
      <c r="N102" s="68">
        <v>560131.73073134094</v>
      </c>
      <c r="O102" s="68">
        <v>456403.63244775927</v>
      </c>
      <c r="P102" s="68">
        <v>352675.53416417772</v>
      </c>
      <c r="Q102" s="67"/>
      <c r="R102" s="67"/>
      <c r="T102">
        <v>720</v>
      </c>
      <c r="U102">
        <v>669215.97182747722</v>
      </c>
    </row>
    <row r="103" spans="5:21">
      <c r="E103" s="25">
        <v>800</v>
      </c>
      <c r="F103" s="63">
        <v>933219.50848926988</v>
      </c>
      <c r="I103" s="25">
        <v>730</v>
      </c>
      <c r="J103" s="68">
        <v>969924.73508398188</v>
      </c>
      <c r="K103" s="68">
        <v>868890.90851273388</v>
      </c>
      <c r="L103" s="68">
        <v>767857.08194148575</v>
      </c>
      <c r="M103" s="68">
        <v>666823.25537023752</v>
      </c>
      <c r="N103" s="68">
        <v>565789.42879898939</v>
      </c>
      <c r="O103" s="68">
        <v>464755.60222774127</v>
      </c>
      <c r="P103" s="68">
        <v>363721.77565649315</v>
      </c>
      <c r="Q103" s="67"/>
      <c r="R103" s="67"/>
      <c r="T103">
        <v>730</v>
      </c>
      <c r="U103">
        <v>683454.60952593421</v>
      </c>
    </row>
    <row r="104" spans="5:21">
      <c r="E104" s="25">
        <v>810</v>
      </c>
      <c r="F104" s="63">
        <v>927930.44847494666</v>
      </c>
      <c r="I104" s="71">
        <v>740</v>
      </c>
      <c r="J104" s="68">
        <v>964758.8549528002</v>
      </c>
      <c r="K104" s="68">
        <v>866314.07383516757</v>
      </c>
      <c r="L104" s="68">
        <v>767869.29271753482</v>
      </c>
      <c r="M104" s="68">
        <v>669424.51159990218</v>
      </c>
      <c r="N104" s="68">
        <v>570979.73048226954</v>
      </c>
      <c r="O104" s="68">
        <v>472534.94936463679</v>
      </c>
      <c r="P104" s="68">
        <v>374090.16824700404</v>
      </c>
      <c r="Q104" s="67"/>
      <c r="R104" s="67"/>
      <c r="T104">
        <v>740</v>
      </c>
      <c r="U104">
        <v>697693.24722439121</v>
      </c>
    </row>
    <row r="105" spans="5:21">
      <c r="E105" s="25">
        <v>820</v>
      </c>
      <c r="F105" s="63">
        <v>922645.44057495799</v>
      </c>
      <c r="I105" s="25">
        <v>750</v>
      </c>
      <c r="J105" s="68">
        <v>959555.12288789009</v>
      </c>
      <c r="K105" s="68">
        <v>863599.61059910117</v>
      </c>
      <c r="L105" s="68">
        <v>767644.09831031214</v>
      </c>
      <c r="M105" s="68">
        <v>671688.58602152311</v>
      </c>
      <c r="N105" s="68">
        <v>575733.07373273408</v>
      </c>
      <c r="O105" s="68">
        <v>479777.56144394504</v>
      </c>
      <c r="P105" s="68">
        <v>383822.04915515613</v>
      </c>
      <c r="Q105" s="67"/>
      <c r="R105" s="67"/>
      <c r="T105">
        <v>750</v>
      </c>
      <c r="U105">
        <v>711931.88492284808</v>
      </c>
    </row>
    <row r="106" spans="5:21">
      <c r="E106" s="25">
        <v>830</v>
      </c>
      <c r="F106" s="63">
        <v>917368.46702761366</v>
      </c>
      <c r="I106" s="25">
        <v>760</v>
      </c>
      <c r="J106" s="68">
        <v>954321.38670201262</v>
      </c>
      <c r="K106" s="68">
        <v>860760.4664371094</v>
      </c>
      <c r="L106" s="68">
        <v>767199.54617220617</v>
      </c>
      <c r="M106" s="68">
        <v>673638.62590730307</v>
      </c>
      <c r="N106" s="68">
        <v>580077.70564239984</v>
      </c>
      <c r="O106" s="68">
        <v>486516.78537749662</v>
      </c>
      <c r="P106" s="68">
        <v>392955.8651125934</v>
      </c>
      <c r="Q106" s="67"/>
      <c r="R106" s="67"/>
      <c r="T106">
        <v>760</v>
      </c>
      <c r="U106">
        <v>726170.52262130496</v>
      </c>
    </row>
    <row r="107" spans="5:21">
      <c r="E107" s="25">
        <v>840</v>
      </c>
      <c r="F107" s="63">
        <v>912103.13500239153</v>
      </c>
      <c r="I107" s="25">
        <v>770</v>
      </c>
      <c r="J107" s="68">
        <v>949064.7749414182</v>
      </c>
      <c r="K107" s="68">
        <v>857808.54658166645</v>
      </c>
      <c r="L107" s="68">
        <v>766552.3182219147</v>
      </c>
      <c r="M107" s="68">
        <v>675296.08986216295</v>
      </c>
      <c r="N107" s="68">
        <v>584039.86150241119</v>
      </c>
      <c r="O107" s="68">
        <v>492783.63314265944</v>
      </c>
      <c r="P107" s="68">
        <v>401527.40478290769</v>
      </c>
      <c r="Q107" s="67"/>
      <c r="R107" s="67"/>
      <c r="T107">
        <v>770</v>
      </c>
      <c r="U107">
        <v>740409.16031976207</v>
      </c>
    </row>
    <row r="108" spans="5:21">
      <c r="E108" s="25">
        <v>850</v>
      </c>
      <c r="F108" s="63">
        <v>906852.70909909625</v>
      </c>
      <c r="I108" s="25">
        <v>780</v>
      </c>
      <c r="J108" s="68">
        <v>943791.76210536808</v>
      </c>
      <c r="K108" s="68">
        <v>854754.80341618229</v>
      </c>
      <c r="L108" s="68">
        <v>765717.84472699661</v>
      </c>
      <c r="M108" s="68">
        <v>676680.88603781094</v>
      </c>
      <c r="N108" s="68">
        <v>587643.92734862538</v>
      </c>
      <c r="O108" s="68">
        <v>498606.96865943971</v>
      </c>
      <c r="P108" s="68">
        <v>409570.00997025403</v>
      </c>
      <c r="Q108" s="67"/>
      <c r="R108" s="67"/>
      <c r="T108">
        <v>780</v>
      </c>
      <c r="U108">
        <v>754647.79801821895</v>
      </c>
    </row>
    <row r="109" spans="5:21">
      <c r="E109" s="25">
        <v>860</v>
      </c>
      <c r="F109" s="63">
        <v>901620.14087741717</v>
      </c>
      <c r="I109" s="25">
        <v>790</v>
      </c>
      <c r="J109" s="68">
        <v>938508.22751260083</v>
      </c>
      <c r="K109" s="68">
        <v>851609.31755773036</v>
      </c>
      <c r="L109" s="68">
        <v>764710.40760285989</v>
      </c>
      <c r="M109" s="68">
        <v>677811.49764798942</v>
      </c>
      <c r="N109" s="68">
        <v>590912.58769311896</v>
      </c>
      <c r="O109" s="68">
        <v>504013.67773824849</v>
      </c>
      <c r="P109" s="68">
        <v>417114.76778337813</v>
      </c>
      <c r="Q109" s="67"/>
      <c r="R109" s="67"/>
      <c r="T109">
        <v>790</v>
      </c>
      <c r="U109">
        <v>768886.43571667606</v>
      </c>
    </row>
    <row r="110" spans="5:21">
      <c r="E110" s="25">
        <v>870</v>
      </c>
      <c r="F110" s="63">
        <v>896408.09571059258</v>
      </c>
      <c r="I110" s="25">
        <v>800</v>
      </c>
      <c r="J110" s="68">
        <v>933219.50848926988</v>
      </c>
      <c r="K110" s="68">
        <v>848381.37135388167</v>
      </c>
      <c r="L110" s="68">
        <v>763543.23421849345</v>
      </c>
      <c r="M110" s="68">
        <v>678705.09708310536</v>
      </c>
      <c r="N110" s="68">
        <v>593866.95994771714</v>
      </c>
      <c r="O110" s="68">
        <v>509028.82281232905</v>
      </c>
      <c r="P110" s="68">
        <v>424190.68567694083</v>
      </c>
      <c r="Q110" s="67"/>
      <c r="R110" s="67"/>
      <c r="T110">
        <v>800</v>
      </c>
      <c r="U110">
        <v>783125.07341513294</v>
      </c>
    </row>
    <row r="111" spans="5:21">
      <c r="E111" s="25">
        <v>880</v>
      </c>
      <c r="F111" s="63">
        <v>891218.97722535138</v>
      </c>
      <c r="I111" s="25">
        <v>810</v>
      </c>
      <c r="J111" s="68">
        <v>927930.44847494666</v>
      </c>
      <c r="K111" s="68">
        <v>845079.51557539788</v>
      </c>
      <c r="L111" s="68">
        <v>762228.58267584909</v>
      </c>
      <c r="M111" s="68">
        <v>679377.6497763003</v>
      </c>
      <c r="N111" s="68">
        <v>596526.71687675139</v>
      </c>
      <c r="O111" s="68">
        <v>513675.78397720261</v>
      </c>
      <c r="P111" s="68">
        <v>430824.85107765382</v>
      </c>
      <c r="Q111" s="67"/>
      <c r="R111" s="67"/>
      <c r="T111">
        <v>810</v>
      </c>
      <c r="U111">
        <v>797363.71111358982</v>
      </c>
    </row>
    <row r="112" spans="5:21">
      <c r="E112" s="25">
        <v>890</v>
      </c>
      <c r="F112" s="63">
        <v>886054.94956237264</v>
      </c>
      <c r="I112" s="25">
        <v>820</v>
      </c>
      <c r="J112" s="68">
        <v>922645.44057495799</v>
      </c>
      <c r="K112" s="68">
        <v>841711.62999820733</v>
      </c>
      <c r="L112" s="68">
        <v>760777.81942145666</v>
      </c>
      <c r="M112" s="68">
        <v>679844.00884470588</v>
      </c>
      <c r="N112" s="68">
        <v>598910.19826795522</v>
      </c>
      <c r="O112" s="68">
        <v>517976.38769120455</v>
      </c>
      <c r="P112" s="68">
        <v>437042.57711445377</v>
      </c>
      <c r="Q112" s="67"/>
      <c r="R112" s="67"/>
      <c r="T112">
        <v>820</v>
      </c>
      <c r="U112">
        <v>811602.34881204693</v>
      </c>
    </row>
    <row r="113" spans="5:21">
      <c r="E113" s="25">
        <v>900</v>
      </c>
      <c r="F113" s="63">
        <v>880917.95766693447</v>
      </c>
      <c r="I113" s="25">
        <v>830</v>
      </c>
      <c r="J113" s="68">
        <v>917368.46702761366</v>
      </c>
      <c r="K113" s="68">
        <v>838284.97849075054</v>
      </c>
      <c r="L113" s="68">
        <v>759201.48995388718</v>
      </c>
      <c r="M113" s="68">
        <v>680118.00141702394</v>
      </c>
      <c r="N113" s="68">
        <v>601034.51288016071</v>
      </c>
      <c r="O113" s="68">
        <v>521951.02434329747</v>
      </c>
      <c r="P113" s="68">
        <v>442867.53580643423</v>
      </c>
      <c r="Q113" s="67"/>
      <c r="R113" s="67"/>
      <c r="T113">
        <v>830</v>
      </c>
      <c r="U113">
        <v>825840.9865105038</v>
      </c>
    </row>
    <row r="114" spans="5:21">
      <c r="E114" s="25">
        <v>910</v>
      </c>
      <c r="F114" s="63">
        <v>875809.74579744879</v>
      </c>
      <c r="I114" s="71">
        <v>840</v>
      </c>
      <c r="J114" s="68">
        <v>912103.13500239153</v>
      </c>
      <c r="K114" s="68">
        <v>834806.25915473117</v>
      </c>
      <c r="L114" s="68">
        <v>757509.38330707094</v>
      </c>
      <c r="M114" s="68">
        <v>680212.50745941058</v>
      </c>
      <c r="N114" s="68">
        <v>602915.63161175034</v>
      </c>
      <c r="O114" s="68">
        <v>525618.75576408999</v>
      </c>
      <c r="P114" s="68">
        <v>448321.87991642975</v>
      </c>
      <c r="Q114" s="67"/>
      <c r="R114" s="67"/>
      <c r="T114">
        <v>840</v>
      </c>
      <c r="U114">
        <v>840079.62420896068</v>
      </c>
    </row>
    <row r="115" spans="5:21">
      <c r="E115" s="25">
        <v>920</v>
      </c>
      <c r="F115" s="63">
        <v>870731.87442029815</v>
      </c>
      <c r="I115" s="25">
        <v>850</v>
      </c>
      <c r="J115" s="68">
        <v>906852.70909909625</v>
      </c>
      <c r="K115" s="68">
        <v>831281.65000750497</v>
      </c>
      <c r="L115" s="68">
        <v>755710.59091591358</v>
      </c>
      <c r="M115" s="68">
        <v>680139.53182432218</v>
      </c>
      <c r="N115" s="68">
        <v>604568.47273273091</v>
      </c>
      <c r="O115" s="68">
        <v>528997.41364113952</v>
      </c>
      <c r="P115" s="68">
        <v>453426.35454954812</v>
      </c>
      <c r="Q115" s="67"/>
      <c r="R115" s="67"/>
      <c r="T115">
        <v>850</v>
      </c>
      <c r="U115">
        <v>854318.26190741779</v>
      </c>
    </row>
    <row r="116" spans="5:21">
      <c r="E116" s="25">
        <v>930</v>
      </c>
      <c r="F116" s="63">
        <v>865685.73564207088</v>
      </c>
      <c r="I116" s="25">
        <v>860</v>
      </c>
      <c r="J116" s="68">
        <v>901620.14087741717</v>
      </c>
      <c r="K116" s="68">
        <v>827716.8506415633</v>
      </c>
      <c r="L116" s="68">
        <v>753813.56040570955</v>
      </c>
      <c r="M116" s="68">
        <v>679910.27016985556</v>
      </c>
      <c r="N116" s="68">
        <v>606006.97993400169</v>
      </c>
      <c r="O116" s="68">
        <v>532103.68969814782</v>
      </c>
      <c r="P116" s="68">
        <v>458200.39946229407</v>
      </c>
      <c r="Q116" s="67"/>
      <c r="R116" s="67"/>
      <c r="T116">
        <v>860</v>
      </c>
      <c r="U116">
        <v>868556.89960587467</v>
      </c>
    </row>
    <row r="117" spans="5:21">
      <c r="E117" s="25">
        <v>940</v>
      </c>
      <c r="F117" s="63">
        <v>860672.56731504342</v>
      </c>
      <c r="I117" s="25">
        <v>870</v>
      </c>
      <c r="J117" s="68">
        <v>896408.09571059258</v>
      </c>
      <c r="K117" s="68">
        <v>824117.12025006092</v>
      </c>
      <c r="L117" s="68">
        <v>751826.14478952927</v>
      </c>
      <c r="M117" s="68">
        <v>679535.16932899761</v>
      </c>
      <c r="N117" s="68">
        <v>607244.19386846595</v>
      </c>
      <c r="O117" s="68">
        <v>534953.2184079343</v>
      </c>
      <c r="P117" s="68">
        <v>462662.24294740264</v>
      </c>
      <c r="Q117" s="67"/>
      <c r="R117" s="67"/>
      <c r="T117">
        <v>870</v>
      </c>
      <c r="U117">
        <v>882795.53730433155</v>
      </c>
    </row>
    <row r="118" spans="5:21">
      <c r="E118" s="25">
        <v>950</v>
      </c>
      <c r="F118" s="63">
        <v>855693.46593807475</v>
      </c>
      <c r="I118" s="25">
        <v>880</v>
      </c>
      <c r="J118" s="68">
        <v>891218.97722535138</v>
      </c>
      <c r="K118" s="68">
        <v>820487.31236619642</v>
      </c>
      <c r="L118" s="68">
        <v>749755.64750704158</v>
      </c>
      <c r="M118" s="68">
        <v>679023.98264788673</v>
      </c>
      <c r="N118" s="68">
        <v>608292.31778873189</v>
      </c>
      <c r="O118" s="68">
        <v>537560.65292957693</v>
      </c>
      <c r="P118" s="68">
        <v>466828.98807042209</v>
      </c>
      <c r="Q118" s="67"/>
      <c r="R118" s="67"/>
      <c r="T118">
        <v>880</v>
      </c>
      <c r="U118">
        <v>897034.17500278866</v>
      </c>
    </row>
    <row r="119" spans="5:21">
      <c r="E119" s="25">
        <v>960</v>
      </c>
      <c r="F119" s="63">
        <v>850749.39846291335</v>
      </c>
      <c r="I119" s="25">
        <v>890</v>
      </c>
      <c r="J119" s="68">
        <v>886054.94956237264</v>
      </c>
      <c r="K119" s="68">
        <v>816831.90662781219</v>
      </c>
      <c r="L119" s="68">
        <v>747608.86369325186</v>
      </c>
      <c r="M119" s="68">
        <v>678385.82075869152</v>
      </c>
      <c r="N119" s="68">
        <v>609162.77782413119</v>
      </c>
      <c r="O119" s="68">
        <v>539939.73488957086</v>
      </c>
      <c r="P119" s="68">
        <v>470716.69195501041</v>
      </c>
      <c r="Q119" s="67"/>
      <c r="R119" s="67"/>
      <c r="T119">
        <v>890</v>
      </c>
      <c r="U119">
        <v>911272.81270124554</v>
      </c>
    </row>
    <row r="120" spans="5:21">
      <c r="E120" s="25">
        <v>970</v>
      </c>
      <c r="F120" s="63">
        <v>845841.21310510824</v>
      </c>
      <c r="I120" s="25">
        <v>900</v>
      </c>
      <c r="J120" s="68">
        <v>880917.95766693447</v>
      </c>
      <c r="K120" s="68">
        <v>813155.03784640098</v>
      </c>
      <c r="L120" s="68">
        <v>745392.11802586762</v>
      </c>
      <c r="M120" s="68">
        <v>677629.19820533413</v>
      </c>
      <c r="N120" s="68">
        <v>609866.27838480077</v>
      </c>
      <c r="O120" s="68">
        <v>542103.35856426728</v>
      </c>
      <c r="P120" s="68">
        <v>474340.43874373392</v>
      </c>
      <c r="Q120" s="67"/>
      <c r="R120" s="67"/>
      <c r="T120">
        <v>900</v>
      </c>
      <c r="U120">
        <v>925511.45039970265</v>
      </c>
    </row>
    <row r="121" spans="5:21">
      <c r="E121" s="25">
        <v>980</v>
      </c>
      <c r="F121" s="63">
        <v>840969.6492489638</v>
      </c>
      <c r="I121" s="25">
        <v>910</v>
      </c>
      <c r="J121" s="68">
        <v>875809.74579744879</v>
      </c>
      <c r="K121" s="68">
        <v>809460.52263097535</v>
      </c>
      <c r="L121" s="68">
        <v>743111.29946450202</v>
      </c>
      <c r="M121" s="68">
        <v>676762.07629802858</v>
      </c>
      <c r="N121" s="68">
        <v>610412.85313155525</v>
      </c>
      <c r="O121" s="68">
        <v>544063.62996508181</v>
      </c>
      <c r="P121" s="68">
        <v>477714.40679860848</v>
      </c>
      <c r="Q121" s="67"/>
      <c r="R121" s="67"/>
      <c r="T121">
        <v>910</v>
      </c>
      <c r="U121">
        <v>939750.08809815953</v>
      </c>
    </row>
    <row r="122" spans="5:21">
      <c r="E122" s="25">
        <v>990</v>
      </c>
      <c r="F122" s="63">
        <v>836135.34652733605</v>
      </c>
      <c r="I122" s="25">
        <v>920</v>
      </c>
      <c r="J122" s="68">
        <v>870731.87442029815</v>
      </c>
      <c r="K122" s="68">
        <v>805751.8837919177</v>
      </c>
      <c r="L122" s="68">
        <v>740771.89316353726</v>
      </c>
      <c r="M122" s="68">
        <v>675791.90253515681</v>
      </c>
      <c r="N122" s="68">
        <v>610811.91190677637</v>
      </c>
      <c r="O122" s="68">
        <v>545831.92127839592</v>
      </c>
      <c r="P122" s="68">
        <v>480851.93065001548</v>
      </c>
      <c r="Q122" s="67"/>
      <c r="R122" s="67"/>
      <c r="T122">
        <v>920</v>
      </c>
      <c r="U122">
        <v>953988.7257966164</v>
      </c>
    </row>
    <row r="123" spans="5:21">
      <c r="E123" s="25">
        <v>1000</v>
      </c>
      <c r="F123" s="63">
        <v>831338.85314930137</v>
      </c>
      <c r="I123" s="25">
        <v>930</v>
      </c>
      <c r="J123" s="68">
        <v>865685.73564207088</v>
      </c>
      <c r="K123" s="68">
        <v>802032.37272721273</v>
      </c>
      <c r="L123" s="68">
        <v>738379.00981235458</v>
      </c>
      <c r="M123" s="68">
        <v>674725.64689749642</v>
      </c>
      <c r="N123" s="68">
        <v>611072.28398263827</v>
      </c>
      <c r="O123" s="68">
        <v>547418.92106778012</v>
      </c>
      <c r="P123" s="68">
        <v>483765.55815292196</v>
      </c>
      <c r="Q123" s="67"/>
      <c r="R123" s="67"/>
      <c r="T123">
        <v>930</v>
      </c>
      <c r="U123">
        <v>968227.36349507351</v>
      </c>
    </row>
    <row r="124" spans="5:21">
      <c r="I124" s="25">
        <v>940</v>
      </c>
      <c r="J124" s="68">
        <v>860672.56731504342</v>
      </c>
      <c r="K124" s="68">
        <v>798304.98997337348</v>
      </c>
      <c r="L124" s="68">
        <v>735937.41263170377</v>
      </c>
      <c r="M124" s="68">
        <v>673569.83529003384</v>
      </c>
      <c r="N124" s="68">
        <v>611202.25794836413</v>
      </c>
      <c r="O124" s="68">
        <v>548834.68060669431</v>
      </c>
      <c r="P124" s="68">
        <v>486467.10326502449</v>
      </c>
      <c r="Q124" s="67"/>
      <c r="R124" s="67"/>
      <c r="T124">
        <v>940</v>
      </c>
      <c r="U124">
        <v>982466.00119353039</v>
      </c>
    </row>
    <row r="125" spans="5:21">
      <c r="I125" s="71">
        <v>950</v>
      </c>
      <c r="J125" s="68">
        <v>855693.46593807475</v>
      </c>
      <c r="K125" s="68">
        <v>794572.50408535521</v>
      </c>
      <c r="L125" s="68">
        <v>733451.54223263543</v>
      </c>
      <c r="M125" s="68">
        <v>672330.58037991589</v>
      </c>
      <c r="N125" s="68">
        <v>611209.61852719623</v>
      </c>
      <c r="O125" s="68">
        <v>550088.65667447657</v>
      </c>
      <c r="P125" s="68">
        <v>488967.69482175703</v>
      </c>
      <c r="Q125" s="67"/>
      <c r="R125" s="67"/>
      <c r="T125">
        <v>950</v>
      </c>
      <c r="U125">
        <v>996704.63889198727</v>
      </c>
    </row>
    <row r="126" spans="5:21">
      <c r="I126" s="25">
        <v>960</v>
      </c>
      <c r="J126" s="68">
        <v>850749.39846291335</v>
      </c>
      <c r="K126" s="68">
        <v>790837.46899369406</v>
      </c>
      <c r="L126" s="68">
        <v>730925.53952447488</v>
      </c>
      <c r="M126" s="68">
        <v>671013.61005525559</v>
      </c>
      <c r="N126" s="68">
        <v>611101.68058603629</v>
      </c>
      <c r="O126" s="68">
        <v>551189.75111681712</v>
      </c>
      <c r="P126" s="68">
        <v>491277.82164759783</v>
      </c>
      <c r="Q126" s="67"/>
      <c r="R126" s="67"/>
      <c r="T126">
        <v>960</v>
      </c>
      <c r="U126">
        <v>1010943.2765904444</v>
      </c>
    </row>
    <row r="127" spans="5:21">
      <c r="I127" s="25">
        <v>970</v>
      </c>
      <c r="J127" s="68">
        <v>845841.21310510824</v>
      </c>
      <c r="K127" s="68">
        <v>787102.2399728091</v>
      </c>
      <c r="L127" s="68">
        <v>728363.26684050984</v>
      </c>
      <c r="M127" s="68">
        <v>669624.29370821058</v>
      </c>
      <c r="N127" s="68">
        <v>610885.32057591144</v>
      </c>
      <c r="O127" s="68">
        <v>552146.34744361229</v>
      </c>
      <c r="P127" s="68">
        <v>493407.37431131303</v>
      </c>
      <c r="Q127" s="67"/>
      <c r="R127" s="67"/>
      <c r="T127">
        <v>970</v>
      </c>
      <c r="U127">
        <v>1025181.9142889013</v>
      </c>
    </row>
    <row r="128" spans="5:21">
      <c r="I128" s="25">
        <v>980</v>
      </c>
      <c r="J128" s="68">
        <v>840969.6492489638</v>
      </c>
      <c r="K128" s="68">
        <v>783368.98834150052</v>
      </c>
      <c r="L128" s="68">
        <v>725768.32743403735</v>
      </c>
      <c r="M128" s="68">
        <v>668167.66652657394</v>
      </c>
      <c r="N128" s="68">
        <v>610567.00561911077</v>
      </c>
      <c r="O128" s="68">
        <v>552966.34471164737</v>
      </c>
      <c r="P128" s="68">
        <v>495365.68380418408</v>
      </c>
      <c r="Q128" s="67"/>
      <c r="R128" s="67"/>
      <c r="T128">
        <v>980</v>
      </c>
      <c r="U128">
        <v>1039420.5519873581</v>
      </c>
    </row>
    <row r="129" spans="9:21">
      <c r="I129" s="25">
        <v>990</v>
      </c>
      <c r="J129" s="68">
        <v>836135.34652733605</v>
      </c>
      <c r="K129" s="68">
        <v>779639.71500521875</v>
      </c>
      <c r="L129" s="68">
        <v>723144.08348310145</v>
      </c>
      <c r="M129" s="68">
        <v>666648.45196098415</v>
      </c>
      <c r="N129" s="68">
        <v>610152.82043886685</v>
      </c>
      <c r="O129" s="68">
        <v>553657.18891674955</v>
      </c>
      <c r="P129" s="68">
        <v>497161.55739463225</v>
      </c>
      <c r="Q129" s="67"/>
      <c r="R129" s="67"/>
      <c r="T129">
        <v>990</v>
      </c>
      <c r="U129">
        <v>1053659.1896858152</v>
      </c>
    </row>
    <row r="130" spans="9:21">
      <c r="I130" s="25">
        <v>1000</v>
      </c>
      <c r="J130" s="68">
        <v>831338.85314930137</v>
      </c>
      <c r="K130" s="68">
        <v>775916.262939348</v>
      </c>
      <c r="L130" s="68">
        <v>720493.67272939463</v>
      </c>
      <c r="M130" s="68">
        <v>665071.08251944114</v>
      </c>
      <c r="N130" s="68">
        <v>609648.49230948766</v>
      </c>
      <c r="O130" s="68">
        <v>554225.90209953429</v>
      </c>
      <c r="P130" s="68">
        <v>498803.3118895808</v>
      </c>
      <c r="Q130" s="67"/>
      <c r="R130" s="67"/>
      <c r="T130">
        <v>1000</v>
      </c>
      <c r="U130">
        <v>1067897.8273842721</v>
      </c>
    </row>
    <row r="131" spans="9:21">
      <c r="I131" t="s">
        <v>56</v>
      </c>
      <c r="J131" s="72">
        <f>MAX(J56:J130)</f>
        <v>1042213.0017719698</v>
      </c>
    </row>
  </sheetData>
  <mergeCells count="7">
    <mergeCell ref="J54:P54"/>
    <mergeCell ref="G3:I3"/>
    <mergeCell ref="J3:L3"/>
    <mergeCell ref="H17:I17"/>
    <mergeCell ref="A27:B27"/>
    <mergeCell ref="D27:E27"/>
    <mergeCell ref="G27:H27"/>
  </mergeCells>
  <conditionalFormatting sqref="F49:F12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2" priority="13" operator="equal">
      <formula>593536</formula>
    </cfRule>
    <cfRule type="cellIs" dxfId="11" priority="14" operator="equal">
      <formula>"Max"</formula>
    </cfRule>
  </conditionalFormatting>
  <conditionalFormatting sqref="J56:J130">
    <cfRule type="top10" dxfId="10" priority="9" rank="1"/>
    <cfRule type="cellIs" dxfId="9" priority="10" operator="equal">
      <formula>"MAX"</formula>
    </cfRule>
    <cfRule type="cellIs" dxfId="8" priority="11" operator="equal">
      <formula>"MAXIMUM"</formula>
    </cfRule>
  </conditionalFormatting>
  <conditionalFormatting sqref="K56:K130">
    <cfRule type="top10" dxfId="7" priority="8" rank="1"/>
  </conditionalFormatting>
  <conditionalFormatting sqref="L56:L130">
    <cfRule type="top10" dxfId="6" priority="7" rank="1"/>
  </conditionalFormatting>
  <conditionalFormatting sqref="M56:M130">
    <cfRule type="top10" dxfId="5" priority="6" rank="1"/>
  </conditionalFormatting>
  <conditionalFormatting sqref="N56:N130">
    <cfRule type="top10" dxfId="4" priority="5" rank="1"/>
  </conditionalFormatting>
  <conditionalFormatting sqref="O56:O130">
    <cfRule type="top10" dxfId="3" priority="4" rank="1"/>
  </conditionalFormatting>
  <conditionalFormatting sqref="P56:P130">
    <cfRule type="top10" dxfId="2" priority="3" rank="1"/>
  </conditionalFormatting>
  <conditionalFormatting sqref="T55:U130">
    <cfRule type="top10" dxfId="1" priority="2" rank="1"/>
  </conditionalFormatting>
  <conditionalFormatting sqref="T56:U130">
    <cfRule type="top10" dxfId="0" priority="1" rank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17C7-F27C-4560-9504-750CB6845BF3}">
  <dimension ref="A1:N71"/>
  <sheetViews>
    <sheetView workbookViewId="0">
      <selection activeCell="K14" sqref="K14"/>
    </sheetView>
  </sheetViews>
  <sheetFormatPr defaultRowHeight="14.4"/>
  <cols>
    <col min="1" max="1" width="16" bestFit="1" customWidth="1"/>
    <col min="2" max="2" width="11.33203125" bestFit="1" customWidth="1"/>
    <col min="3" max="3" width="28.5546875" bestFit="1" customWidth="1"/>
    <col min="4" max="4" width="10.88671875" bestFit="1" customWidth="1"/>
    <col min="5" max="5" width="13.77734375" bestFit="1" customWidth="1"/>
    <col min="6" max="6" width="9.77734375" bestFit="1" customWidth="1"/>
    <col min="8" max="8" width="9.77734375" bestFit="1" customWidth="1"/>
    <col min="9" max="9" width="11.33203125" bestFit="1" customWidth="1"/>
    <col min="10" max="10" width="15.33203125" bestFit="1" customWidth="1"/>
    <col min="11" max="11" width="16.33203125" bestFit="1" customWidth="1"/>
    <col min="12" max="12" width="36.6640625" bestFit="1" customWidth="1"/>
    <col min="13" max="13" width="146.44140625" bestFit="1" customWidth="1"/>
    <col min="14" max="14" width="18.77734375" bestFit="1" customWidth="1"/>
  </cols>
  <sheetData>
    <row r="1" spans="1:13" ht="15" thickBot="1">
      <c r="A1" s="24" t="s">
        <v>18</v>
      </c>
      <c r="B1" s="24" t="s">
        <v>55</v>
      </c>
    </row>
    <row r="2" spans="1:13">
      <c r="A2" s="2">
        <v>1</v>
      </c>
      <c r="B2" s="61">
        <v>200000</v>
      </c>
      <c r="H2" s="110"/>
      <c r="I2" s="203"/>
      <c r="J2" s="203"/>
      <c r="K2" s="203"/>
      <c r="L2" s="204"/>
    </row>
    <row r="3" spans="1:13">
      <c r="A3" s="2">
        <v>2</v>
      </c>
      <c r="B3" s="61">
        <v>240000</v>
      </c>
      <c r="H3" s="111"/>
      <c r="I3" s="25">
        <v>1</v>
      </c>
      <c r="J3" s="25">
        <v>40</v>
      </c>
      <c r="K3" s="61">
        <f>(VLOOKUP(I3,$D$23:$E$43,2,FALSE)*$B$11)-((VLOOKUP(I3,$D$23:$E$43,2,FALSE)*$B$11)/2 +VLOOKUP(I3,$A$23:$B$43,2,FALSE)*VLOOKUP(I3,$D$23:$E$43,2,FALSE)*$B$11)</f>
        <v>200000</v>
      </c>
      <c r="L3" s="205" t="s">
        <v>245</v>
      </c>
      <c r="M3" t="str">
        <f ca="1">_xlfn.FORMULATEXT(K3)</f>
        <v>=(VLOOKUP(I3,$D$23:$E$43,2,FALSE)*$B$11)-((VLOOKUP(I3,$D$23:$E$43,2,FALSE)*$B$11)/2 +VLOOKUP(I3,$A$23:$B$43,2,FALSE)*VLOOKUP(I3,$D$23:$E$43,2,FALSE)*$B$11)</v>
      </c>
    </row>
    <row r="4" spans="1:13">
      <c r="A4" s="2">
        <v>3</v>
      </c>
      <c r="B4" s="61">
        <v>280000</v>
      </c>
      <c r="H4" s="111"/>
      <c r="I4" s="25">
        <v>2</v>
      </c>
      <c r="J4" s="25">
        <v>38</v>
      </c>
      <c r="K4" s="61">
        <f>(VLOOKUP(I4,$D$23:$E$43,2,FALSE)*$B$11)-((VLOOKUP(I4,$D$23:$E$43,2,FALSE)*$B$11)/2 +VLOOKUP(I4,$A$23:$B$43,2,FALSE)*VLOOKUP(I4,$D$23:$E$43,2,FALSE)*$B$11)</f>
        <v>357233.46553493384</v>
      </c>
      <c r="L4" s="205"/>
      <c r="M4" t="str">
        <f t="shared" ref="M4:M9" ca="1" si="0">_xlfn.FORMULATEXT(K4)</f>
        <v>=(VLOOKUP(I4,$D$23:$E$43,2,FALSE)*$B$11)-((VLOOKUP(I4,$D$23:$E$43,2,FALSE)*$B$11)/2 +VLOOKUP(I4,$A$23:$B$43,2,FALSE)*VLOOKUP(I4,$D$23:$E$43,2,FALSE)*$B$11)</v>
      </c>
    </row>
    <row r="5" spans="1:13">
      <c r="A5" s="2">
        <v>4</v>
      </c>
      <c r="B5" s="61">
        <v>320000</v>
      </c>
      <c r="H5" s="111"/>
      <c r="I5" s="25">
        <v>3</v>
      </c>
      <c r="J5" s="25">
        <v>36</v>
      </c>
      <c r="K5" s="61">
        <f>(VLOOKUP(I5,$D$23:$E$43,2,FALSE)*$B$11)-((VLOOKUP(I5,$D$23:$E$43,2,FALSE)*$B$11)/2 +VLOOKUP(I5,$A$23:$B$43,2,FALSE)*VLOOKUP(I5,$D$23:$E$43,2,FALSE)*$B$11)</f>
        <v>620354.33492131345</v>
      </c>
      <c r="L5" s="205"/>
      <c r="M5" t="str">
        <f t="shared" ca="1" si="0"/>
        <v>=(VLOOKUP(I5,$D$23:$E$43,2,FALSE)*$B$11)-((VLOOKUP(I5,$D$23:$E$43,2,FALSE)*$B$11)/2 +VLOOKUP(I5,$A$23:$B$43,2,FALSE)*VLOOKUP(I5,$D$23:$E$43,2,FALSE)*$B$11)</v>
      </c>
    </row>
    <row r="6" spans="1:13">
      <c r="A6" s="2">
        <v>5</v>
      </c>
      <c r="B6" s="61">
        <v>360000</v>
      </c>
      <c r="H6" s="111"/>
      <c r="I6" s="25">
        <v>4</v>
      </c>
      <c r="J6" s="25">
        <v>34</v>
      </c>
      <c r="K6" s="61">
        <f>(VLOOKUP(I6,$D$23:$E$43,2,FALSE)*$B$11)-((VLOOKUP(I6,$D$23:$E$43,2,FALSE)*$B$11)/2 +VLOOKUP(I6,$A$23:$B$43,2,FALSE)*VLOOKUP(I6,$D$23:$E$43,2,FALSE)*$B$11)</f>
        <v>1055292.0424931422</v>
      </c>
      <c r="L6" s="205"/>
      <c r="M6" t="str">
        <f t="shared" ca="1" si="0"/>
        <v>=(VLOOKUP(I6,$D$23:$E$43,2,FALSE)*$B$11)-((VLOOKUP(I6,$D$23:$E$43,2,FALSE)*$B$11)/2 +VLOOKUP(I6,$A$23:$B$43,2,FALSE)*VLOOKUP(I6,$D$23:$E$43,2,FALSE)*$B$11)</v>
      </c>
    </row>
    <row r="7" spans="1:13">
      <c r="B7" s="107">
        <f>SUM(B2:B6)</f>
        <v>1400000</v>
      </c>
      <c r="H7" s="111"/>
      <c r="I7" s="25">
        <v>5</v>
      </c>
      <c r="J7" s="25">
        <v>32</v>
      </c>
      <c r="K7" s="61">
        <f>(VLOOKUP(I7,$D$23:$E$43,2,FALSE)*$B$11)-((VLOOKUP(I7,$D$23:$E$43,2,FALSE)*$B$11)/2 +VLOOKUP(I7,$A$23:$B$43,2,FALSE)*VLOOKUP(I7,$D$23:$E$43,2,FALSE)*$B$11)</f>
        <v>1767120.1569902999</v>
      </c>
      <c r="L7" s="205"/>
      <c r="M7" t="str">
        <f t="shared" ca="1" si="0"/>
        <v>=(VLOOKUP(I7,$D$23:$E$43,2,FALSE)*$B$11)-((VLOOKUP(I7,$D$23:$E$43,2,FALSE)*$B$11)/2 +VLOOKUP(I7,$A$23:$B$43,2,FALSE)*VLOOKUP(I7,$D$23:$E$43,2,FALSE)*$B$11)</v>
      </c>
    </row>
    <row r="8" spans="1:13">
      <c r="H8" s="111"/>
      <c r="I8" s="25"/>
      <c r="J8" s="24" t="s">
        <v>189</v>
      </c>
      <c r="K8" s="108">
        <f>SUM(K3:K7)</f>
        <v>3999999.9999396894</v>
      </c>
      <c r="L8" s="205"/>
      <c r="M8" t="str">
        <f t="shared" ca="1" si="0"/>
        <v>=SUM(K3:K7)</v>
      </c>
    </row>
    <row r="9" spans="1:13" ht="15" thickBot="1">
      <c r="H9" s="206"/>
      <c r="I9" s="207"/>
      <c r="J9" s="208" t="s">
        <v>244</v>
      </c>
      <c r="K9" s="209">
        <f>K8-4000000</f>
        <v>-6.0310587286949158E-5</v>
      </c>
      <c r="L9" s="210"/>
      <c r="M9" t="str">
        <f t="shared" ca="1" si="0"/>
        <v>=K8-4000000</v>
      </c>
    </row>
    <row r="10" spans="1:13">
      <c r="D10" s="24" t="s">
        <v>79</v>
      </c>
      <c r="E10" s="112">
        <v>0.48847277306222447</v>
      </c>
    </row>
    <row r="11" spans="1:13">
      <c r="A11" s="24" t="s">
        <v>70</v>
      </c>
      <c r="B11" s="106">
        <v>25</v>
      </c>
    </row>
    <row r="12" spans="1:13">
      <c r="A12" s="24" t="s">
        <v>71</v>
      </c>
      <c r="B12" s="106">
        <f>VLOOKUP($B$19,D23:E43,2,FALSE)</f>
        <v>177244.09569180387</v>
      </c>
      <c r="D12" s="25"/>
      <c r="E12" s="25">
        <v>21.9</v>
      </c>
      <c r="F12" s="25">
        <v>48.8</v>
      </c>
      <c r="G12" s="25">
        <v>73.400000000000006</v>
      </c>
      <c r="H12" s="25">
        <v>82.6</v>
      </c>
    </row>
    <row r="13" spans="1:13" ht="15" thickBot="1">
      <c r="A13" s="24" t="s">
        <v>72</v>
      </c>
      <c r="B13" s="106"/>
      <c r="D13" s="25">
        <v>1</v>
      </c>
      <c r="E13" s="61">
        <v>200000</v>
      </c>
      <c r="F13" s="61">
        <v>200000</v>
      </c>
      <c r="G13" s="61">
        <v>200000</v>
      </c>
      <c r="H13" s="61">
        <v>200000</v>
      </c>
    </row>
    <row r="14" spans="1:13">
      <c r="A14" s="24" t="s">
        <v>73</v>
      </c>
      <c r="B14" s="106">
        <f>B17/2</f>
        <v>2215551.1961475485</v>
      </c>
      <c r="C14" s="110" t="str">
        <f ca="1">_xlfn.FORMULATEXT(B14)</f>
        <v>=B17/2</v>
      </c>
      <c r="D14" s="25">
        <v>2</v>
      </c>
      <c r="E14" s="61">
        <v>292560</v>
      </c>
      <c r="F14" s="25">
        <v>357120</v>
      </c>
      <c r="G14" s="25">
        <v>416160</v>
      </c>
      <c r="H14" s="25"/>
    </row>
    <row r="15" spans="1:13">
      <c r="A15" s="24" t="s">
        <v>74</v>
      </c>
      <c r="B15" s="106">
        <f>B20*B17</f>
        <v>1595196.8612262348</v>
      </c>
      <c r="C15" s="111" t="str">
        <f t="shared" ref="C15:C20" ca="1" si="1">_xlfn.FORMULATEXT(B15)</f>
        <v>=B20*B17</v>
      </c>
      <c r="D15" s="25">
        <v>3</v>
      </c>
      <c r="E15" s="61">
        <v>416069</v>
      </c>
      <c r="F15" s="25">
        <v>619960</v>
      </c>
      <c r="G15" s="25">
        <v>841892</v>
      </c>
      <c r="H15" s="25"/>
    </row>
    <row r="16" spans="1:13">
      <c r="A16" s="24" t="s">
        <v>75</v>
      </c>
      <c r="B16" s="106">
        <f>B14+B15</f>
        <v>3810748.0573737836</v>
      </c>
      <c r="C16" s="111" t="str">
        <f t="shared" ca="1" si="1"/>
        <v>=B14+B15</v>
      </c>
      <c r="D16" s="25">
        <v>4</v>
      </c>
      <c r="E16" s="61">
        <v>579644</v>
      </c>
      <c r="F16" s="25">
        <v>1054287</v>
      </c>
      <c r="G16" s="25">
        <v>1668389</v>
      </c>
      <c r="H16" s="25"/>
    </row>
    <row r="17" spans="1:14">
      <c r="A17" s="24" t="s">
        <v>76</v>
      </c>
      <c r="B17" s="106">
        <f>B11*B12</f>
        <v>4431102.392295097</v>
      </c>
      <c r="C17" s="111" t="str">
        <f t="shared" ca="1" si="1"/>
        <v>=B11*B12</v>
      </c>
      <c r="D17" s="25">
        <v>5</v>
      </c>
      <c r="E17" s="61">
        <v>794909</v>
      </c>
      <c r="F17" s="25">
        <v>1764876</v>
      </c>
      <c r="G17" s="25"/>
      <c r="H17" s="25"/>
    </row>
    <row r="18" spans="1:14">
      <c r="A18" s="24" t="s">
        <v>77</v>
      </c>
      <c r="B18" s="106">
        <f>B17-B16</f>
        <v>620354.33492131345</v>
      </c>
      <c r="C18" s="111" t="str">
        <f t="shared" ca="1" si="1"/>
        <v>=B17-B16</v>
      </c>
      <c r="D18" s="24" t="s">
        <v>81</v>
      </c>
      <c r="E18" s="108">
        <f>SUM(E13:E17)</f>
        <v>2283182</v>
      </c>
      <c r="F18" s="108">
        <f>SUM(F13:F17)</f>
        <v>3996243</v>
      </c>
      <c r="G18" s="25"/>
      <c r="H18" s="25"/>
    </row>
    <row r="19" spans="1:14">
      <c r="A19" s="24" t="s">
        <v>68</v>
      </c>
      <c r="B19" s="102">
        <v>3</v>
      </c>
      <c r="C19" s="104"/>
    </row>
    <row r="20" spans="1:14" ht="15" thickBot="1">
      <c r="A20" s="97" t="s">
        <v>78</v>
      </c>
      <c r="B20" s="103">
        <f>VLOOKUP($B$19,A23:B43,2,FALSE)</f>
        <v>0.36</v>
      </c>
      <c r="C20" s="105" t="str">
        <f t="shared" ca="1" si="1"/>
        <v>=VLOOKUP($B$19,A23:B43,2,FALSE)</v>
      </c>
    </row>
    <row r="23" spans="1:14">
      <c r="A23" s="25">
        <v>1</v>
      </c>
      <c r="B23" s="28">
        <v>0.4</v>
      </c>
      <c r="D23" s="25">
        <v>1</v>
      </c>
      <c r="E23" s="108">
        <v>80000</v>
      </c>
    </row>
    <row r="24" spans="1:14">
      <c r="A24" s="25">
        <v>2</v>
      </c>
      <c r="B24" s="28">
        <v>0.38</v>
      </c>
      <c r="D24" s="25">
        <v>2</v>
      </c>
      <c r="E24" s="108">
        <f>E23*($E$10+1)</f>
        <v>119077.82184497795</v>
      </c>
    </row>
    <row r="25" spans="1:14">
      <c r="A25" s="25">
        <v>3</v>
      </c>
      <c r="B25" s="28">
        <v>0.36</v>
      </c>
      <c r="D25" s="25">
        <v>3</v>
      </c>
      <c r="E25" s="108">
        <f>E24*($E$10+1)</f>
        <v>177244.09569180387</v>
      </c>
    </row>
    <row r="26" spans="1:14">
      <c r="A26" s="25">
        <v>4</v>
      </c>
      <c r="B26" s="28">
        <v>0.34</v>
      </c>
      <c r="D26" s="25">
        <v>4</v>
      </c>
      <c r="E26" s="108">
        <f t="shared" ref="E26:E43" si="2">E25*($E$10+1)</f>
        <v>263823.01062328561</v>
      </c>
      <c r="L26" s="22" t="s">
        <v>18</v>
      </c>
    </row>
    <row r="27" spans="1:14">
      <c r="A27" s="25">
        <v>5</v>
      </c>
      <c r="B27" s="28">
        <v>0.32</v>
      </c>
      <c r="D27" s="25">
        <v>5</v>
      </c>
      <c r="E27" s="108">
        <f t="shared" si="2"/>
        <v>392693.36822006665</v>
      </c>
      <c r="H27" s="109">
        <f>B18</f>
        <v>620354.33492131345</v>
      </c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4" t="s">
        <v>80</v>
      </c>
    </row>
    <row r="28" spans="1:14">
      <c r="A28" s="25">
        <v>6</v>
      </c>
      <c r="B28" s="28">
        <v>0.3</v>
      </c>
      <c r="D28" s="25">
        <v>6</v>
      </c>
      <c r="E28" s="108">
        <f t="shared" si="2"/>
        <v>584513.38675766787</v>
      </c>
      <c r="H28" s="25">
        <v>2</v>
      </c>
      <c r="I28" s="61">
        <f t="dataTable" ref="I28:M71" dt2D="1" dtr="1" r1="B19" r2="E10"/>
        <v>200000</v>
      </c>
      <c r="J28" s="61">
        <v>720000</v>
      </c>
      <c r="K28" s="61">
        <v>2520000</v>
      </c>
      <c r="L28" s="61">
        <v>8640000</v>
      </c>
      <c r="M28" s="61">
        <v>29160000</v>
      </c>
      <c r="N28" s="108"/>
    </row>
    <row r="29" spans="1:14">
      <c r="A29" s="25">
        <v>7</v>
      </c>
      <c r="B29" s="28">
        <v>0.28000000000000003</v>
      </c>
      <c r="D29" s="25">
        <v>7</v>
      </c>
      <c r="E29" s="108">
        <f t="shared" si="2"/>
        <v>870032.26167917845</v>
      </c>
      <c r="H29" s="25">
        <v>4</v>
      </c>
      <c r="I29" s="61">
        <v>200000</v>
      </c>
      <c r="J29" s="61">
        <v>1200000</v>
      </c>
      <c r="K29" s="61">
        <v>7000000</v>
      </c>
      <c r="L29" s="61">
        <v>40000000</v>
      </c>
      <c r="M29" s="61">
        <v>225000000</v>
      </c>
      <c r="N29" s="108"/>
    </row>
    <row r="30" spans="1:14">
      <c r="A30" s="25">
        <v>8</v>
      </c>
      <c r="B30" s="28">
        <v>0.26</v>
      </c>
      <c r="D30" s="25">
        <v>8</v>
      </c>
      <c r="E30" s="108">
        <f t="shared" si="2"/>
        <v>1295019.3331952058</v>
      </c>
      <c r="H30" s="25">
        <v>6</v>
      </c>
      <c r="I30" s="61">
        <v>200000</v>
      </c>
      <c r="J30" s="61">
        <v>1680000</v>
      </c>
      <c r="K30" s="61">
        <v>13720000</v>
      </c>
      <c r="L30" s="61">
        <v>109760000</v>
      </c>
      <c r="M30" s="61">
        <v>864360000</v>
      </c>
      <c r="N30" s="108"/>
    </row>
    <row r="31" spans="1:14">
      <c r="A31" s="25">
        <v>9</v>
      </c>
      <c r="B31" s="28">
        <v>0.24</v>
      </c>
      <c r="D31" s="25">
        <v>9</v>
      </c>
      <c r="E31" s="108">
        <f t="shared" si="2"/>
        <v>1927601.0180502608</v>
      </c>
      <c r="H31" s="25">
        <v>8</v>
      </c>
      <c r="I31" s="61">
        <v>200000</v>
      </c>
      <c r="J31" s="61">
        <v>2160000</v>
      </c>
      <c r="K31" s="61">
        <v>22680000</v>
      </c>
      <c r="L31" s="61">
        <v>233280000</v>
      </c>
      <c r="M31" s="61">
        <v>2361960000</v>
      </c>
      <c r="N31" s="108"/>
    </row>
    <row r="32" spans="1:14">
      <c r="A32" s="25">
        <v>10</v>
      </c>
      <c r="B32" s="28">
        <v>0.22</v>
      </c>
      <c r="D32" s="25">
        <v>10</v>
      </c>
      <c r="E32" s="108">
        <f t="shared" si="2"/>
        <v>2869181.6326948386</v>
      </c>
      <c r="H32" s="25">
        <v>10</v>
      </c>
      <c r="I32" s="61">
        <v>200000</v>
      </c>
      <c r="J32" s="61">
        <v>2640000</v>
      </c>
      <c r="K32" s="61">
        <v>33880000</v>
      </c>
      <c r="L32" s="61">
        <v>425920000</v>
      </c>
      <c r="M32" s="61">
        <v>5270760000</v>
      </c>
      <c r="N32" s="108"/>
    </row>
    <row r="33" spans="1:14">
      <c r="A33" s="25">
        <v>11</v>
      </c>
      <c r="B33" s="28">
        <v>0.2</v>
      </c>
      <c r="D33" s="25">
        <v>11</v>
      </c>
      <c r="E33" s="108">
        <f t="shared" si="2"/>
        <v>4270698.7412364874</v>
      </c>
      <c r="H33" s="25">
        <v>12</v>
      </c>
      <c r="I33" s="61">
        <v>200000</v>
      </c>
      <c r="J33" s="61">
        <v>3120000</v>
      </c>
      <c r="K33" s="61">
        <v>47320000</v>
      </c>
      <c r="L33" s="61">
        <v>703040000</v>
      </c>
      <c r="M33" s="61">
        <v>10281960000</v>
      </c>
      <c r="N33" s="108"/>
    </row>
    <row r="34" spans="1:14">
      <c r="A34" s="25">
        <v>12</v>
      </c>
      <c r="B34" s="28">
        <v>0.18</v>
      </c>
      <c r="D34" s="25">
        <v>12</v>
      </c>
      <c r="E34" s="108">
        <f t="shared" si="2"/>
        <v>6356818.7982816258</v>
      </c>
      <c r="H34" s="25">
        <v>14</v>
      </c>
      <c r="I34" s="61">
        <v>200000</v>
      </c>
      <c r="J34" s="61">
        <v>3600000</v>
      </c>
      <c r="K34" s="61">
        <v>63000000</v>
      </c>
      <c r="L34" s="61">
        <v>1080000000</v>
      </c>
      <c r="M34" s="61">
        <v>18225000000</v>
      </c>
      <c r="N34" s="108"/>
    </row>
    <row r="35" spans="1:14">
      <c r="A35" s="25">
        <v>13</v>
      </c>
      <c r="B35" s="28">
        <v>0.16</v>
      </c>
      <c r="D35" s="25">
        <v>13</v>
      </c>
      <c r="E35" s="108">
        <f t="shared" si="2"/>
        <v>9461951.704532329</v>
      </c>
      <c r="H35" s="25">
        <v>16</v>
      </c>
      <c r="I35" s="61">
        <v>200000</v>
      </c>
      <c r="J35" s="61">
        <v>4080000</v>
      </c>
      <c r="K35" s="61">
        <v>80920000</v>
      </c>
      <c r="L35" s="61">
        <v>1572160000</v>
      </c>
      <c r="M35" s="61">
        <v>30067560000</v>
      </c>
      <c r="N35" s="108"/>
    </row>
    <row r="36" spans="1:14">
      <c r="A36" s="25">
        <v>14</v>
      </c>
      <c r="B36" s="28">
        <v>0.14000000000000001</v>
      </c>
      <c r="D36" s="25">
        <v>14</v>
      </c>
      <c r="E36" s="108">
        <f t="shared" si="2"/>
        <v>14083857.492226077</v>
      </c>
      <c r="H36" s="25">
        <v>18</v>
      </c>
      <c r="I36" s="61">
        <v>200000</v>
      </c>
      <c r="J36" s="61">
        <v>4560000</v>
      </c>
      <c r="K36" s="61">
        <v>101080000</v>
      </c>
      <c r="L36" s="61">
        <v>2194880000</v>
      </c>
      <c r="M36" s="61">
        <v>46915560000</v>
      </c>
      <c r="N36" s="108"/>
    </row>
    <row r="37" spans="1:14">
      <c r="A37" s="25">
        <v>15</v>
      </c>
      <c r="B37" s="28">
        <v>0.12</v>
      </c>
      <c r="D37" s="25">
        <v>15</v>
      </c>
      <c r="E37" s="108">
        <f t="shared" si="2"/>
        <v>20963438.416866936</v>
      </c>
      <c r="H37" s="25">
        <v>20</v>
      </c>
      <c r="I37" s="61">
        <v>200000</v>
      </c>
      <c r="J37" s="61">
        <v>5040000</v>
      </c>
      <c r="K37" s="61">
        <v>123480000</v>
      </c>
      <c r="L37" s="61">
        <v>2963520000</v>
      </c>
      <c r="M37" s="61">
        <v>70013160000</v>
      </c>
      <c r="N37" s="108"/>
    </row>
    <row r="38" spans="1:14">
      <c r="A38" s="25">
        <v>16</v>
      </c>
      <c r="B38" s="28">
        <v>0.1</v>
      </c>
      <c r="D38" s="25">
        <v>16</v>
      </c>
      <c r="E38" s="108">
        <f t="shared" si="2"/>
        <v>31203507.313273098</v>
      </c>
      <c r="H38" s="25">
        <v>22</v>
      </c>
      <c r="I38" s="61">
        <v>200000</v>
      </c>
      <c r="J38" s="61">
        <v>5520000</v>
      </c>
      <c r="K38" s="61">
        <v>148120000</v>
      </c>
      <c r="L38" s="61">
        <v>3893440000</v>
      </c>
      <c r="M38" s="61">
        <v>100742760000</v>
      </c>
      <c r="N38" s="108"/>
    </row>
    <row r="39" spans="1:14">
      <c r="A39" s="25">
        <v>17</v>
      </c>
      <c r="B39" s="28">
        <v>0.08</v>
      </c>
      <c r="D39" s="25">
        <v>17</v>
      </c>
      <c r="E39" s="108">
        <f t="shared" si="2"/>
        <v>46445571.059855007</v>
      </c>
      <c r="H39" s="25">
        <v>24</v>
      </c>
      <c r="I39" s="61">
        <v>200000</v>
      </c>
      <c r="J39" s="61">
        <v>6000000</v>
      </c>
      <c r="K39" s="61">
        <v>175000000</v>
      </c>
      <c r="L39" s="61">
        <v>5000000000</v>
      </c>
      <c r="M39" s="61">
        <v>140625000000</v>
      </c>
      <c r="N39" s="108"/>
    </row>
    <row r="40" spans="1:14">
      <c r="A40" s="25">
        <v>18</v>
      </c>
      <c r="B40" s="28">
        <v>0.06</v>
      </c>
      <c r="D40" s="25">
        <v>18</v>
      </c>
      <c r="E40" s="108">
        <f t="shared" si="2"/>
        <v>69132967.951920986</v>
      </c>
      <c r="H40" s="25">
        <v>26</v>
      </c>
      <c r="I40" s="61">
        <v>200000</v>
      </c>
      <c r="J40" s="61">
        <v>6480000</v>
      </c>
      <c r="K40" s="61">
        <v>204120000</v>
      </c>
      <c r="L40" s="61">
        <v>6298560000</v>
      </c>
      <c r="M40" s="61">
        <v>191318760000</v>
      </c>
      <c r="N40" s="108"/>
    </row>
    <row r="41" spans="1:14">
      <c r="A41" s="25">
        <v>19</v>
      </c>
      <c r="B41" s="28">
        <v>0.04</v>
      </c>
      <c r="D41" s="25">
        <v>19</v>
      </c>
      <c r="E41" s="108">
        <f t="shared" si="2"/>
        <v>102902540.51741773</v>
      </c>
      <c r="H41" s="25">
        <v>28</v>
      </c>
      <c r="I41" s="61">
        <v>200000</v>
      </c>
      <c r="J41" s="61">
        <v>6960000</v>
      </c>
      <c r="K41" s="61">
        <v>235480000</v>
      </c>
      <c r="L41" s="61">
        <v>7804480000</v>
      </c>
      <c r="M41" s="61">
        <v>254621160000</v>
      </c>
      <c r="N41" s="108"/>
    </row>
    <row r="42" spans="1:14">
      <c r="A42" s="25">
        <v>20</v>
      </c>
      <c r="B42" s="28">
        <v>0.02</v>
      </c>
      <c r="D42" s="25">
        <v>20</v>
      </c>
      <c r="E42" s="108">
        <f t="shared" si="2"/>
        <v>153167629.83910868</v>
      </c>
      <c r="H42" s="25">
        <v>30</v>
      </c>
      <c r="I42" s="61">
        <v>200000</v>
      </c>
      <c r="J42" s="61">
        <v>7440000</v>
      </c>
      <c r="K42" s="61">
        <v>269080000</v>
      </c>
      <c r="L42" s="61">
        <v>9533120000</v>
      </c>
      <c r="M42" s="61">
        <v>332467560000</v>
      </c>
      <c r="N42" s="108"/>
    </row>
    <row r="43" spans="1:14">
      <c r="A43" s="25">
        <v>21</v>
      </c>
      <c r="B43" s="28">
        <v>0</v>
      </c>
      <c r="D43" s="25">
        <v>21</v>
      </c>
      <c r="E43" s="108">
        <f t="shared" si="2"/>
        <v>227985846.7299864</v>
      </c>
      <c r="H43" s="25">
        <v>32</v>
      </c>
      <c r="I43" s="61">
        <v>200000</v>
      </c>
      <c r="J43" s="61">
        <v>7920000</v>
      </c>
      <c r="K43" s="61">
        <v>304920000</v>
      </c>
      <c r="L43" s="61">
        <v>11499840000</v>
      </c>
      <c r="M43" s="61">
        <v>426931560000</v>
      </c>
      <c r="N43" s="108"/>
    </row>
    <row r="44" spans="1:14">
      <c r="H44" s="25">
        <v>34</v>
      </c>
      <c r="I44" s="61">
        <v>200000</v>
      </c>
      <c r="J44" s="61">
        <v>8400000</v>
      </c>
      <c r="K44" s="61">
        <v>343000000</v>
      </c>
      <c r="L44" s="61">
        <v>13720000000</v>
      </c>
      <c r="M44" s="61">
        <v>540225000000</v>
      </c>
      <c r="N44" s="108"/>
    </row>
    <row r="45" spans="1:14">
      <c r="H45" s="25">
        <v>36</v>
      </c>
      <c r="I45" s="61">
        <v>200000</v>
      </c>
      <c r="J45" s="61">
        <v>8880000</v>
      </c>
      <c r="K45" s="61">
        <v>383320000</v>
      </c>
      <c r="L45" s="61">
        <v>16208960000</v>
      </c>
      <c r="M45" s="61">
        <v>674697960000</v>
      </c>
      <c r="N45" s="108"/>
    </row>
    <row r="46" spans="1:14">
      <c r="H46" s="25">
        <v>38</v>
      </c>
      <c r="I46" s="61">
        <v>200000</v>
      </c>
      <c r="J46" s="61">
        <v>9360000</v>
      </c>
      <c r="K46" s="61">
        <v>425880000</v>
      </c>
      <c r="L46" s="61">
        <v>18982080000</v>
      </c>
      <c r="M46" s="61">
        <v>832838760000</v>
      </c>
      <c r="N46" s="108"/>
    </row>
    <row r="47" spans="1:14">
      <c r="H47" s="25">
        <v>40</v>
      </c>
      <c r="I47" s="61">
        <v>200000</v>
      </c>
      <c r="J47" s="61">
        <v>9840000</v>
      </c>
      <c r="K47" s="61">
        <v>470680000</v>
      </c>
      <c r="L47" s="61">
        <v>22054720000</v>
      </c>
      <c r="M47" s="61">
        <v>1017273960000</v>
      </c>
      <c r="N47" s="108"/>
    </row>
    <row r="48" spans="1:14">
      <c r="H48" s="25">
        <v>42</v>
      </c>
      <c r="I48" s="61">
        <v>200000</v>
      </c>
      <c r="J48" s="61">
        <v>10320000</v>
      </c>
      <c r="K48" s="61">
        <v>517720000</v>
      </c>
      <c r="L48" s="61">
        <v>25442240000</v>
      </c>
      <c r="M48" s="61">
        <v>1230768360000</v>
      </c>
      <c r="N48" s="108"/>
    </row>
    <row r="49" spans="8:14">
      <c r="H49" s="25">
        <v>44</v>
      </c>
      <c r="I49" s="61">
        <v>200000</v>
      </c>
      <c r="J49" s="61">
        <v>10800000</v>
      </c>
      <c r="K49" s="61">
        <v>567000000</v>
      </c>
      <c r="L49" s="61">
        <v>29160000000</v>
      </c>
      <c r="M49" s="61">
        <v>1476225000000</v>
      </c>
      <c r="N49" s="108"/>
    </row>
    <row r="50" spans="8:14">
      <c r="H50" s="25">
        <v>46</v>
      </c>
      <c r="I50" s="61">
        <v>200000</v>
      </c>
      <c r="J50" s="61">
        <v>11280000</v>
      </c>
      <c r="K50" s="61">
        <v>618520000</v>
      </c>
      <c r="L50" s="61">
        <v>33223360000</v>
      </c>
      <c r="M50" s="61">
        <v>1756685160000</v>
      </c>
      <c r="N50" s="108"/>
    </row>
    <row r="51" spans="8:14">
      <c r="H51" s="25">
        <v>48</v>
      </c>
      <c r="I51" s="61">
        <v>200000</v>
      </c>
      <c r="J51" s="61">
        <v>11760000</v>
      </c>
      <c r="K51" s="61">
        <v>672280000</v>
      </c>
      <c r="L51" s="61">
        <v>37647680000</v>
      </c>
      <c r="M51" s="61">
        <v>2075328360000</v>
      </c>
      <c r="N51" s="108"/>
    </row>
    <row r="52" spans="8:14">
      <c r="H52" s="25">
        <v>50</v>
      </c>
      <c r="I52" s="61">
        <v>200000</v>
      </c>
      <c r="J52" s="61">
        <v>12240000</v>
      </c>
      <c r="K52" s="61">
        <v>728280000</v>
      </c>
      <c r="L52" s="61">
        <v>42448320000</v>
      </c>
      <c r="M52" s="61">
        <v>2435472360000</v>
      </c>
      <c r="N52" s="108"/>
    </row>
    <row r="53" spans="8:14">
      <c r="H53" s="25">
        <v>52</v>
      </c>
      <c r="I53" s="61">
        <v>200000</v>
      </c>
      <c r="J53" s="61">
        <v>12720000</v>
      </c>
      <c r="K53" s="61">
        <v>786520000</v>
      </c>
      <c r="L53" s="61">
        <v>47640640000</v>
      </c>
      <c r="M53" s="61">
        <v>2840573160000</v>
      </c>
      <c r="N53" s="108"/>
    </row>
    <row r="54" spans="8:14">
      <c r="H54" s="25">
        <v>54</v>
      </c>
      <c r="I54" s="61">
        <v>200000</v>
      </c>
      <c r="J54" s="61">
        <v>13200000</v>
      </c>
      <c r="K54" s="61">
        <v>847000000</v>
      </c>
      <c r="L54" s="61">
        <v>53240000000</v>
      </c>
      <c r="M54" s="61">
        <v>3294225000000</v>
      </c>
      <c r="N54" s="108"/>
    </row>
    <row r="55" spans="8:14">
      <c r="H55" s="25">
        <v>56</v>
      </c>
      <c r="I55" s="61">
        <v>200000</v>
      </c>
      <c r="J55" s="61">
        <v>13680000</v>
      </c>
      <c r="K55" s="61">
        <v>909720000</v>
      </c>
      <c r="L55" s="61">
        <v>59261760000</v>
      </c>
      <c r="M55" s="61">
        <v>3800160360000</v>
      </c>
      <c r="N55" s="108"/>
    </row>
    <row r="56" spans="8:14">
      <c r="H56" s="25">
        <v>58</v>
      </c>
      <c r="I56" s="61">
        <v>200000</v>
      </c>
      <c r="J56" s="61">
        <v>14160000</v>
      </c>
      <c r="K56" s="61">
        <v>974680000</v>
      </c>
      <c r="L56" s="61">
        <v>65721280000</v>
      </c>
      <c r="M56" s="61">
        <v>4362249960000</v>
      </c>
      <c r="N56" s="108"/>
    </row>
    <row r="57" spans="8:14">
      <c r="H57" s="25">
        <v>60</v>
      </c>
      <c r="I57" s="61">
        <v>200000</v>
      </c>
      <c r="J57" s="61">
        <v>14640000</v>
      </c>
      <c r="K57" s="61">
        <v>1041880000</v>
      </c>
      <c r="L57" s="61">
        <v>72633920000</v>
      </c>
      <c r="M57" s="61">
        <v>4984502760000</v>
      </c>
      <c r="N57" s="108"/>
    </row>
    <row r="58" spans="8:14">
      <c r="H58" s="25">
        <v>62</v>
      </c>
      <c r="I58" s="61">
        <v>200000</v>
      </c>
      <c r="J58" s="61">
        <v>15120000</v>
      </c>
      <c r="K58" s="61">
        <v>1111320000</v>
      </c>
      <c r="L58" s="61">
        <v>80015040000</v>
      </c>
      <c r="M58" s="61">
        <v>5671065960000</v>
      </c>
      <c r="N58" s="108"/>
    </row>
    <row r="59" spans="8:14">
      <c r="H59" s="25">
        <v>64</v>
      </c>
      <c r="I59" s="61">
        <v>200000</v>
      </c>
      <c r="J59" s="61">
        <v>15600000</v>
      </c>
      <c r="K59" s="61">
        <v>1183000000</v>
      </c>
      <c r="L59" s="61">
        <v>87880000000</v>
      </c>
      <c r="M59" s="61">
        <v>6426225000000</v>
      </c>
      <c r="N59" s="108"/>
    </row>
    <row r="60" spans="8:14">
      <c r="H60" s="25">
        <v>66</v>
      </c>
      <c r="I60" s="61">
        <v>200000</v>
      </c>
      <c r="J60" s="61">
        <v>16080000</v>
      </c>
      <c r="K60" s="61">
        <v>1256920000</v>
      </c>
      <c r="L60" s="61">
        <v>96244160000</v>
      </c>
      <c r="M60" s="61">
        <v>7254403560000</v>
      </c>
      <c r="N60" s="108"/>
    </row>
    <row r="61" spans="8:14">
      <c r="H61" s="25">
        <v>68</v>
      </c>
      <c r="I61" s="61">
        <v>200000</v>
      </c>
      <c r="J61" s="61">
        <v>16560000</v>
      </c>
      <c r="K61" s="61">
        <v>1333080000</v>
      </c>
      <c r="L61" s="61">
        <v>105122880000</v>
      </c>
      <c r="M61" s="61">
        <v>8160163560000</v>
      </c>
      <c r="N61" s="108"/>
    </row>
    <row r="62" spans="8:14">
      <c r="H62" s="25">
        <v>70</v>
      </c>
      <c r="I62" s="61">
        <v>200000</v>
      </c>
      <c r="J62" s="61">
        <v>17040000</v>
      </c>
      <c r="K62" s="61">
        <v>1411480000</v>
      </c>
      <c r="L62" s="61">
        <v>114531520000</v>
      </c>
      <c r="M62" s="61">
        <v>9148205160000</v>
      </c>
      <c r="N62" s="108"/>
    </row>
    <row r="63" spans="8:14">
      <c r="H63" s="25">
        <v>72</v>
      </c>
      <c r="I63" s="61">
        <v>200000</v>
      </c>
      <c r="J63" s="61">
        <v>17520000</v>
      </c>
      <c r="K63" s="61">
        <v>1492120000</v>
      </c>
      <c r="L63" s="61">
        <v>124485440000</v>
      </c>
      <c r="M63" s="61">
        <v>10223366760000</v>
      </c>
      <c r="N63" s="108"/>
    </row>
    <row r="64" spans="8:14">
      <c r="H64" s="25">
        <v>74</v>
      </c>
      <c r="I64" s="61">
        <v>200000</v>
      </c>
      <c r="J64" s="61">
        <v>18000000</v>
      </c>
      <c r="K64" s="61">
        <v>1575000000</v>
      </c>
      <c r="L64" s="61">
        <v>135000000000</v>
      </c>
      <c r="M64" s="61">
        <v>11390625000000</v>
      </c>
      <c r="N64" s="108"/>
    </row>
    <row r="65" spans="8:14">
      <c r="H65" s="25">
        <v>76</v>
      </c>
      <c r="I65" s="61">
        <v>200000</v>
      </c>
      <c r="J65" s="61">
        <v>18480000</v>
      </c>
      <c r="K65" s="61">
        <v>1660120000</v>
      </c>
      <c r="L65" s="61">
        <v>146090560000</v>
      </c>
      <c r="M65" s="61">
        <v>12655094760000</v>
      </c>
      <c r="N65" s="108"/>
    </row>
    <row r="66" spans="8:14">
      <c r="H66" s="25">
        <v>78</v>
      </c>
      <c r="I66" s="61">
        <v>200000</v>
      </c>
      <c r="J66" s="61">
        <v>18960000</v>
      </c>
      <c r="K66" s="61">
        <v>1747480000</v>
      </c>
      <c r="L66" s="61">
        <v>157772480000</v>
      </c>
      <c r="M66" s="61">
        <v>14022029160000</v>
      </c>
      <c r="N66" s="108"/>
    </row>
    <row r="67" spans="8:14">
      <c r="H67" s="25">
        <v>80</v>
      </c>
      <c r="I67" s="61">
        <v>200000</v>
      </c>
      <c r="J67" s="61">
        <v>19440000</v>
      </c>
      <c r="K67" s="61">
        <v>1837080000</v>
      </c>
      <c r="L67" s="61">
        <v>170061120000</v>
      </c>
      <c r="M67" s="61">
        <v>15496819560000</v>
      </c>
      <c r="N67" s="108"/>
    </row>
    <row r="68" spans="8:14">
      <c r="H68" s="25">
        <v>82</v>
      </c>
      <c r="I68" s="61">
        <v>200000</v>
      </c>
      <c r="J68" s="61">
        <v>19920000</v>
      </c>
      <c r="K68" s="61">
        <v>1928920000</v>
      </c>
      <c r="L68" s="61">
        <v>182971840000</v>
      </c>
      <c r="M68" s="61">
        <v>17084995560000</v>
      </c>
      <c r="N68" s="108"/>
    </row>
    <row r="69" spans="8:14">
      <c r="H69" s="25">
        <v>84</v>
      </c>
      <c r="I69" s="61">
        <v>200000</v>
      </c>
      <c r="J69" s="61">
        <v>20400000</v>
      </c>
      <c r="K69" s="61">
        <v>2023000000</v>
      </c>
      <c r="L69" s="61">
        <v>196520000000</v>
      </c>
      <c r="M69" s="61">
        <v>18792225000000</v>
      </c>
      <c r="N69" s="108"/>
    </row>
    <row r="70" spans="8:14">
      <c r="H70" s="25">
        <v>86</v>
      </c>
      <c r="I70" s="61">
        <v>200000</v>
      </c>
      <c r="J70" s="61">
        <v>20880000</v>
      </c>
      <c r="K70" s="61">
        <v>2119320000</v>
      </c>
      <c r="L70" s="61">
        <v>210720960000</v>
      </c>
      <c r="M70" s="61">
        <v>20624313960000</v>
      </c>
      <c r="N70" s="108"/>
    </row>
    <row r="71" spans="8:14">
      <c r="H71" s="25">
        <v>88</v>
      </c>
      <c r="I71" s="61">
        <v>200000</v>
      </c>
      <c r="J71" s="61">
        <v>21360000</v>
      </c>
      <c r="K71" s="61">
        <v>2217880000</v>
      </c>
      <c r="L71" s="61">
        <v>225590080000</v>
      </c>
      <c r="M71" s="61">
        <v>22587206760000</v>
      </c>
      <c r="N71" s="108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534C-6BD7-46D5-89D3-EB2D50CAE7FB}">
  <dimension ref="A1:H19"/>
  <sheetViews>
    <sheetView workbookViewId="0">
      <selection activeCell="D17" sqref="D17"/>
    </sheetView>
  </sheetViews>
  <sheetFormatPr defaultColWidth="9.5546875" defaultRowHeight="14.4"/>
  <cols>
    <col min="1" max="1" width="12.109375" bestFit="1" customWidth="1"/>
    <col min="2" max="2" width="24.5546875" bestFit="1" customWidth="1"/>
    <col min="3" max="3" width="20.77734375" bestFit="1" customWidth="1"/>
    <col min="4" max="6" width="11.6640625" bestFit="1" customWidth="1"/>
    <col min="7" max="7" width="4.6640625" bestFit="1" customWidth="1"/>
  </cols>
  <sheetData>
    <row r="1" spans="1:8" ht="15" thickBot="1">
      <c r="A1" s="219" t="s">
        <v>82</v>
      </c>
      <c r="B1" s="220"/>
      <c r="C1" s="220"/>
      <c r="D1" s="220"/>
      <c r="E1" s="220"/>
      <c r="F1" s="220"/>
      <c r="G1" s="221"/>
    </row>
    <row r="2" spans="1:8" ht="15" thickBot="1">
      <c r="A2" s="113" t="s">
        <v>83</v>
      </c>
      <c r="B2" s="114" t="s">
        <v>84</v>
      </c>
      <c r="C2" s="114" t="s">
        <v>85</v>
      </c>
      <c r="D2" s="114" t="s">
        <v>86</v>
      </c>
      <c r="E2" s="114" t="s">
        <v>87</v>
      </c>
      <c r="F2" s="114" t="s">
        <v>88</v>
      </c>
      <c r="G2" s="115" t="s">
        <v>19</v>
      </c>
      <c r="H2" s="127" t="s">
        <v>92</v>
      </c>
    </row>
    <row r="3" spans="1:8" ht="15" thickTop="1">
      <c r="A3" s="116">
        <v>1</v>
      </c>
      <c r="B3" s="117" t="s">
        <v>89</v>
      </c>
      <c r="C3" s="118">
        <v>1</v>
      </c>
      <c r="D3" s="117">
        <v>250</v>
      </c>
      <c r="E3" s="117">
        <v>100</v>
      </c>
      <c r="F3" s="117">
        <v>100</v>
      </c>
      <c r="G3" s="119">
        <v>60</v>
      </c>
      <c r="H3" s="128">
        <v>1</v>
      </c>
    </row>
    <row r="4" spans="1:8">
      <c r="A4" s="120">
        <v>2</v>
      </c>
      <c r="B4" s="2" t="s">
        <v>89</v>
      </c>
      <c r="C4" s="121">
        <v>0.33</v>
      </c>
      <c r="D4" s="2">
        <v>500</v>
      </c>
      <c r="E4" s="2">
        <v>300</v>
      </c>
      <c r="F4" s="2">
        <v>300</v>
      </c>
      <c r="G4" s="122">
        <v>180</v>
      </c>
      <c r="H4" s="128">
        <v>1</v>
      </c>
    </row>
    <row r="5" spans="1:8">
      <c r="A5" s="120">
        <v>3</v>
      </c>
      <c r="B5" s="2" t="s">
        <v>89</v>
      </c>
      <c r="C5" s="121">
        <v>0.5</v>
      </c>
      <c r="D5" s="2">
        <v>100</v>
      </c>
      <c r="E5" s="2">
        <v>200</v>
      </c>
      <c r="F5" s="2">
        <v>400</v>
      </c>
      <c r="G5" s="122">
        <v>80</v>
      </c>
      <c r="H5" s="128">
        <v>1</v>
      </c>
    </row>
    <row r="6" spans="1:8">
      <c r="A6" s="120">
        <v>4</v>
      </c>
      <c r="B6" s="2" t="s">
        <v>89</v>
      </c>
      <c r="C6" s="121">
        <v>1</v>
      </c>
      <c r="D6" s="2">
        <v>750</v>
      </c>
      <c r="E6" s="2">
        <v>500</v>
      </c>
      <c r="F6" s="2">
        <v>300</v>
      </c>
      <c r="G6" s="122">
        <v>310</v>
      </c>
      <c r="H6" s="128">
        <v>1</v>
      </c>
    </row>
    <row r="7" spans="1:8">
      <c r="A7" s="120">
        <v>5</v>
      </c>
      <c r="B7" s="2" t="s">
        <v>89</v>
      </c>
      <c r="C7" s="121">
        <v>0.75</v>
      </c>
      <c r="D7" s="2">
        <v>200</v>
      </c>
      <c r="E7" s="2">
        <v>400</v>
      </c>
      <c r="F7" s="2">
        <v>800</v>
      </c>
      <c r="G7" s="122">
        <v>220</v>
      </c>
      <c r="H7" s="128">
        <v>1</v>
      </c>
    </row>
    <row r="8" spans="1:8">
      <c r="A8" s="120">
        <v>6</v>
      </c>
      <c r="B8" s="2" t="s">
        <v>90</v>
      </c>
      <c r="C8" s="121">
        <v>0.5</v>
      </c>
      <c r="D8" s="2">
        <v>1000</v>
      </c>
      <c r="E8" s="2">
        <v>300</v>
      </c>
      <c r="F8" s="2">
        <v>300</v>
      </c>
      <c r="G8" s="122">
        <v>180</v>
      </c>
      <c r="H8" s="128">
        <v>1</v>
      </c>
    </row>
    <row r="9" spans="1:8">
      <c r="A9" s="120">
        <v>7</v>
      </c>
      <c r="B9" s="2" t="s">
        <v>90</v>
      </c>
      <c r="C9" s="121">
        <v>1</v>
      </c>
      <c r="D9" s="2">
        <v>750</v>
      </c>
      <c r="E9" s="2">
        <v>750</v>
      </c>
      <c r="F9" s="2">
        <v>300</v>
      </c>
      <c r="G9" s="122">
        <v>410</v>
      </c>
      <c r="H9" s="128">
        <v>1</v>
      </c>
    </row>
    <row r="10" spans="1:8">
      <c r="A10" s="120">
        <v>8</v>
      </c>
      <c r="B10" s="2" t="s">
        <v>90</v>
      </c>
      <c r="C10" s="121">
        <v>1</v>
      </c>
      <c r="D10" s="2">
        <v>800</v>
      </c>
      <c r="E10" s="2">
        <v>700</v>
      </c>
      <c r="F10" s="2">
        <v>600</v>
      </c>
      <c r="G10" s="122">
        <v>280</v>
      </c>
      <c r="H10" s="128">
        <v>1</v>
      </c>
    </row>
    <row r="11" spans="1:8">
      <c r="A11" s="120">
        <v>9</v>
      </c>
      <c r="B11" s="2" t="s">
        <v>90</v>
      </c>
      <c r="C11" s="121">
        <v>0.67</v>
      </c>
      <c r="D11" s="2">
        <v>400</v>
      </c>
      <c r="E11" s="2">
        <v>600</v>
      </c>
      <c r="F11" s="2">
        <v>800</v>
      </c>
      <c r="G11" s="122">
        <v>380</v>
      </c>
      <c r="H11" s="128">
        <v>1</v>
      </c>
    </row>
    <row r="12" spans="1:8">
      <c r="A12" s="120">
        <v>10</v>
      </c>
      <c r="B12" s="2" t="s">
        <v>91</v>
      </c>
      <c r="C12" s="121">
        <v>1</v>
      </c>
      <c r="D12" s="2">
        <v>100</v>
      </c>
      <c r="E12" s="2">
        <v>200</v>
      </c>
      <c r="F12" s="2">
        <v>400</v>
      </c>
      <c r="G12" s="122">
        <v>100</v>
      </c>
      <c r="H12" s="128">
        <v>1</v>
      </c>
    </row>
    <row r="13" spans="1:8">
      <c r="A13" s="120">
        <v>11</v>
      </c>
      <c r="B13" s="2" t="s">
        <v>91</v>
      </c>
      <c r="C13" s="121">
        <v>0.5</v>
      </c>
      <c r="D13" s="2">
        <v>700</v>
      </c>
      <c r="E13" s="2">
        <v>500</v>
      </c>
      <c r="F13" s="2">
        <v>300</v>
      </c>
      <c r="G13" s="122">
        <v>260</v>
      </c>
      <c r="H13" s="128">
        <v>1</v>
      </c>
    </row>
    <row r="14" spans="1:8" ht="15" thickBot="1">
      <c r="A14" s="123">
        <v>12</v>
      </c>
      <c r="B14" s="124" t="s">
        <v>91</v>
      </c>
      <c r="C14" s="125">
        <v>1</v>
      </c>
      <c r="D14" s="124">
        <v>1500</v>
      </c>
      <c r="E14" s="124">
        <v>400</v>
      </c>
      <c r="F14" s="124">
        <v>400</v>
      </c>
      <c r="G14" s="126">
        <v>340</v>
      </c>
      <c r="H14" s="128">
        <v>1</v>
      </c>
    </row>
    <row r="16" spans="1:8">
      <c r="A16" s="25"/>
      <c r="B16" s="129" t="s">
        <v>96</v>
      </c>
    </row>
    <row r="17" spans="1:2">
      <c r="A17" s="24" t="s">
        <v>93</v>
      </c>
      <c r="B17" s="25"/>
    </row>
    <row r="18" spans="1:2">
      <c r="A18" s="24" t="s">
        <v>94</v>
      </c>
      <c r="B18" s="25"/>
    </row>
    <row r="19" spans="1:2">
      <c r="A19" s="24" t="s">
        <v>95</v>
      </c>
      <c r="B19" s="25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D3D-E1A9-4A4F-967E-080C0ECEAF63}">
  <dimension ref="A1:F14"/>
  <sheetViews>
    <sheetView workbookViewId="0">
      <selection activeCell="D5" sqref="D5"/>
    </sheetView>
  </sheetViews>
  <sheetFormatPr defaultRowHeight="14.4"/>
  <cols>
    <col min="1" max="1" width="17.33203125" bestFit="1" customWidth="1"/>
    <col min="2" max="2" width="9.88671875" bestFit="1" customWidth="1"/>
    <col min="3" max="3" width="10.88671875" bestFit="1" customWidth="1"/>
    <col min="4" max="4" width="18.33203125" bestFit="1" customWidth="1"/>
  </cols>
  <sheetData>
    <row r="1" spans="1:6">
      <c r="A1" s="25"/>
      <c r="B1" s="24" t="s">
        <v>97</v>
      </c>
      <c r="C1" s="24" t="s">
        <v>98</v>
      </c>
    </row>
    <row r="2" spans="1:6">
      <c r="A2" s="24" t="s">
        <v>99</v>
      </c>
      <c r="B2" s="130">
        <v>175</v>
      </c>
      <c r="C2" s="130">
        <v>10.000000000000007</v>
      </c>
      <c r="D2" s="22" t="s">
        <v>100</v>
      </c>
    </row>
    <row r="3" spans="1:6">
      <c r="A3" s="24" t="s">
        <v>102</v>
      </c>
      <c r="B3" s="131">
        <v>3000</v>
      </c>
      <c r="C3" s="131">
        <v>7000</v>
      </c>
    </row>
    <row r="5" spans="1:6">
      <c r="A5" s="22" t="s">
        <v>101</v>
      </c>
      <c r="B5" s="132">
        <f>SUMPRODUCT(B2:C2,B3:C3)</f>
        <v>595000</v>
      </c>
    </row>
    <row r="7" spans="1:6">
      <c r="A7" s="97" t="s">
        <v>103</v>
      </c>
      <c r="B7" s="2"/>
      <c r="C7" s="2"/>
      <c r="D7" s="60" t="s">
        <v>105</v>
      </c>
      <c r="E7" s="60" t="s">
        <v>106</v>
      </c>
      <c r="F7" s="60" t="s">
        <v>107</v>
      </c>
    </row>
    <row r="8" spans="1:6">
      <c r="A8" s="24" t="s">
        <v>104</v>
      </c>
      <c r="B8" s="2">
        <v>200</v>
      </c>
      <c r="C8" s="2">
        <v>500</v>
      </c>
      <c r="D8" s="2">
        <f>SUMPRODUCT($B$2:$C$2,B8:C8)</f>
        <v>40000</v>
      </c>
      <c r="E8" s="2" t="s">
        <v>108</v>
      </c>
      <c r="F8" s="2">
        <v>40000</v>
      </c>
    </row>
    <row r="9" spans="1:6">
      <c r="A9" s="24" t="s">
        <v>109</v>
      </c>
      <c r="B9" s="2">
        <v>1</v>
      </c>
      <c r="C9" s="2"/>
      <c r="D9" s="2">
        <f t="shared" ref="D9" si="0">SUMPRODUCT($B$2:$C$2,B9:C9)</f>
        <v>175</v>
      </c>
      <c r="E9" s="2" t="s">
        <v>111</v>
      </c>
      <c r="F9" s="2">
        <v>10</v>
      </c>
    </row>
    <row r="10" spans="1:6">
      <c r="A10" s="24" t="s">
        <v>110</v>
      </c>
      <c r="B10" s="2"/>
      <c r="C10" s="2">
        <v>1</v>
      </c>
      <c r="D10" s="2">
        <f>SUMPRODUCT($B$2:$C$2,B10:C10)</f>
        <v>10.000000000000007</v>
      </c>
      <c r="E10" s="2" t="s">
        <v>111</v>
      </c>
      <c r="F10" s="2">
        <v>10</v>
      </c>
    </row>
    <row r="11" spans="1:6">
      <c r="A11" s="24" t="s">
        <v>112</v>
      </c>
      <c r="B11" s="2">
        <v>1</v>
      </c>
      <c r="C11" s="2"/>
      <c r="D11" s="2">
        <f>SUMPRODUCT($B$2:$C$2,B11:C11)</f>
        <v>175</v>
      </c>
      <c r="E11" s="2" t="s">
        <v>111</v>
      </c>
      <c r="F11" s="133">
        <f>C2</f>
        <v>10.000000000000007</v>
      </c>
    </row>
    <row r="14" spans="1:6">
      <c r="B14" s="2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0F3E-686C-4655-8F61-01067099BD8A}">
  <dimension ref="A1:F9"/>
  <sheetViews>
    <sheetView workbookViewId="0">
      <selection activeCell="B4" sqref="B4"/>
    </sheetView>
  </sheetViews>
  <sheetFormatPr defaultRowHeight="14.4"/>
  <cols>
    <col min="1" max="1" width="16" bestFit="1" customWidth="1"/>
  </cols>
  <sheetData>
    <row r="1" spans="1:6">
      <c r="A1" s="60"/>
      <c r="B1" s="60" t="s">
        <v>114</v>
      </c>
      <c r="C1" s="60" t="s">
        <v>115</v>
      </c>
    </row>
    <row r="2" spans="1:6">
      <c r="A2" s="60" t="s">
        <v>113</v>
      </c>
      <c r="B2" s="139">
        <v>30.000000782310973</v>
      </c>
      <c r="C2" s="139">
        <v>59.999998435378039</v>
      </c>
    </row>
    <row r="3" spans="1:6">
      <c r="A3" s="134"/>
      <c r="B3" s="134"/>
      <c r="C3" s="134"/>
    </row>
    <row r="4" spans="1:6" ht="15" thickBot="1">
      <c r="A4" s="140" t="s">
        <v>77</v>
      </c>
      <c r="B4" s="136">
        <v>7</v>
      </c>
      <c r="C4" s="2">
        <v>6</v>
      </c>
    </row>
    <row r="5" spans="1:6" ht="15" thickBot="1">
      <c r="A5" s="137" t="s">
        <v>116</v>
      </c>
      <c r="B5" s="138">
        <f>SUMPRODUCT(B2:C2,B4:C4)</f>
        <v>569.99999608844507</v>
      </c>
      <c r="C5" s="135"/>
    </row>
    <row r="7" spans="1:6">
      <c r="A7" s="60" t="s">
        <v>103</v>
      </c>
      <c r="B7" s="2"/>
      <c r="C7" s="2"/>
      <c r="D7" s="60" t="s">
        <v>105</v>
      </c>
      <c r="E7" s="60" t="s">
        <v>106</v>
      </c>
      <c r="F7" s="60" t="s">
        <v>107</v>
      </c>
    </row>
    <row r="8" spans="1:6">
      <c r="A8" s="60" t="s">
        <v>117</v>
      </c>
      <c r="B8" s="2">
        <v>2</v>
      </c>
      <c r="C8" s="2">
        <v>1</v>
      </c>
      <c r="D8" s="2">
        <f>SUMPRODUCT($B$2:$C$2,B8:C8)</f>
        <v>119.99999999999999</v>
      </c>
      <c r="E8" s="2" t="s">
        <v>108</v>
      </c>
      <c r="F8" s="2">
        <v>120</v>
      </c>
    </row>
    <row r="9" spans="1:6">
      <c r="A9" s="60" t="s">
        <v>118</v>
      </c>
      <c r="B9" s="2">
        <v>2</v>
      </c>
      <c r="C9" s="2">
        <v>3</v>
      </c>
      <c r="D9" s="2">
        <f>SUMPRODUCT($B$2:$C$2,B9:C9)</f>
        <v>239.99999687075606</v>
      </c>
      <c r="E9" s="2" t="s">
        <v>108</v>
      </c>
      <c r="F9" s="2">
        <v>240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9C4C-41B0-4844-AD28-B556106F0303}">
  <dimension ref="A1:Q16"/>
  <sheetViews>
    <sheetView topLeftCell="A7" zoomScale="70" zoomScaleNormal="70" workbookViewId="0">
      <selection activeCell="E7" sqref="E7"/>
    </sheetView>
  </sheetViews>
  <sheetFormatPr defaultRowHeight="14.4"/>
  <cols>
    <col min="1" max="1" width="25.44140625" bestFit="1" customWidth="1"/>
    <col min="4" max="4" width="25.5546875" bestFit="1" customWidth="1"/>
    <col min="9" max="9" width="17.88671875" bestFit="1" customWidth="1"/>
    <col min="10" max="10" width="23.109375" bestFit="1" customWidth="1"/>
    <col min="11" max="11" width="22.44140625" bestFit="1" customWidth="1"/>
    <col min="12" max="12" width="19.5546875" bestFit="1" customWidth="1"/>
    <col min="13" max="13" width="1.88671875" style="151" customWidth="1"/>
    <col min="14" max="14" width="11.109375" bestFit="1" customWidth="1"/>
    <col min="15" max="15" width="10" bestFit="1" customWidth="1"/>
    <col min="17" max="17" width="12.77734375" bestFit="1" customWidth="1"/>
  </cols>
  <sheetData>
    <row r="1" spans="1:17">
      <c r="A1" s="25"/>
      <c r="B1" s="60" t="s">
        <v>114</v>
      </c>
      <c r="C1" s="60" t="s">
        <v>115</v>
      </c>
      <c r="F1" s="142" t="s">
        <v>119</v>
      </c>
      <c r="G1" s="142" t="s">
        <v>120</v>
      </c>
      <c r="I1" s="146" t="s">
        <v>125</v>
      </c>
      <c r="J1" s="147" t="s">
        <v>134</v>
      </c>
      <c r="K1" s="147" t="s">
        <v>137</v>
      </c>
      <c r="L1" s="147" t="s">
        <v>138</v>
      </c>
      <c r="M1" s="150"/>
      <c r="N1" s="143"/>
      <c r="O1" s="144" t="s">
        <v>128</v>
      </c>
      <c r="P1" s="144" t="s">
        <v>127</v>
      </c>
    </row>
    <row r="2" spans="1:17">
      <c r="A2" s="24" t="s">
        <v>99</v>
      </c>
      <c r="B2" s="2">
        <v>560</v>
      </c>
      <c r="C2" s="2">
        <v>1200</v>
      </c>
      <c r="D2" t="s">
        <v>123</v>
      </c>
      <c r="F2" s="142" t="s">
        <v>121</v>
      </c>
      <c r="G2" s="141" t="s">
        <v>122</v>
      </c>
      <c r="I2" s="148"/>
      <c r="J2" s="148"/>
      <c r="K2" s="148"/>
      <c r="L2" s="148"/>
      <c r="N2" s="144" t="s">
        <v>129</v>
      </c>
      <c r="O2" s="145">
        <v>10000</v>
      </c>
      <c r="P2" s="145">
        <v>3000</v>
      </c>
      <c r="Q2" t="s">
        <v>130</v>
      </c>
    </row>
    <row r="3" spans="1:17">
      <c r="A3" s="22" t="s">
        <v>146</v>
      </c>
      <c r="B3" s="225">
        <f>SUM(B2:C2)</f>
        <v>1760</v>
      </c>
      <c r="C3" s="225"/>
      <c r="I3" s="147" t="s">
        <v>132</v>
      </c>
      <c r="J3" s="149">
        <v>150</v>
      </c>
      <c r="K3" s="149">
        <v>5</v>
      </c>
      <c r="L3" s="149">
        <v>1</v>
      </c>
      <c r="N3" s="144" t="s">
        <v>131</v>
      </c>
      <c r="O3" s="145">
        <v>11</v>
      </c>
      <c r="P3" s="145">
        <v>15</v>
      </c>
      <c r="Q3" t="s">
        <v>136</v>
      </c>
    </row>
    <row r="4" spans="1:17">
      <c r="A4" s="24" t="s">
        <v>126</v>
      </c>
      <c r="B4" s="2">
        <v>300</v>
      </c>
      <c r="C4" s="2">
        <v>450</v>
      </c>
      <c r="I4" s="147" t="s">
        <v>133</v>
      </c>
      <c r="J4" s="149">
        <v>225</v>
      </c>
      <c r="K4" s="149">
        <v>6</v>
      </c>
      <c r="L4" s="149">
        <v>2</v>
      </c>
      <c r="N4" s="24" t="s">
        <v>132</v>
      </c>
      <c r="O4" s="25">
        <f>B2*K3</f>
        <v>2800</v>
      </c>
      <c r="P4" s="25">
        <f>B2*L3</f>
        <v>560</v>
      </c>
      <c r="Q4" t="s">
        <v>142</v>
      </c>
    </row>
    <row r="5" spans="1:17" ht="15" thickBot="1">
      <c r="A5" s="24" t="s">
        <v>140</v>
      </c>
      <c r="B5" s="223">
        <f>SUMPRODUCT(B2:C2,B4:C4)</f>
        <v>708000</v>
      </c>
      <c r="C5" s="224"/>
      <c r="D5" t="str">
        <f ca="1">_xlfn.FORMULATEXT(B5)</f>
        <v>=SUMPRODUCT(B2:C2,B4:C4)</v>
      </c>
      <c r="I5" s="147" t="s">
        <v>139</v>
      </c>
      <c r="J5" s="152">
        <f>(B2*J3)+(C2*J4)</f>
        <v>354000</v>
      </c>
      <c r="K5" s="152">
        <f>(B2*K3*O3)+(C2*K4*O3)</f>
        <v>110000</v>
      </c>
      <c r="L5" s="152">
        <f>(B2*L3*P3)+(C2*L4*P3)</f>
        <v>44400</v>
      </c>
      <c r="N5" s="140" t="s">
        <v>133</v>
      </c>
      <c r="O5" s="99">
        <f>C2*K4</f>
        <v>7200</v>
      </c>
      <c r="P5" s="99">
        <f>C2*L4</f>
        <v>2400</v>
      </c>
      <c r="Q5" t="s">
        <v>142</v>
      </c>
    </row>
    <row r="6" spans="1:17" ht="15" thickBot="1">
      <c r="A6" s="24" t="s">
        <v>135</v>
      </c>
      <c r="B6" s="223">
        <f>SUM(J5:L5)</f>
        <v>508400</v>
      </c>
      <c r="C6" s="224"/>
      <c r="D6" t="str">
        <f t="shared" ref="D6:D7" ca="1" si="0">_xlfn.FORMULATEXT(B6)</f>
        <v>=SUM(J5:L5)</v>
      </c>
      <c r="I6" s="147"/>
      <c r="J6" s="148"/>
      <c r="K6" s="148"/>
      <c r="L6" s="148"/>
      <c r="N6" s="154" t="s">
        <v>143</v>
      </c>
      <c r="O6" s="155">
        <f>SUM(O4:O5)</f>
        <v>10000</v>
      </c>
      <c r="P6" s="156">
        <f>SUM(P4:P5)</f>
        <v>2960</v>
      </c>
    </row>
    <row r="7" spans="1:17">
      <c r="A7" s="153" t="s">
        <v>124</v>
      </c>
      <c r="B7" s="222">
        <f>B5-B6</f>
        <v>199600</v>
      </c>
      <c r="C7" s="222"/>
      <c r="D7" t="str">
        <f t="shared" ca="1" si="0"/>
        <v>=B5-B6</v>
      </c>
      <c r="I7" s="147"/>
      <c r="J7" s="148"/>
      <c r="K7" s="148"/>
      <c r="L7" s="148"/>
    </row>
    <row r="8" spans="1:17">
      <c r="I8" s="148"/>
      <c r="J8" s="148"/>
      <c r="K8" s="148"/>
      <c r="L8" s="148"/>
    </row>
    <row r="9" spans="1:17">
      <c r="A9" s="22"/>
    </row>
    <row r="10" spans="1:17">
      <c r="A10" s="97" t="s">
        <v>141</v>
      </c>
      <c r="B10" s="2"/>
      <c r="C10" s="2"/>
      <c r="D10" s="60" t="s">
        <v>105</v>
      </c>
      <c r="E10" s="60" t="s">
        <v>106</v>
      </c>
      <c r="F10" s="60" t="s">
        <v>107</v>
      </c>
    </row>
    <row r="11" spans="1:17">
      <c r="A11" s="97" t="s">
        <v>147</v>
      </c>
      <c r="B11" s="2" t="s">
        <v>114</v>
      </c>
      <c r="C11" s="2"/>
      <c r="D11" s="2">
        <f>B2</f>
        <v>560</v>
      </c>
      <c r="E11" s="2" t="s">
        <v>108</v>
      </c>
      <c r="F11" s="2">
        <v>600</v>
      </c>
    </row>
    <row r="12" spans="1:17">
      <c r="A12" s="24" t="s">
        <v>144</v>
      </c>
      <c r="B12" s="2">
        <v>5</v>
      </c>
      <c r="C12" s="2">
        <v>6</v>
      </c>
      <c r="D12" s="2">
        <f>O6</f>
        <v>10000</v>
      </c>
      <c r="E12" s="2" t="s">
        <v>108</v>
      </c>
      <c r="F12" s="2">
        <v>10000</v>
      </c>
    </row>
    <row r="13" spans="1:17">
      <c r="A13" s="24" t="s">
        <v>145</v>
      </c>
      <c r="B13" s="2">
        <v>1</v>
      </c>
      <c r="C13" s="2">
        <v>2</v>
      </c>
      <c r="D13" s="2">
        <f>P6</f>
        <v>2960</v>
      </c>
      <c r="E13" s="2" t="s">
        <v>108</v>
      </c>
      <c r="F13" s="2">
        <v>3000</v>
      </c>
    </row>
    <row r="14" spans="1:17">
      <c r="A14" s="24" t="s">
        <v>148</v>
      </c>
      <c r="B14" s="25"/>
      <c r="C14" s="2" t="s">
        <v>115</v>
      </c>
      <c r="D14" s="2">
        <f>C2</f>
        <v>1200</v>
      </c>
      <c r="E14" s="2" t="s">
        <v>108</v>
      </c>
      <c r="F14" s="2">
        <v>1200</v>
      </c>
    </row>
    <row r="15" spans="1:17">
      <c r="A15" s="25" t="s">
        <v>149</v>
      </c>
      <c r="B15" s="226" t="s">
        <v>150</v>
      </c>
      <c r="C15" s="227"/>
      <c r="D15" s="227"/>
      <c r="E15" s="227"/>
      <c r="F15" s="228"/>
    </row>
    <row r="16" spans="1:17">
      <c r="A16" s="25"/>
      <c r="B16" s="25"/>
      <c r="C16" s="25"/>
      <c r="D16" s="25"/>
      <c r="E16" s="25"/>
      <c r="F16" s="25"/>
    </row>
  </sheetData>
  <mergeCells count="5">
    <mergeCell ref="B7:C7"/>
    <mergeCell ref="B5:C5"/>
    <mergeCell ref="B6:C6"/>
    <mergeCell ref="B3:C3"/>
    <mergeCell ref="B15:F1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85BD-CBDE-4A8A-8DC8-C3396048148C}">
  <dimension ref="A1:F12"/>
  <sheetViews>
    <sheetView topLeftCell="A4" workbookViewId="0">
      <selection activeCell="D12" sqref="D12"/>
    </sheetView>
  </sheetViews>
  <sheetFormatPr defaultRowHeight="14.4"/>
  <cols>
    <col min="1" max="1" width="17.5546875" bestFit="1" customWidth="1"/>
  </cols>
  <sheetData>
    <row r="1" spans="1:6">
      <c r="A1" s="25"/>
      <c r="B1" s="24" t="s">
        <v>151</v>
      </c>
      <c r="C1" s="24" t="s">
        <v>152</v>
      </c>
    </row>
    <row r="2" spans="1:6">
      <c r="A2" s="24" t="s">
        <v>99</v>
      </c>
      <c r="B2" s="2" t="s">
        <v>114</v>
      </c>
      <c r="C2" s="2" t="s">
        <v>115</v>
      </c>
    </row>
    <row r="3" spans="1:6">
      <c r="A3" s="24" t="s">
        <v>153</v>
      </c>
      <c r="B3" s="162">
        <v>259.99999999999989</v>
      </c>
      <c r="C3" s="162">
        <v>35.000000000000043</v>
      </c>
      <c r="D3" s="157"/>
    </row>
    <row r="4" spans="1:6">
      <c r="A4" s="25"/>
      <c r="B4" s="25"/>
      <c r="C4" s="25"/>
    </row>
    <row r="5" spans="1:6">
      <c r="A5" s="24" t="s">
        <v>154</v>
      </c>
      <c r="B5" s="2">
        <v>12</v>
      </c>
      <c r="C5" s="2">
        <v>20</v>
      </c>
    </row>
    <row r="6" spans="1:6">
      <c r="A6" s="24" t="s">
        <v>155</v>
      </c>
      <c r="B6" s="2">
        <v>4</v>
      </c>
      <c r="C6" s="2">
        <v>6</v>
      </c>
    </row>
    <row r="7" spans="1:6">
      <c r="A7" s="24" t="s">
        <v>156</v>
      </c>
      <c r="B7" s="2">
        <v>9</v>
      </c>
      <c r="C7" s="2">
        <v>36</v>
      </c>
    </row>
    <row r="8" spans="1:6">
      <c r="A8" s="163" t="s">
        <v>157</v>
      </c>
      <c r="B8" s="229">
        <f>SUMPRODUCT(B3:C3,B5:C5)</f>
        <v>3819.9999999999995</v>
      </c>
      <c r="C8" s="229"/>
      <c r="D8" t="s">
        <v>158</v>
      </c>
    </row>
    <row r="10" spans="1:6">
      <c r="A10" s="158" t="s">
        <v>141</v>
      </c>
      <c r="B10" s="2"/>
      <c r="C10" s="2"/>
      <c r="D10" s="158" t="s">
        <v>105</v>
      </c>
      <c r="E10" s="158" t="s">
        <v>106</v>
      </c>
      <c r="F10" s="158" t="s">
        <v>107</v>
      </c>
    </row>
    <row r="11" spans="1:6">
      <c r="A11" s="158" t="s">
        <v>159</v>
      </c>
      <c r="B11" s="2">
        <v>4</v>
      </c>
      <c r="C11" s="2">
        <v>6</v>
      </c>
      <c r="D11" s="2">
        <f>SUMPRODUCT(B6:C6,B3:C3)</f>
        <v>1249.9999999999998</v>
      </c>
      <c r="E11" s="2" t="s">
        <v>108</v>
      </c>
      <c r="F11" s="2">
        <v>1250</v>
      </c>
    </row>
    <row r="12" spans="1:6">
      <c r="A12" s="158" t="s">
        <v>160</v>
      </c>
      <c r="B12" s="2">
        <v>9</v>
      </c>
      <c r="C12" s="2">
        <v>36</v>
      </c>
      <c r="D12" s="2">
        <f>SUMPRODUCT(B3:C3,B7:C7)</f>
        <v>3600.0000000000009</v>
      </c>
      <c r="E12" s="2" t="s">
        <v>108</v>
      </c>
      <c r="F12" s="2">
        <v>3600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7991-DFB6-4BA5-B240-274EC252DB0A}">
  <dimension ref="A1:G20"/>
  <sheetViews>
    <sheetView workbookViewId="0">
      <selection activeCell="E19" sqref="E19"/>
    </sheetView>
  </sheetViews>
  <sheetFormatPr defaultColWidth="9.33203125" defaultRowHeight="14.4"/>
  <cols>
    <col min="1" max="1" width="14.109375" bestFit="1" customWidth="1"/>
    <col min="2" max="2" width="5.5546875" bestFit="1" customWidth="1"/>
    <col min="3" max="3" width="14.109375" bestFit="1" customWidth="1"/>
    <col min="4" max="4" width="17.44140625" bestFit="1" customWidth="1"/>
  </cols>
  <sheetData>
    <row r="1" spans="1:7">
      <c r="A1" s="25"/>
      <c r="B1" s="158" t="s">
        <v>161</v>
      </c>
      <c r="C1" s="158" t="s">
        <v>162</v>
      </c>
      <c r="D1" s="158" t="s">
        <v>163</v>
      </c>
      <c r="E1" s="129" t="s">
        <v>170</v>
      </c>
    </row>
    <row r="2" spans="1:7" ht="18.600000000000001" customHeight="1">
      <c r="A2" s="24" t="s">
        <v>99</v>
      </c>
      <c r="B2" s="2" t="s">
        <v>114</v>
      </c>
      <c r="C2" s="2" t="s">
        <v>115</v>
      </c>
      <c r="D2" s="2" t="s">
        <v>164</v>
      </c>
      <c r="E2" s="2"/>
    </row>
    <row r="3" spans="1:7" ht="18.600000000000001" customHeight="1">
      <c r="A3" s="24" t="s">
        <v>153</v>
      </c>
      <c r="B3" s="162">
        <v>0.25</v>
      </c>
      <c r="C3" s="162">
        <v>4.4999999999999991</v>
      </c>
      <c r="D3" s="162">
        <v>0</v>
      </c>
      <c r="E3" s="2"/>
    </row>
    <row r="4" spans="1:7">
      <c r="A4" s="158" t="s">
        <v>165</v>
      </c>
      <c r="B4" s="2">
        <v>3</v>
      </c>
      <c r="C4" s="2">
        <v>4</v>
      </c>
      <c r="D4" s="2">
        <v>2</v>
      </c>
      <c r="E4" s="2">
        <v>5</v>
      </c>
    </row>
    <row r="5" spans="1:7">
      <c r="A5" s="158" t="s">
        <v>166</v>
      </c>
      <c r="B5" s="2">
        <v>0.5</v>
      </c>
      <c r="C5" s="2">
        <v>1</v>
      </c>
      <c r="D5" s="2">
        <v>1</v>
      </c>
      <c r="E5" s="2">
        <v>2</v>
      </c>
    </row>
    <row r="6" spans="1:7">
      <c r="A6" s="158" t="s">
        <v>167</v>
      </c>
      <c r="B6" s="2">
        <v>4</v>
      </c>
      <c r="C6" s="2">
        <v>2</v>
      </c>
      <c r="D6" s="2">
        <v>6</v>
      </c>
      <c r="E6" s="2">
        <v>10</v>
      </c>
    </row>
    <row r="7" spans="1:7">
      <c r="A7" s="158" t="s">
        <v>168</v>
      </c>
      <c r="B7" s="2">
        <v>1</v>
      </c>
      <c r="C7" s="2">
        <v>1.5</v>
      </c>
      <c r="D7" s="2">
        <v>2</v>
      </c>
      <c r="E7" s="2">
        <v>7</v>
      </c>
    </row>
    <row r="8" spans="1:7">
      <c r="A8" s="158" t="s">
        <v>169</v>
      </c>
      <c r="B8" s="2">
        <v>0.5</v>
      </c>
      <c r="C8" s="2">
        <v>1.5</v>
      </c>
      <c r="D8" s="2">
        <v>0.5</v>
      </c>
      <c r="E8" s="2">
        <v>6</v>
      </c>
    </row>
    <row r="9" spans="1:7">
      <c r="A9" s="24" t="s">
        <v>171</v>
      </c>
      <c r="B9" s="164">
        <v>0.09</v>
      </c>
      <c r="C9" s="2">
        <v>0.12</v>
      </c>
      <c r="D9" s="2">
        <v>0.18</v>
      </c>
      <c r="E9" s="25"/>
    </row>
    <row r="11" spans="1:7">
      <c r="A11" s="165" t="s">
        <v>135</v>
      </c>
      <c r="B11" s="166">
        <f>SUMPRODUCT(B9:D9,B3:D3)</f>
        <v>0.56249999999999989</v>
      </c>
      <c r="C11" t="s">
        <v>172</v>
      </c>
    </row>
    <row r="13" spans="1:7">
      <c r="A13" s="22" t="s">
        <v>141</v>
      </c>
      <c r="B13" s="22"/>
      <c r="E13" s="161" t="s">
        <v>105</v>
      </c>
      <c r="F13" s="161" t="s">
        <v>106</v>
      </c>
      <c r="G13" s="161" t="s">
        <v>107</v>
      </c>
    </row>
    <row r="14" spans="1:7">
      <c r="A14" s="158" t="s">
        <v>165</v>
      </c>
      <c r="B14" s="2">
        <v>3</v>
      </c>
      <c r="C14" s="2">
        <v>4</v>
      </c>
      <c r="D14" s="2">
        <v>2</v>
      </c>
      <c r="E14" s="2">
        <f>SUMPRODUCT($B$3:$D$3,B14:D14)</f>
        <v>18.749999999999996</v>
      </c>
      <c r="F14" s="2" t="s">
        <v>111</v>
      </c>
      <c r="G14" s="2">
        <v>5</v>
      </c>
    </row>
    <row r="15" spans="1:7">
      <c r="A15" s="158" t="s">
        <v>166</v>
      </c>
      <c r="B15" s="2">
        <v>0.5</v>
      </c>
      <c r="C15" s="2">
        <v>1</v>
      </c>
      <c r="D15" s="2">
        <v>1</v>
      </c>
      <c r="E15" s="2">
        <f t="shared" ref="E15:E18" si="0">SUMPRODUCT($B$3:$D$3,B15:D15)</f>
        <v>4.6249999999999991</v>
      </c>
      <c r="F15" s="2" t="s">
        <v>111</v>
      </c>
      <c r="G15" s="2">
        <v>2</v>
      </c>
    </row>
    <row r="16" spans="1:7">
      <c r="A16" s="158" t="s">
        <v>167</v>
      </c>
      <c r="B16" s="2">
        <v>4</v>
      </c>
      <c r="C16" s="2">
        <v>2</v>
      </c>
      <c r="D16" s="2">
        <v>6</v>
      </c>
      <c r="E16" s="2">
        <f t="shared" si="0"/>
        <v>9.9999999999999982</v>
      </c>
      <c r="F16" s="2" t="s">
        <v>111</v>
      </c>
      <c r="G16" s="2">
        <v>10</v>
      </c>
    </row>
    <row r="17" spans="1:7">
      <c r="A17" s="158" t="s">
        <v>168</v>
      </c>
      <c r="B17" s="2">
        <v>1</v>
      </c>
      <c r="C17" s="2">
        <v>1.5</v>
      </c>
      <c r="D17" s="2">
        <v>2</v>
      </c>
      <c r="E17" s="2">
        <f t="shared" si="0"/>
        <v>6.9999999999999982</v>
      </c>
      <c r="F17" s="2" t="s">
        <v>111</v>
      </c>
      <c r="G17" s="2">
        <v>7</v>
      </c>
    </row>
    <row r="18" spans="1:7">
      <c r="A18" s="158" t="s">
        <v>169</v>
      </c>
      <c r="B18" s="2">
        <v>0.5</v>
      </c>
      <c r="C18" s="2">
        <v>1.5</v>
      </c>
      <c r="D18" s="2">
        <v>0.5</v>
      </c>
      <c r="E18" s="2">
        <f t="shared" si="0"/>
        <v>6.8749999999999982</v>
      </c>
      <c r="F18" s="2" t="s">
        <v>111</v>
      </c>
      <c r="G18" s="2">
        <v>6</v>
      </c>
    </row>
    <row r="19" spans="1:7">
      <c r="A19" s="158" t="s">
        <v>173</v>
      </c>
      <c r="B19" s="164">
        <v>0.09</v>
      </c>
      <c r="C19" s="2">
        <v>0.12</v>
      </c>
      <c r="D19" s="2">
        <v>0.18</v>
      </c>
      <c r="E19" s="2">
        <f>SUMPRODUCT(B19:D19,B3:D3)</f>
        <v>0.56249999999999989</v>
      </c>
      <c r="F19" s="2" t="s">
        <v>108</v>
      </c>
      <c r="G19" s="2">
        <v>0.78</v>
      </c>
    </row>
    <row r="20" spans="1:7">
      <c r="A20" s="161"/>
      <c r="B20" s="157"/>
      <c r="C20" s="157"/>
      <c r="D20" s="157"/>
      <c r="E20" s="157"/>
      <c r="F20" s="157"/>
      <c r="G20" s="15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2A61-3767-4D69-B416-17E64908DFC2}">
  <dimension ref="A1:F12"/>
  <sheetViews>
    <sheetView workbookViewId="0">
      <selection activeCell="B12" sqref="B12"/>
    </sheetView>
  </sheetViews>
  <sheetFormatPr defaultRowHeight="14.4"/>
  <cols>
    <col min="2" max="2" width="8.109375" bestFit="1" customWidth="1"/>
  </cols>
  <sheetData>
    <row r="1" spans="1:6">
      <c r="A1" s="25"/>
      <c r="B1" s="25" t="s">
        <v>165</v>
      </c>
      <c r="C1" s="25" t="s">
        <v>166</v>
      </c>
      <c r="D1" s="25" t="s">
        <v>167</v>
      </c>
      <c r="E1" s="25" t="s">
        <v>168</v>
      </c>
      <c r="F1" s="25" t="s">
        <v>169</v>
      </c>
    </row>
    <row r="2" spans="1:6">
      <c r="A2" s="25" t="s">
        <v>174</v>
      </c>
      <c r="B2" s="25">
        <v>0</v>
      </c>
      <c r="C2" s="25">
        <v>0</v>
      </c>
      <c r="D2" s="25">
        <v>0.62555099840795458</v>
      </c>
      <c r="E2" s="25">
        <v>0</v>
      </c>
      <c r="F2" s="25">
        <v>1</v>
      </c>
    </row>
    <row r="3" spans="1:6">
      <c r="A3" s="25" t="s">
        <v>168</v>
      </c>
      <c r="B3" s="25">
        <v>0.83333334159642547</v>
      </c>
      <c r="C3" s="25">
        <v>0</v>
      </c>
      <c r="D3" s="25">
        <v>0.93412507512883725</v>
      </c>
      <c r="E3" s="25">
        <v>0.90386107720828646</v>
      </c>
      <c r="F3" s="25">
        <v>1</v>
      </c>
    </row>
    <row r="4" spans="1:6">
      <c r="A4" s="25" t="s">
        <v>175</v>
      </c>
      <c r="B4" s="25">
        <v>1</v>
      </c>
      <c r="C4" s="25">
        <v>1</v>
      </c>
      <c r="D4" s="25">
        <v>1</v>
      </c>
      <c r="E4" s="25">
        <v>1</v>
      </c>
      <c r="F4" s="25">
        <v>0</v>
      </c>
    </row>
    <row r="7" spans="1:6">
      <c r="B7" s="25" t="s">
        <v>165</v>
      </c>
      <c r="C7" s="25" t="s">
        <v>166</v>
      </c>
      <c r="D7" s="25" t="s">
        <v>167</v>
      </c>
      <c r="E7" s="25" t="s">
        <v>168</v>
      </c>
      <c r="F7" s="25" t="s">
        <v>169</v>
      </c>
    </row>
    <row r="8" spans="1:6">
      <c r="A8" s="25" t="s">
        <v>174</v>
      </c>
      <c r="B8">
        <v>5</v>
      </c>
      <c r="C8">
        <v>0</v>
      </c>
      <c r="D8">
        <v>4</v>
      </c>
      <c r="E8">
        <v>7</v>
      </c>
      <c r="F8">
        <v>2</v>
      </c>
    </row>
    <row r="9" spans="1:6">
      <c r="A9" s="25" t="s">
        <v>168</v>
      </c>
      <c r="B9">
        <v>8</v>
      </c>
      <c r="C9">
        <v>4</v>
      </c>
      <c r="D9">
        <v>0</v>
      </c>
      <c r="E9">
        <v>2</v>
      </c>
      <c r="F9">
        <v>7</v>
      </c>
    </row>
    <row r="10" spans="1:6">
      <c r="A10" s="25" t="s">
        <v>175</v>
      </c>
      <c r="B10">
        <v>6</v>
      </c>
      <c r="C10">
        <v>12</v>
      </c>
      <c r="D10">
        <v>7</v>
      </c>
      <c r="E10">
        <v>5</v>
      </c>
      <c r="F10">
        <v>0</v>
      </c>
    </row>
    <row r="12" spans="1:6">
      <c r="A12" s="22" t="s">
        <v>176</v>
      </c>
      <c r="B12" cm="1">
        <f t="array" ref="B12">SUMPRODUCT(B2:F2,B8:F8+B3:F3,B9:F9+F4,B10:F10)</f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AF08-EFF0-4E1C-9BDB-7B4B1A630532}">
  <dimension ref="A1:K11"/>
  <sheetViews>
    <sheetView workbookViewId="0">
      <selection activeCell="F12" sqref="F12"/>
    </sheetView>
  </sheetViews>
  <sheetFormatPr defaultRowHeight="14.4"/>
  <cols>
    <col min="1" max="1" width="38.6640625" bestFit="1" customWidth="1"/>
    <col min="2" max="2" width="19.44140625" bestFit="1" customWidth="1"/>
    <col min="8" max="8" width="37.21875" bestFit="1" customWidth="1"/>
  </cols>
  <sheetData>
    <row r="1" spans="1:11">
      <c r="A1" s="25"/>
      <c r="B1" s="160">
        <v>1</v>
      </c>
      <c r="C1" s="160">
        <v>2</v>
      </c>
      <c r="D1" s="160">
        <v>3</v>
      </c>
      <c r="E1" s="160">
        <v>4</v>
      </c>
      <c r="F1" s="160">
        <v>5</v>
      </c>
    </row>
    <row r="2" spans="1:11">
      <c r="A2" s="24" t="s">
        <v>182</v>
      </c>
      <c r="B2" s="164">
        <v>50</v>
      </c>
      <c r="C2" s="164">
        <v>60</v>
      </c>
      <c r="D2" s="164">
        <v>70</v>
      </c>
      <c r="E2" s="164">
        <v>50</v>
      </c>
      <c r="F2" s="164">
        <v>65</v>
      </c>
    </row>
    <row r="3" spans="1:11">
      <c r="A3" s="24" t="s">
        <v>178</v>
      </c>
      <c r="B3" s="2">
        <v>10</v>
      </c>
      <c r="C3" s="2">
        <v>10</v>
      </c>
      <c r="D3" s="2">
        <v>20</v>
      </c>
      <c r="E3" s="2">
        <v>15</v>
      </c>
      <c r="F3" s="2">
        <v>10</v>
      </c>
      <c r="H3" s="167" t="s">
        <v>180</v>
      </c>
      <c r="I3" s="168">
        <v>50</v>
      </c>
      <c r="K3" t="s">
        <v>181</v>
      </c>
    </row>
    <row r="4" spans="1:11">
      <c r="A4" s="24" t="s">
        <v>179</v>
      </c>
      <c r="B4" s="25"/>
      <c r="C4" s="25"/>
      <c r="D4" s="25"/>
      <c r="E4" s="25"/>
      <c r="F4" s="25"/>
    </row>
    <row r="5" spans="1:11">
      <c r="A5" s="24" t="s">
        <v>183</v>
      </c>
      <c r="B5" s="2">
        <f>SUM(B2:B3)</f>
        <v>60</v>
      </c>
      <c r="C5" s="2">
        <f>SUM(C2:C3)</f>
        <v>70</v>
      </c>
      <c r="D5" s="2">
        <f>D2-D3</f>
        <v>50</v>
      </c>
      <c r="E5" s="2">
        <f>SUM(E2:E3)</f>
        <v>65</v>
      </c>
      <c r="F5" s="2">
        <f>SUM(F2:F3)</f>
        <v>75</v>
      </c>
    </row>
    <row r="6" spans="1:11">
      <c r="A6" s="22"/>
      <c r="B6" s="159"/>
      <c r="C6" s="159"/>
      <c r="D6" s="159"/>
      <c r="E6" s="159"/>
      <c r="F6" s="159"/>
    </row>
    <row r="7" spans="1:11">
      <c r="A7" s="24" t="s">
        <v>125</v>
      </c>
      <c r="B7" s="25"/>
    </row>
    <row r="8" spans="1:11">
      <c r="A8" s="24" t="s">
        <v>177</v>
      </c>
      <c r="B8" s="2">
        <v>10000</v>
      </c>
    </row>
    <row r="9" spans="1:11">
      <c r="A9" s="24" t="s">
        <v>178</v>
      </c>
      <c r="B9" s="2">
        <v>4000</v>
      </c>
    </row>
    <row r="10" spans="1:11">
      <c r="A10" s="24" t="s">
        <v>179</v>
      </c>
      <c r="B10" s="2">
        <v>2000</v>
      </c>
    </row>
    <row r="11" spans="1:11">
      <c r="A11" s="24" t="s">
        <v>135</v>
      </c>
      <c r="B11" s="2">
        <f>B8*(SUM(B5:F5))+B3*B9+C3*B9+D3*B10+E3*B9+F3*B9</f>
        <v>3420000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B303-E4AA-4D5F-8D08-B8205176E37A}">
  <dimension ref="A1:G12"/>
  <sheetViews>
    <sheetView workbookViewId="0">
      <selection activeCell="B12" sqref="B12"/>
    </sheetView>
  </sheetViews>
  <sheetFormatPr defaultRowHeight="14.4"/>
  <cols>
    <col min="1" max="1" width="14.77734375" bestFit="1" customWidth="1"/>
    <col min="2" max="2" width="12" bestFit="1" customWidth="1"/>
    <col min="3" max="3" width="11.5546875" bestFit="1" customWidth="1"/>
  </cols>
  <sheetData>
    <row r="1" spans="1:7">
      <c r="A1" s="161"/>
      <c r="B1" s="161" t="s">
        <v>184</v>
      </c>
      <c r="C1" s="161" t="s">
        <v>185</v>
      </c>
    </row>
    <row r="2" spans="1:7">
      <c r="A2" s="161" t="s">
        <v>99</v>
      </c>
      <c r="B2" s="161" t="s">
        <v>114</v>
      </c>
      <c r="C2" s="161" t="s">
        <v>115</v>
      </c>
      <c r="G2">
        <f>SUMPRODUCT(B3:C3,B5:C5)</f>
        <v>42</v>
      </c>
    </row>
    <row r="3" spans="1:7">
      <c r="A3" s="161" t="s">
        <v>186</v>
      </c>
      <c r="B3" s="173">
        <v>4</v>
      </c>
      <c r="C3" s="173">
        <v>12</v>
      </c>
    </row>
    <row r="5" spans="1:7">
      <c r="A5" s="22" t="s">
        <v>187</v>
      </c>
      <c r="B5" s="169">
        <v>1.5</v>
      </c>
      <c r="C5" s="169">
        <v>3</v>
      </c>
    </row>
    <row r="6" spans="1:7">
      <c r="A6" s="161" t="s">
        <v>188</v>
      </c>
      <c r="B6" s="169">
        <v>3</v>
      </c>
      <c r="C6" s="169">
        <v>1</v>
      </c>
    </row>
    <row r="7" spans="1:7">
      <c r="A7" s="161" t="s">
        <v>189</v>
      </c>
      <c r="B7" s="169">
        <v>20</v>
      </c>
      <c r="C7" s="169">
        <v>10</v>
      </c>
    </row>
    <row r="8" spans="1:7">
      <c r="A8" s="170" t="s">
        <v>157</v>
      </c>
      <c r="B8" s="230">
        <f>SUMPRODUCT(B3:C3,B7:C7)</f>
        <v>200</v>
      </c>
      <c r="C8" s="230"/>
    </row>
    <row r="9" spans="1:7">
      <c r="A9" s="24" t="s">
        <v>141</v>
      </c>
      <c r="B9" s="25"/>
      <c r="C9" s="25"/>
      <c r="D9" s="25"/>
    </row>
    <row r="10" spans="1:7">
      <c r="A10" s="24"/>
      <c r="B10" s="170" t="s">
        <v>105</v>
      </c>
      <c r="C10" s="170" t="s">
        <v>106</v>
      </c>
      <c r="D10" s="170" t="s">
        <v>107</v>
      </c>
    </row>
    <row r="11" spans="1:7">
      <c r="A11" s="24" t="s">
        <v>190</v>
      </c>
      <c r="B11" s="2">
        <f>(B3*B5)+(C3*C5)</f>
        <v>42</v>
      </c>
      <c r="C11" s="2" t="s">
        <v>108</v>
      </c>
      <c r="D11" s="2">
        <v>42</v>
      </c>
    </row>
    <row r="12" spans="1:7">
      <c r="A12" s="24" t="s">
        <v>188</v>
      </c>
      <c r="B12" s="2">
        <f>(B3*B6)+(C3*C6)</f>
        <v>24</v>
      </c>
      <c r="C12" s="2" t="s">
        <v>108</v>
      </c>
      <c r="D12" s="2">
        <v>24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2C32-237B-40B3-84D6-DD88029FEA19}">
  <dimension ref="A1:E16"/>
  <sheetViews>
    <sheetView tabSelected="1" workbookViewId="0">
      <selection activeCell="F19" sqref="F19"/>
    </sheetView>
  </sheetViews>
  <sheetFormatPr defaultRowHeight="14.4"/>
  <cols>
    <col min="1" max="1" width="12.33203125" bestFit="1" customWidth="1"/>
    <col min="2" max="4" width="9.77734375" bestFit="1" customWidth="1"/>
    <col min="5" max="5" width="9.33203125" bestFit="1" customWidth="1"/>
  </cols>
  <sheetData>
    <row r="1" spans="1:5">
      <c r="A1" s="2"/>
      <c r="B1" s="170" t="s">
        <v>191</v>
      </c>
      <c r="C1" s="170" t="s">
        <v>192</v>
      </c>
      <c r="D1" s="170" t="s">
        <v>193</v>
      </c>
      <c r="E1" s="170" t="s">
        <v>198</v>
      </c>
    </row>
    <row r="2" spans="1:5">
      <c r="A2" s="170" t="s">
        <v>194</v>
      </c>
      <c r="B2" s="2">
        <v>10</v>
      </c>
      <c r="C2" s="2">
        <v>4</v>
      </c>
      <c r="D2" s="2">
        <v>9</v>
      </c>
      <c r="E2" s="2">
        <v>80</v>
      </c>
    </row>
    <row r="3" spans="1:5">
      <c r="A3" s="170" t="s">
        <v>195</v>
      </c>
      <c r="B3" s="2">
        <v>12</v>
      </c>
      <c r="C3" s="2">
        <v>6</v>
      </c>
      <c r="D3" s="2">
        <v>8</v>
      </c>
      <c r="E3" s="2">
        <v>40</v>
      </c>
    </row>
    <row r="4" spans="1:5">
      <c r="A4" s="170" t="s">
        <v>196</v>
      </c>
      <c r="B4" s="2">
        <v>8</v>
      </c>
      <c r="C4" s="2">
        <v>9</v>
      </c>
      <c r="D4" s="2">
        <v>5</v>
      </c>
      <c r="E4" s="2">
        <v>30</v>
      </c>
    </row>
    <row r="5" spans="1:5">
      <c r="A5" s="170" t="s">
        <v>197</v>
      </c>
      <c r="B5" s="2">
        <v>50</v>
      </c>
      <c r="C5" s="2">
        <v>40</v>
      </c>
      <c r="D5" s="2">
        <v>60</v>
      </c>
      <c r="E5" s="2"/>
    </row>
    <row r="6" spans="1:5">
      <c r="A6" s="2"/>
      <c r="B6" s="2"/>
      <c r="C6" s="2"/>
      <c r="D6" s="2"/>
      <c r="E6" s="2"/>
    </row>
    <row r="8" spans="1:5">
      <c r="A8" s="2"/>
      <c r="B8" s="170" t="s">
        <v>191</v>
      </c>
      <c r="C8" s="170" t="s">
        <v>192</v>
      </c>
      <c r="D8" s="170" t="s">
        <v>193</v>
      </c>
      <c r="E8" s="170" t="s">
        <v>198</v>
      </c>
    </row>
    <row r="9" spans="1:5">
      <c r="A9" s="170" t="s">
        <v>194</v>
      </c>
      <c r="B9" s="162">
        <v>40</v>
      </c>
      <c r="C9" s="162">
        <v>40</v>
      </c>
      <c r="D9" s="162">
        <v>0</v>
      </c>
      <c r="E9" s="162">
        <f>SUM(B9:D9)</f>
        <v>80</v>
      </c>
    </row>
    <row r="10" spans="1:5">
      <c r="A10" s="170" t="s">
        <v>195</v>
      </c>
      <c r="B10" s="162">
        <v>0</v>
      </c>
      <c r="C10" s="162">
        <v>0</v>
      </c>
      <c r="D10" s="162">
        <v>40</v>
      </c>
      <c r="E10" s="162">
        <f t="shared" ref="E10:E11" si="0">SUM(B10:D10)</f>
        <v>40</v>
      </c>
    </row>
    <row r="11" spans="1:5">
      <c r="A11" s="170" t="s">
        <v>196</v>
      </c>
      <c r="B11" s="162">
        <v>10</v>
      </c>
      <c r="C11" s="162">
        <v>0</v>
      </c>
      <c r="D11" s="162">
        <v>20</v>
      </c>
      <c r="E11" s="162">
        <f t="shared" si="0"/>
        <v>30</v>
      </c>
    </row>
    <row r="12" spans="1:5">
      <c r="A12" s="170" t="s">
        <v>197</v>
      </c>
      <c r="B12" s="162">
        <f>SUM(B9:B11)</f>
        <v>50</v>
      </c>
      <c r="C12" s="162">
        <f t="shared" ref="C12:D12" si="1">SUM(C9:C11)</f>
        <v>40</v>
      </c>
      <c r="D12" s="162">
        <f t="shared" si="1"/>
        <v>60</v>
      </c>
      <c r="E12" s="162"/>
    </row>
    <row r="16" spans="1:5">
      <c r="A16" s="22" t="s">
        <v>135</v>
      </c>
      <c r="B16" s="175">
        <f>SUMPRODUCT(B2:D4,B9:D11)</f>
        <v>1060</v>
      </c>
      <c r="C16" t="s">
        <v>172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D3E7-518F-4814-ABCB-43DD299C9570}">
  <dimension ref="A2:H19"/>
  <sheetViews>
    <sheetView workbookViewId="0">
      <selection activeCell="E22" sqref="E22"/>
    </sheetView>
  </sheetViews>
  <sheetFormatPr defaultRowHeight="14.4"/>
  <cols>
    <col min="1" max="1" width="8" bestFit="1" customWidth="1"/>
    <col min="2" max="2" width="10.44140625" bestFit="1" customWidth="1"/>
    <col min="3" max="3" width="14" bestFit="1" customWidth="1"/>
    <col min="4" max="4" width="8.44140625" bestFit="1" customWidth="1"/>
    <col min="5" max="5" width="11.5546875" bestFit="1" customWidth="1"/>
  </cols>
  <sheetData>
    <row r="2" spans="1:8">
      <c r="A2" s="25"/>
      <c r="B2" s="24" t="s">
        <v>199</v>
      </c>
      <c r="C2" s="24" t="s">
        <v>200</v>
      </c>
      <c r="D2" s="24" t="s">
        <v>201</v>
      </c>
      <c r="E2" s="24" t="s">
        <v>202</v>
      </c>
    </row>
    <row r="3" spans="1:8">
      <c r="A3" s="24" t="s">
        <v>203</v>
      </c>
      <c r="B3" s="2">
        <v>80</v>
      </c>
      <c r="C3" s="2">
        <v>85</v>
      </c>
      <c r="D3" s="2">
        <v>95</v>
      </c>
      <c r="E3" s="2">
        <v>40</v>
      </c>
    </row>
    <row r="4" spans="1:8">
      <c r="A4" s="24" t="s">
        <v>204</v>
      </c>
      <c r="B4" s="2">
        <v>85</v>
      </c>
      <c r="C4" s="2">
        <v>30</v>
      </c>
      <c r="D4" s="2">
        <v>75</v>
      </c>
      <c r="E4" s="2">
        <v>65</v>
      </c>
    </row>
    <row r="5" spans="1:8">
      <c r="A5" s="24" t="s">
        <v>205</v>
      </c>
      <c r="B5" s="2">
        <v>90</v>
      </c>
      <c r="C5" s="2">
        <v>55</v>
      </c>
      <c r="D5" s="2">
        <v>80</v>
      </c>
      <c r="E5" s="2">
        <v>70</v>
      </c>
    </row>
    <row r="6" spans="1:8">
      <c r="A6" s="24" t="s">
        <v>206</v>
      </c>
      <c r="B6" s="2">
        <v>55</v>
      </c>
      <c r="C6" s="2">
        <v>80</v>
      </c>
      <c r="D6" s="2">
        <v>65</v>
      </c>
      <c r="E6" s="2">
        <v>50</v>
      </c>
    </row>
    <row r="9" spans="1:8">
      <c r="A9" s="25"/>
      <c r="B9" s="24" t="s">
        <v>199</v>
      </c>
      <c r="C9" s="24" t="s">
        <v>200</v>
      </c>
      <c r="D9" s="24" t="s">
        <v>201</v>
      </c>
      <c r="E9" s="24" t="s">
        <v>202</v>
      </c>
      <c r="F9" s="24" t="s">
        <v>105</v>
      </c>
      <c r="G9" s="97" t="s">
        <v>106</v>
      </c>
      <c r="H9" s="97" t="s">
        <v>107</v>
      </c>
    </row>
    <row r="10" spans="1:8">
      <c r="A10" s="24" t="s">
        <v>203</v>
      </c>
      <c r="B10" s="178">
        <v>0</v>
      </c>
      <c r="C10" s="178">
        <v>0</v>
      </c>
      <c r="D10" s="178">
        <v>1</v>
      </c>
      <c r="E10" s="178">
        <v>0</v>
      </c>
      <c r="F10" s="2">
        <f>SUM(B10:E10)</f>
        <v>1</v>
      </c>
      <c r="G10" s="176" t="s">
        <v>207</v>
      </c>
      <c r="H10" s="2">
        <v>1</v>
      </c>
    </row>
    <row r="11" spans="1:8">
      <c r="A11" s="24" t="s">
        <v>204</v>
      </c>
      <c r="B11" s="178">
        <v>1</v>
      </c>
      <c r="C11" s="178">
        <v>0</v>
      </c>
      <c r="D11" s="178">
        <v>0</v>
      </c>
      <c r="E11" s="178">
        <v>0</v>
      </c>
      <c r="F11" s="2">
        <f t="shared" ref="F11:F13" si="0">SUM(B11:E11)</f>
        <v>1</v>
      </c>
      <c r="G11" s="176" t="s">
        <v>207</v>
      </c>
      <c r="H11" s="2">
        <v>2</v>
      </c>
    </row>
    <row r="12" spans="1:8">
      <c r="A12" s="24" t="s">
        <v>205</v>
      </c>
      <c r="B12" s="178">
        <v>0</v>
      </c>
      <c r="C12" s="178">
        <v>0</v>
      </c>
      <c r="D12" s="178">
        <v>0</v>
      </c>
      <c r="E12" s="178">
        <v>1</v>
      </c>
      <c r="F12" s="2">
        <f t="shared" si="0"/>
        <v>1</v>
      </c>
      <c r="G12" s="176" t="s">
        <v>207</v>
      </c>
      <c r="H12" s="2">
        <v>3</v>
      </c>
    </row>
    <row r="13" spans="1:8">
      <c r="A13" s="140" t="s">
        <v>206</v>
      </c>
      <c r="B13" s="179">
        <v>0</v>
      </c>
      <c r="C13" s="179">
        <v>1</v>
      </c>
      <c r="D13" s="179">
        <v>0</v>
      </c>
      <c r="E13" s="179">
        <v>0</v>
      </c>
      <c r="F13" s="2">
        <f t="shared" si="0"/>
        <v>1</v>
      </c>
      <c r="G13" s="176" t="s">
        <v>207</v>
      </c>
      <c r="H13" s="2">
        <v>4</v>
      </c>
    </row>
    <row r="14" spans="1:8">
      <c r="A14" s="24" t="s">
        <v>105</v>
      </c>
      <c r="B14" s="177">
        <f>SUM(B10:B13)</f>
        <v>1</v>
      </c>
      <c r="C14" s="177">
        <f t="shared" ref="C14:E14" si="1">SUM(C10:C13)</f>
        <v>1</v>
      </c>
      <c r="D14" s="177">
        <f t="shared" si="1"/>
        <v>1</v>
      </c>
      <c r="E14" s="177">
        <f t="shared" si="1"/>
        <v>1</v>
      </c>
      <c r="F14" s="25"/>
      <c r="G14" s="25"/>
      <c r="H14" s="25"/>
    </row>
    <row r="15" spans="1:8">
      <c r="A15" s="97" t="s">
        <v>106</v>
      </c>
      <c r="B15" s="176" t="s">
        <v>207</v>
      </c>
      <c r="C15" s="176" t="s">
        <v>207</v>
      </c>
      <c r="D15" s="176" t="s">
        <v>207</v>
      </c>
      <c r="E15" s="176" t="s">
        <v>207</v>
      </c>
      <c r="F15" s="25"/>
      <c r="G15" s="25"/>
      <c r="H15" s="25"/>
    </row>
    <row r="16" spans="1:8">
      <c r="A16" s="97" t="s">
        <v>107</v>
      </c>
      <c r="B16" s="2">
        <v>1</v>
      </c>
      <c r="C16" s="2">
        <v>1</v>
      </c>
      <c r="D16" s="2">
        <v>1</v>
      </c>
      <c r="E16" s="2">
        <v>1</v>
      </c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9" spans="1:8">
      <c r="A19" s="180" t="s">
        <v>208</v>
      </c>
      <c r="B19" s="181">
        <f>SUMPRODUCT(B3:E6,B10:E13)</f>
        <v>330</v>
      </c>
      <c r="C19" t="s">
        <v>158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6D5B-5D8A-45EB-B880-016BA45E7A27}">
  <dimension ref="A1:G81"/>
  <sheetViews>
    <sheetView workbookViewId="0">
      <selection activeCell="B13" sqref="B13"/>
    </sheetView>
  </sheetViews>
  <sheetFormatPr defaultRowHeight="14.4"/>
  <cols>
    <col min="1" max="1" width="20.33203125" bestFit="1" customWidth="1"/>
  </cols>
  <sheetData>
    <row r="1" spans="1:5">
      <c r="A1" s="71"/>
      <c r="B1" s="185" t="s">
        <v>209</v>
      </c>
      <c r="C1" s="185" t="s">
        <v>210</v>
      </c>
      <c r="D1" s="185" t="s">
        <v>211</v>
      </c>
      <c r="E1" s="185" t="s">
        <v>198</v>
      </c>
    </row>
    <row r="2" spans="1:5">
      <c r="A2" s="185" t="s">
        <v>212</v>
      </c>
      <c r="B2" s="184">
        <v>22</v>
      </c>
      <c r="C2" s="184">
        <v>14</v>
      </c>
      <c r="D2" s="184">
        <v>30</v>
      </c>
      <c r="E2" s="186">
        <v>100</v>
      </c>
    </row>
    <row r="3" spans="1:5">
      <c r="A3" s="185" t="s">
        <v>213</v>
      </c>
      <c r="B3" s="184">
        <v>16</v>
      </c>
      <c r="C3" s="184">
        <v>20</v>
      </c>
      <c r="D3" s="184">
        <v>24</v>
      </c>
      <c r="E3" s="186">
        <v>120</v>
      </c>
    </row>
    <row r="4" spans="1:5">
      <c r="A4" s="185" t="s">
        <v>24</v>
      </c>
      <c r="B4" s="186">
        <v>80</v>
      </c>
      <c r="C4" s="186">
        <v>60</v>
      </c>
      <c r="D4" s="186">
        <v>70</v>
      </c>
      <c r="E4" s="186"/>
    </row>
    <row r="7" spans="1:5">
      <c r="A7" s="71"/>
      <c r="B7" s="185" t="s">
        <v>209</v>
      </c>
      <c r="C7" s="185" t="s">
        <v>210</v>
      </c>
      <c r="D7" s="185" t="s">
        <v>211</v>
      </c>
      <c r="E7" s="185" t="s">
        <v>198</v>
      </c>
    </row>
    <row r="8" spans="1:5">
      <c r="A8" s="185" t="s">
        <v>212</v>
      </c>
      <c r="B8" s="162">
        <v>30</v>
      </c>
      <c r="C8" s="162">
        <v>60</v>
      </c>
      <c r="D8" s="162">
        <v>0</v>
      </c>
      <c r="E8" s="186">
        <f>SUM(B8:D8)</f>
        <v>90</v>
      </c>
    </row>
    <row r="9" spans="1:5">
      <c r="A9" s="185" t="s">
        <v>213</v>
      </c>
      <c r="B9" s="162">
        <v>50</v>
      </c>
      <c r="C9" s="162">
        <v>0</v>
      </c>
      <c r="D9" s="162">
        <v>70</v>
      </c>
      <c r="E9" s="186">
        <f>SUM(B9:D9)</f>
        <v>120</v>
      </c>
    </row>
    <row r="10" spans="1:5">
      <c r="A10" s="185" t="s">
        <v>24</v>
      </c>
      <c r="B10" s="186">
        <f>SUM(B8:B9)</f>
        <v>80</v>
      </c>
      <c r="C10" s="186">
        <f t="shared" ref="C10:D10" si="0">SUM(C8:C9)</f>
        <v>60</v>
      </c>
      <c r="D10" s="186">
        <f t="shared" si="0"/>
        <v>70</v>
      </c>
      <c r="E10" s="186"/>
    </row>
    <row r="12" spans="1:5" ht="15" thickBot="1"/>
    <row r="13" spans="1:5" ht="15" thickBot="1">
      <c r="A13" s="187" t="s">
        <v>139</v>
      </c>
      <c r="B13" s="188">
        <f>SUMPRODUCT(B2:D3,B8:D9)+(6*E8+6.25*E9)</f>
        <v>5270</v>
      </c>
    </row>
    <row r="63" spans="1:4">
      <c r="A63" s="231" t="s">
        <v>216</v>
      </c>
      <c r="B63" s="231"/>
      <c r="C63" s="231"/>
      <c r="D63" s="231"/>
    </row>
    <row r="64" spans="1:4">
      <c r="A64" s="212"/>
      <c r="B64" s="212"/>
      <c r="C64" s="212"/>
      <c r="D64" s="212"/>
    </row>
    <row r="65" spans="1:7">
      <c r="A65" s="25"/>
      <c r="B65" s="218" t="s">
        <v>215</v>
      </c>
      <c r="C65" s="218"/>
      <c r="D65" s="218"/>
    </row>
    <row r="66" spans="1:7">
      <c r="A66" s="24" t="s">
        <v>214</v>
      </c>
      <c r="B66" s="172" t="s">
        <v>165</v>
      </c>
      <c r="C66" s="172" t="s">
        <v>166</v>
      </c>
      <c r="D66" s="172" t="s">
        <v>167</v>
      </c>
    </row>
    <row r="67" spans="1:7">
      <c r="A67" s="172">
        <v>1</v>
      </c>
      <c r="B67" s="189">
        <v>5</v>
      </c>
      <c r="C67" s="189">
        <v>8</v>
      </c>
      <c r="D67" s="189">
        <v>6</v>
      </c>
    </row>
    <row r="68" spans="1:7">
      <c r="A68" s="172">
        <v>2</v>
      </c>
      <c r="B68" s="189">
        <v>10</v>
      </c>
      <c r="C68" s="189">
        <v>9</v>
      </c>
      <c r="D68" s="189">
        <v>12</v>
      </c>
    </row>
    <row r="69" spans="1:7">
      <c r="A69" s="172">
        <v>3</v>
      </c>
      <c r="B69" s="174">
        <v>7</v>
      </c>
      <c r="C69" s="174">
        <v>6</v>
      </c>
      <c r="D69" s="174">
        <v>10</v>
      </c>
    </row>
    <row r="70" spans="1:7">
      <c r="A70" s="161"/>
    </row>
    <row r="71" spans="1:7">
      <c r="A71" s="212" t="s">
        <v>217</v>
      </c>
      <c r="B71" s="212"/>
      <c r="C71" s="212"/>
      <c r="D71" s="212"/>
    </row>
    <row r="72" spans="1:7">
      <c r="A72" s="25"/>
      <c r="B72" s="218" t="s">
        <v>215</v>
      </c>
      <c r="C72" s="218"/>
      <c r="D72" s="218"/>
    </row>
    <row r="73" spans="1:7">
      <c r="A73" s="24" t="s">
        <v>214</v>
      </c>
      <c r="B73" s="172" t="s">
        <v>165</v>
      </c>
      <c r="C73" s="172" t="s">
        <v>166</v>
      </c>
      <c r="D73" s="172" t="s">
        <v>167</v>
      </c>
      <c r="E73" s="172" t="s">
        <v>105</v>
      </c>
      <c r="F73" s="172" t="s">
        <v>106</v>
      </c>
      <c r="G73" s="172" t="s">
        <v>107</v>
      </c>
    </row>
    <row r="74" spans="1:7">
      <c r="A74" s="172">
        <v>1</v>
      </c>
      <c r="B74" s="162">
        <v>0</v>
      </c>
      <c r="C74" s="162">
        <v>60</v>
      </c>
      <c r="D74" s="162">
        <v>0</v>
      </c>
      <c r="E74" s="174">
        <f>SUM(B74:D74)</f>
        <v>60</v>
      </c>
      <c r="F74" s="174" t="s">
        <v>108</v>
      </c>
      <c r="G74" s="174">
        <v>60</v>
      </c>
    </row>
    <row r="75" spans="1:7">
      <c r="A75" s="172">
        <v>2</v>
      </c>
      <c r="B75" s="162">
        <v>45</v>
      </c>
      <c r="C75" s="162">
        <v>30</v>
      </c>
      <c r="D75" s="162">
        <v>30</v>
      </c>
      <c r="E75" s="174">
        <f t="shared" ref="E75:E76" si="1">SUM(B75:D75)</f>
        <v>105</v>
      </c>
      <c r="F75" s="174" t="s">
        <v>108</v>
      </c>
      <c r="G75" s="174">
        <v>105</v>
      </c>
    </row>
    <row r="76" spans="1:7">
      <c r="A76" s="172">
        <v>3</v>
      </c>
      <c r="B76" s="162">
        <v>0</v>
      </c>
      <c r="C76" s="162">
        <v>0</v>
      </c>
      <c r="D76" s="162">
        <v>5</v>
      </c>
      <c r="E76" s="174">
        <f t="shared" si="1"/>
        <v>5</v>
      </c>
      <c r="F76" s="174" t="s">
        <v>108</v>
      </c>
      <c r="G76" s="174">
        <v>70</v>
      </c>
    </row>
    <row r="77" spans="1:7">
      <c r="A77" s="172" t="s">
        <v>105</v>
      </c>
      <c r="B77" s="174">
        <f>SUM(B74:B76)</f>
        <v>45</v>
      </c>
      <c r="C77" s="174">
        <f t="shared" ref="C77:D77" si="2">SUM(C74:C76)</f>
        <v>90</v>
      </c>
      <c r="D77" s="174">
        <f t="shared" si="2"/>
        <v>35</v>
      </c>
    </row>
    <row r="78" spans="1:7">
      <c r="A78" s="172" t="s">
        <v>106</v>
      </c>
      <c r="B78" s="176" t="s">
        <v>207</v>
      </c>
      <c r="C78" s="176" t="s">
        <v>207</v>
      </c>
      <c r="D78" s="176" t="s">
        <v>207</v>
      </c>
    </row>
    <row r="79" spans="1:7">
      <c r="A79" s="172" t="s">
        <v>107</v>
      </c>
      <c r="B79" s="174">
        <v>45</v>
      </c>
      <c r="C79" s="174">
        <v>90</v>
      </c>
      <c r="D79" s="174">
        <v>35</v>
      </c>
    </row>
    <row r="80" spans="1:7" ht="15" thickBot="1">
      <c r="A80" s="190"/>
      <c r="B80" s="191"/>
      <c r="C80" s="191"/>
      <c r="D80" s="191"/>
    </row>
    <row r="81" spans="1:2" ht="15" thickBot="1">
      <c r="A81" s="192" t="s">
        <v>218</v>
      </c>
      <c r="B81" s="188">
        <f>SUMPRODUCT(B67:D69,B74:D76)</f>
        <v>1610</v>
      </c>
    </row>
  </sheetData>
  <mergeCells count="4">
    <mergeCell ref="B65:D65"/>
    <mergeCell ref="A63:D64"/>
    <mergeCell ref="B72:D72"/>
    <mergeCell ref="A71:D7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C228-017F-48E3-9F21-9CE2FB80A8AC}">
  <dimension ref="A1:F9"/>
  <sheetViews>
    <sheetView workbookViewId="0">
      <selection activeCell="C6" sqref="C6"/>
    </sheetView>
  </sheetViews>
  <sheetFormatPr defaultColWidth="9.44140625" defaultRowHeight="14.4"/>
  <cols>
    <col min="1" max="1" width="21.88671875" bestFit="1" customWidth="1"/>
    <col min="2" max="2" width="14.21875" bestFit="1" customWidth="1"/>
    <col min="3" max="3" width="14.109375" bestFit="1" customWidth="1"/>
  </cols>
  <sheetData>
    <row r="1" spans="1:6">
      <c r="A1" s="25"/>
      <c r="B1" s="24" t="s">
        <v>219</v>
      </c>
      <c r="C1" s="24" t="s">
        <v>220</v>
      </c>
    </row>
    <row r="2" spans="1:6">
      <c r="A2" s="24" t="s">
        <v>223</v>
      </c>
      <c r="B2" s="193">
        <v>6</v>
      </c>
      <c r="C2" s="193">
        <v>2</v>
      </c>
    </row>
    <row r="3" spans="1:6">
      <c r="A3" s="24" t="s">
        <v>221</v>
      </c>
      <c r="B3" s="174">
        <v>7</v>
      </c>
      <c r="C3" s="174">
        <v>5</v>
      </c>
    </row>
    <row r="5" spans="1:6">
      <c r="A5" s="24" t="s">
        <v>141</v>
      </c>
      <c r="B5" s="25"/>
      <c r="C5" s="25"/>
      <c r="D5" s="172" t="s">
        <v>105</v>
      </c>
      <c r="E5" s="172" t="s">
        <v>106</v>
      </c>
      <c r="F5" s="172" t="s">
        <v>107</v>
      </c>
    </row>
    <row r="6" spans="1:6">
      <c r="A6" s="97" t="s">
        <v>222</v>
      </c>
      <c r="B6" s="174">
        <v>1.5</v>
      </c>
      <c r="C6" s="174">
        <v>3</v>
      </c>
      <c r="D6" s="174">
        <f>SUMPRODUCT(B2:C2,B6:C6)</f>
        <v>15</v>
      </c>
      <c r="E6" s="174" t="s">
        <v>108</v>
      </c>
      <c r="F6" s="174">
        <v>15</v>
      </c>
    </row>
    <row r="7" spans="1:6">
      <c r="A7" s="97" t="s">
        <v>224</v>
      </c>
      <c r="B7" s="164">
        <v>1</v>
      </c>
      <c r="C7" s="174">
        <v>0</v>
      </c>
      <c r="D7" s="174">
        <f>SUMPRODUCT(B2:C2,B7:C7)</f>
        <v>6</v>
      </c>
      <c r="E7" s="174" t="s">
        <v>108</v>
      </c>
      <c r="F7" s="174">
        <v>6</v>
      </c>
    </row>
    <row r="8" spans="1:6">
      <c r="A8" s="129" t="s">
        <v>225</v>
      </c>
      <c r="B8" s="177">
        <v>0</v>
      </c>
      <c r="C8" s="196">
        <v>1</v>
      </c>
      <c r="D8" s="174">
        <f>SUMPRODUCT(B2:C2,B8:C8)</f>
        <v>2</v>
      </c>
      <c r="E8" s="174" t="s">
        <v>108</v>
      </c>
      <c r="F8" s="174">
        <v>4</v>
      </c>
    </row>
    <row r="9" spans="1:6" ht="15" thickBot="1">
      <c r="A9" s="194" t="s">
        <v>189</v>
      </c>
      <c r="B9" s="195">
        <f>SUMPRODUCT(B2:C2,B3:C3)</f>
        <v>52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2996-812B-4198-9BDE-00983FC285EF}">
  <dimension ref="A1:AD17"/>
  <sheetViews>
    <sheetView zoomScale="69" workbookViewId="0">
      <selection activeCell="A6" sqref="A6:J14"/>
    </sheetView>
  </sheetViews>
  <sheetFormatPr defaultRowHeight="14.4"/>
  <cols>
    <col min="26" max="26" width="8.109375" bestFit="1" customWidth="1"/>
  </cols>
  <sheetData>
    <row r="1" spans="1:30">
      <c r="R1" s="172" t="s">
        <v>165</v>
      </c>
      <c r="S1" s="172" t="s">
        <v>166</v>
      </c>
      <c r="T1" s="172" t="s">
        <v>167</v>
      </c>
      <c r="U1" s="172" t="s">
        <v>168</v>
      </c>
      <c r="V1" s="172" t="s">
        <v>169</v>
      </c>
      <c r="W1" s="172" t="s">
        <v>232</v>
      </c>
      <c r="X1" s="172" t="s">
        <v>233</v>
      </c>
      <c r="Y1" s="172" t="s">
        <v>234</v>
      </c>
    </row>
    <row r="2" spans="1:30">
      <c r="Q2" s="171" t="s">
        <v>226</v>
      </c>
      <c r="R2" s="174">
        <v>1</v>
      </c>
      <c r="S2" s="174">
        <v>0</v>
      </c>
      <c r="T2" s="174">
        <v>1</v>
      </c>
      <c r="U2" s="174">
        <v>1</v>
      </c>
      <c r="V2" s="174">
        <v>0</v>
      </c>
      <c r="W2" s="174">
        <v>0</v>
      </c>
      <c r="X2" s="174">
        <v>0</v>
      </c>
      <c r="Y2" s="174">
        <v>0</v>
      </c>
    </row>
    <row r="3" spans="1:30">
      <c r="B3" s="172" t="s">
        <v>226</v>
      </c>
      <c r="C3" s="172" t="s">
        <v>227</v>
      </c>
      <c r="D3" s="172" t="s">
        <v>228</v>
      </c>
      <c r="E3" s="172" t="s">
        <v>229</v>
      </c>
      <c r="F3" s="172" t="s">
        <v>230</v>
      </c>
      <c r="G3" s="172" t="s">
        <v>231</v>
      </c>
      <c r="Q3" s="171" t="s">
        <v>227</v>
      </c>
      <c r="R3" s="174"/>
      <c r="S3" s="174">
        <v>1</v>
      </c>
      <c r="T3" s="174"/>
      <c r="U3" s="174">
        <v>1</v>
      </c>
      <c r="V3" s="174"/>
      <c r="W3" s="174"/>
      <c r="X3" s="174">
        <v>1</v>
      </c>
      <c r="Y3" s="174"/>
    </row>
    <row r="4" spans="1:30">
      <c r="B4" s="197">
        <v>1</v>
      </c>
      <c r="C4" s="197">
        <v>1</v>
      </c>
      <c r="D4" s="197">
        <v>0</v>
      </c>
      <c r="E4" s="197">
        <v>1</v>
      </c>
      <c r="F4" s="197">
        <v>0</v>
      </c>
      <c r="G4" s="197">
        <v>0</v>
      </c>
      <c r="Q4" s="171" t="s">
        <v>228</v>
      </c>
      <c r="R4" s="174"/>
      <c r="S4" s="174">
        <v>1</v>
      </c>
      <c r="T4" s="174">
        <v>1</v>
      </c>
      <c r="U4" s="174"/>
      <c r="V4" s="174">
        <v>1</v>
      </c>
      <c r="W4" s="174">
        <v>1</v>
      </c>
      <c r="X4" s="174"/>
      <c r="Y4" s="174"/>
    </row>
    <row r="5" spans="1:30">
      <c r="Q5" s="171" t="s">
        <v>229</v>
      </c>
      <c r="R5" s="174"/>
      <c r="S5" s="174"/>
      <c r="T5" s="174"/>
      <c r="U5" s="174"/>
      <c r="V5" s="174">
        <v>1</v>
      </c>
      <c r="W5" s="174">
        <v>1</v>
      </c>
      <c r="X5" s="174"/>
      <c r="Y5" s="174">
        <v>1</v>
      </c>
    </row>
    <row r="6" spans="1:30">
      <c r="A6" s="174" t="s">
        <v>165</v>
      </c>
      <c r="B6" s="174">
        <v>1</v>
      </c>
      <c r="C6" s="174"/>
      <c r="D6" s="174"/>
      <c r="E6" s="174"/>
      <c r="F6" s="174"/>
      <c r="G6" s="174">
        <v>1</v>
      </c>
      <c r="H6" s="174">
        <f>SUMPRODUCT($B$4:$G$4,B6:G6)</f>
        <v>1</v>
      </c>
      <c r="I6" s="174" t="s">
        <v>111</v>
      </c>
      <c r="J6" s="174">
        <v>1</v>
      </c>
      <c r="Q6" s="171" t="s">
        <v>230</v>
      </c>
      <c r="R6" s="174"/>
      <c r="S6" s="174"/>
      <c r="T6" s="174"/>
      <c r="U6" s="174">
        <v>1</v>
      </c>
      <c r="V6" s="174"/>
      <c r="W6" s="174"/>
      <c r="X6" s="174">
        <v>1</v>
      </c>
      <c r="Y6" s="174">
        <v>1</v>
      </c>
    </row>
    <row r="7" spans="1:30">
      <c r="A7" s="174" t="s">
        <v>166</v>
      </c>
      <c r="B7" s="174"/>
      <c r="C7" s="174">
        <v>1</v>
      </c>
      <c r="D7" s="174">
        <v>1</v>
      </c>
      <c r="E7" s="174"/>
      <c r="F7" s="174"/>
      <c r="G7" s="174"/>
      <c r="H7" s="174">
        <f t="shared" ref="H7:H13" si="0">SUMPRODUCT($B$4:$G$4,B7:G7)</f>
        <v>1</v>
      </c>
      <c r="I7" s="174" t="s">
        <v>111</v>
      </c>
      <c r="J7" s="174">
        <v>1</v>
      </c>
      <c r="Q7" s="171" t="s">
        <v>231</v>
      </c>
      <c r="R7" s="174">
        <v>1</v>
      </c>
      <c r="S7" s="174"/>
      <c r="T7" s="174"/>
      <c r="U7" s="174">
        <v>1</v>
      </c>
      <c r="V7" s="174"/>
      <c r="W7" s="174">
        <v>1</v>
      </c>
      <c r="X7" s="174"/>
      <c r="Y7" s="174"/>
    </row>
    <row r="8" spans="1:30">
      <c r="A8" s="174" t="s">
        <v>167</v>
      </c>
      <c r="B8" s="174">
        <v>1</v>
      </c>
      <c r="C8" s="174"/>
      <c r="D8" s="174">
        <v>1</v>
      </c>
      <c r="E8" s="174"/>
      <c r="F8" s="174"/>
      <c r="G8" s="174"/>
      <c r="H8" s="174">
        <f t="shared" si="0"/>
        <v>1</v>
      </c>
      <c r="I8" s="174" t="s">
        <v>111</v>
      </c>
      <c r="J8" s="174">
        <v>1</v>
      </c>
    </row>
    <row r="9" spans="1:30">
      <c r="A9" s="174" t="s">
        <v>168</v>
      </c>
      <c r="B9" s="174">
        <v>1</v>
      </c>
      <c r="C9" s="174">
        <v>1</v>
      </c>
      <c r="D9" s="174"/>
      <c r="E9" s="174"/>
      <c r="F9" s="174">
        <v>1</v>
      </c>
      <c r="G9" s="174">
        <v>1</v>
      </c>
      <c r="H9" s="174">
        <f t="shared" si="0"/>
        <v>2</v>
      </c>
      <c r="I9" s="174" t="s">
        <v>111</v>
      </c>
      <c r="J9" s="174">
        <v>1</v>
      </c>
    </row>
    <row r="10" spans="1:30">
      <c r="A10" s="174" t="s">
        <v>169</v>
      </c>
      <c r="B10" s="174"/>
      <c r="C10" s="174"/>
      <c r="D10" s="174">
        <v>1</v>
      </c>
      <c r="E10" s="174">
        <v>1</v>
      </c>
      <c r="F10" s="174"/>
      <c r="G10" s="174"/>
      <c r="H10" s="174">
        <f t="shared" si="0"/>
        <v>1</v>
      </c>
      <c r="I10" s="174" t="s">
        <v>111</v>
      </c>
      <c r="J10" s="174">
        <v>1</v>
      </c>
    </row>
    <row r="11" spans="1:30">
      <c r="A11" s="174" t="s">
        <v>232</v>
      </c>
      <c r="B11" s="174"/>
      <c r="C11" s="174"/>
      <c r="D11" s="174">
        <v>1</v>
      </c>
      <c r="E11" s="174">
        <v>1</v>
      </c>
      <c r="F11" s="174"/>
      <c r="G11" s="174">
        <v>1</v>
      </c>
      <c r="H11" s="174">
        <f t="shared" si="0"/>
        <v>1</v>
      </c>
      <c r="I11" s="174" t="s">
        <v>111</v>
      </c>
      <c r="J11" s="174">
        <v>1</v>
      </c>
      <c r="AC11">
        <v>1</v>
      </c>
      <c r="AD11">
        <v>1</v>
      </c>
    </row>
    <row r="12" spans="1:30">
      <c r="A12" s="174" t="s">
        <v>233</v>
      </c>
      <c r="B12" s="174"/>
      <c r="C12" s="174">
        <v>1</v>
      </c>
      <c r="D12" s="174"/>
      <c r="E12" s="174"/>
      <c r="F12" s="174">
        <v>1</v>
      </c>
      <c r="G12" s="174"/>
      <c r="H12" s="174">
        <f t="shared" si="0"/>
        <v>1</v>
      </c>
      <c r="I12" s="174" t="s">
        <v>111</v>
      </c>
      <c r="J12" s="174">
        <v>1</v>
      </c>
      <c r="AC12">
        <v>1</v>
      </c>
      <c r="AD12">
        <v>1</v>
      </c>
    </row>
    <row r="13" spans="1:30">
      <c r="A13" s="174" t="s">
        <v>234</v>
      </c>
      <c r="B13" s="174"/>
      <c r="C13" s="174"/>
      <c r="D13" s="174"/>
      <c r="E13" s="174">
        <v>1</v>
      </c>
      <c r="F13" s="174">
        <v>1</v>
      </c>
      <c r="G13" s="174"/>
      <c r="H13" s="174">
        <f t="shared" si="0"/>
        <v>1</v>
      </c>
      <c r="I13" s="174" t="s">
        <v>111</v>
      </c>
      <c r="J13" s="174">
        <v>1</v>
      </c>
      <c r="AC13">
        <v>1</v>
      </c>
      <c r="AD13">
        <v>1</v>
      </c>
    </row>
    <row r="14" spans="1:30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AC14">
        <v>1</v>
      </c>
      <c r="AD14">
        <v>1</v>
      </c>
    </row>
    <row r="17" spans="2:2">
      <c r="B17">
        <f>SUM(H6:H13)</f>
        <v>9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F0F1-A16F-4050-8C3F-85DFCF6C61C9}">
  <dimension ref="A1:B13"/>
  <sheetViews>
    <sheetView workbookViewId="0">
      <selection activeCell="B13" sqref="B13"/>
    </sheetView>
  </sheetViews>
  <sheetFormatPr defaultRowHeight="14.4"/>
  <cols>
    <col min="1" max="1" width="16.6640625" bestFit="1" customWidth="1"/>
  </cols>
  <sheetData>
    <row r="1" spans="1:2">
      <c r="B1" s="161" t="s">
        <v>114</v>
      </c>
    </row>
    <row r="2" spans="1:2">
      <c r="A2" s="22" t="s">
        <v>235</v>
      </c>
      <c r="B2" s="198">
        <f>(B3-4)/(-0.0001)</f>
        <v>15999.999999999996</v>
      </c>
    </row>
    <row r="3" spans="1:2">
      <c r="A3" s="22" t="s">
        <v>236</v>
      </c>
      <c r="B3" s="199">
        <v>2.4000000000000004</v>
      </c>
    </row>
    <row r="5" spans="1:2">
      <c r="A5" s="22" t="s">
        <v>139</v>
      </c>
      <c r="B5">
        <f>1500+0.8*B2</f>
        <v>14299.999999999998</v>
      </c>
    </row>
    <row r="6" spans="1:2">
      <c r="A6" s="22" t="s">
        <v>140</v>
      </c>
      <c r="B6">
        <f>B3*B2</f>
        <v>38400</v>
      </c>
    </row>
    <row r="7" spans="1:2">
      <c r="A7" s="22" t="s">
        <v>189</v>
      </c>
      <c r="B7" s="181">
        <f>B6-B5</f>
        <v>24100</v>
      </c>
    </row>
    <row r="10" spans="1:2">
      <c r="A10">
        <v>2.25</v>
      </c>
      <c r="B10">
        <v>2387</v>
      </c>
    </row>
    <row r="11" spans="1:2">
      <c r="A11">
        <v>2.4</v>
      </c>
      <c r="B11">
        <v>24100</v>
      </c>
    </row>
    <row r="12" spans="1:2">
      <c r="A12">
        <v>1.6</v>
      </c>
      <c r="B12">
        <v>17700</v>
      </c>
    </row>
    <row r="13" spans="1:2">
      <c r="A13">
        <v>2.5</v>
      </c>
      <c r="B13">
        <v>24000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9BE5-0200-40A9-A430-219A539C9B71}">
  <dimension ref="A1:G30"/>
  <sheetViews>
    <sheetView topLeftCell="A19" workbookViewId="0">
      <selection activeCell="B26" sqref="B26"/>
    </sheetView>
  </sheetViews>
  <sheetFormatPr defaultRowHeight="14.4"/>
  <cols>
    <col min="1" max="1" width="14" bestFit="1" customWidth="1"/>
    <col min="3" max="3" width="9.88671875" bestFit="1" customWidth="1"/>
    <col min="6" max="6" width="11" bestFit="1" customWidth="1"/>
    <col min="8" max="8" width="9.88671875" bestFit="1" customWidth="1"/>
  </cols>
  <sheetData>
    <row r="1" spans="1:7">
      <c r="A1" s="24"/>
      <c r="B1" s="24" t="s">
        <v>237</v>
      </c>
      <c r="C1" s="24" t="s">
        <v>238</v>
      </c>
      <c r="D1" s="182" t="s">
        <v>241</v>
      </c>
      <c r="E1" s="129" t="s">
        <v>105</v>
      </c>
      <c r="F1" s="129" t="s">
        <v>106</v>
      </c>
      <c r="G1" s="129" t="s">
        <v>107</v>
      </c>
    </row>
    <row r="2" spans="1:7">
      <c r="A2" s="24" t="s">
        <v>242</v>
      </c>
      <c r="B2" s="201">
        <v>35</v>
      </c>
      <c r="C2" s="201">
        <v>50</v>
      </c>
      <c r="D2" s="182"/>
      <c r="E2" s="129"/>
      <c r="F2" s="129"/>
      <c r="G2" s="129"/>
    </row>
    <row r="3" spans="1:7">
      <c r="A3" s="24" t="s">
        <v>239</v>
      </c>
      <c r="B3" s="183">
        <v>4</v>
      </c>
      <c r="C3" s="183">
        <v>2</v>
      </c>
      <c r="D3" s="183">
        <v>240</v>
      </c>
      <c r="E3" s="183">
        <f>SUMPRODUCT(B2:C2,B3:C3)</f>
        <v>240</v>
      </c>
      <c r="F3" s="183" t="s">
        <v>108</v>
      </c>
      <c r="G3" s="183">
        <v>240</v>
      </c>
    </row>
    <row r="4" spans="1:7">
      <c r="A4" s="24" t="s">
        <v>240</v>
      </c>
      <c r="B4" s="183">
        <v>3</v>
      </c>
      <c r="C4" s="183">
        <v>5</v>
      </c>
      <c r="D4" s="183">
        <v>360</v>
      </c>
      <c r="E4" s="183">
        <f>SUMPRODUCT(B2:C2,B4:C4)</f>
        <v>355</v>
      </c>
      <c r="F4" s="183" t="s">
        <v>108</v>
      </c>
      <c r="G4" s="183">
        <v>360</v>
      </c>
    </row>
    <row r="5" spans="1:7">
      <c r="A5" s="24" t="s">
        <v>189</v>
      </c>
      <c r="B5" s="183">
        <v>80</v>
      </c>
      <c r="C5" s="183">
        <v>45</v>
      </c>
      <c r="D5" s="25"/>
      <c r="E5" s="25"/>
      <c r="F5" s="25"/>
      <c r="G5" s="25"/>
    </row>
    <row r="6" spans="1:7">
      <c r="A6" s="25"/>
      <c r="B6" s="25"/>
      <c r="C6" s="25"/>
      <c r="D6" s="25"/>
      <c r="E6" s="25"/>
      <c r="F6" s="25"/>
      <c r="G6" s="25"/>
    </row>
    <row r="9" spans="1:7">
      <c r="A9" s="22" t="s">
        <v>157</v>
      </c>
      <c r="B9" s="200">
        <f>SUMPRODUCT(B2:C2,B5:C5)</f>
        <v>5050</v>
      </c>
    </row>
    <row r="25" spans="1:2">
      <c r="A25" s="22" t="s">
        <v>236</v>
      </c>
      <c r="B25" s="202">
        <v>4</v>
      </c>
    </row>
    <row r="26" spans="1:2">
      <c r="A26" s="22" t="s">
        <v>243</v>
      </c>
      <c r="B26">
        <f>-10000*B25+70000</f>
        <v>30000</v>
      </c>
    </row>
    <row r="28" spans="1:2">
      <c r="A28" s="22" t="s">
        <v>139</v>
      </c>
      <c r="B28">
        <f>2500+0.6*B26</f>
        <v>20500</v>
      </c>
    </row>
    <row r="29" spans="1:2">
      <c r="A29" s="22" t="s">
        <v>140</v>
      </c>
      <c r="B29">
        <f>B25*B26</f>
        <v>120000</v>
      </c>
    </row>
    <row r="30" spans="1:2">
      <c r="A30" s="22" t="s">
        <v>189</v>
      </c>
      <c r="B30">
        <f>B29-B28</f>
        <v>99500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Microsoft_Sales</vt:lpstr>
      <vt:lpstr>Golf_Sales</vt:lpstr>
      <vt:lpstr>TOY_SHOP</vt:lpstr>
      <vt:lpstr>BLUEJAY</vt:lpstr>
      <vt:lpstr>LP_1</vt:lpstr>
      <vt:lpstr>LP_2</vt:lpstr>
      <vt:lpstr>LP_3</vt:lpstr>
      <vt:lpstr>QUIZ_FURNITURE</vt:lpstr>
      <vt:lpstr>HORSE</vt:lpstr>
      <vt:lpstr>BUS</vt:lpstr>
      <vt:lpstr>BUS_2</vt:lpstr>
      <vt:lpstr>Nike_Soccer</vt:lpstr>
      <vt:lpstr>CONCRETE_SALES</vt:lpstr>
      <vt:lpstr>TEACHER_SUBJECT</vt:lpstr>
      <vt:lpstr>BB_JERSEY</vt:lpstr>
      <vt:lpstr>WALL_POSTERS</vt:lpstr>
      <vt:lpstr>PHONETOWER</vt:lpstr>
      <vt:lpstr>HOTDOG</vt:lpstr>
      <vt:lpstr>TEXT_BOOK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 Lepkowski</dc:creator>
  <cp:lastModifiedBy>tawfeeq 2</cp:lastModifiedBy>
  <dcterms:created xsi:type="dcterms:W3CDTF">2022-10-17T16:01:42Z</dcterms:created>
  <dcterms:modified xsi:type="dcterms:W3CDTF">2024-05-14T11:45:02Z</dcterms:modified>
</cp:coreProperties>
</file>