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samsung\Downloads\"/>
    </mc:Choice>
  </mc:AlternateContent>
  <xr:revisionPtr revIDLastSave="0" documentId="13_ncr:1_{A59CAC14-14F4-416C-A0CC-AE8F30FC177B}" xr6:coauthVersionLast="47" xr6:coauthVersionMax="47" xr10:uidLastSave="{00000000-0000-0000-0000-000000000000}"/>
  <bookViews>
    <workbookView xWindow="-108" yWindow="-108" windowWidth="23256" windowHeight="12456" tabRatio="345" xr2:uid="{D63472A4-8300-4934-9C87-0EC792DCF89D}"/>
  </bookViews>
  <sheets>
    <sheet name="APP" sheetId="1" r:id="rId1"/>
    <sheet name="Planilha2" sheetId="2" r:id="rId2"/>
  </sheets>
  <definedNames>
    <definedName name="aporte">APP!$D$17</definedName>
    <definedName name="patrimonio">APP!$D$20</definedName>
    <definedName name="qtd_anos">APP!$D$18</definedName>
    <definedName name="rendimento_carteira">APP!$D$13</definedName>
    <definedName name="salario">APP!$D$12</definedName>
    <definedName name="sugestao_investimento">APP!$D$14</definedName>
    <definedName name="taxa_mensal">APP!$D$19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4" i="1" l="1"/>
  <c r="A8" i="2"/>
  <c r="A9" i="2"/>
  <c r="A10" i="2"/>
  <c r="A11" i="2"/>
  <c r="A12" i="2"/>
  <c r="A13" i="2"/>
  <c r="A14" i="2"/>
  <c r="A15" i="2"/>
  <c r="A16" i="2"/>
  <c r="A17" i="2"/>
  <c r="A4" i="2"/>
  <c r="A5" i="2"/>
  <c r="A6" i="2"/>
  <c r="A7" i="2"/>
  <c r="A3" i="2"/>
  <c r="C33" i="1"/>
  <c r="D20" i="1"/>
  <c r="D21" i="1" s="1"/>
  <c r="C27" i="1"/>
  <c r="D27" i="1" s="1"/>
  <c r="C26" i="1"/>
  <c r="D26" i="1" s="1"/>
  <c r="C25" i="1"/>
  <c r="D25" i="1" s="1"/>
  <c r="C28" i="1"/>
  <c r="D28" i="1" s="1"/>
  <c r="C24" i="1"/>
  <c r="D24" i="1" s="1"/>
  <c r="C37" i="1" l="1"/>
  <c r="D37" i="1" s="1"/>
  <c r="H4" i="2"/>
  <c r="C40" i="1"/>
  <c r="D40" i="1" s="1"/>
  <c r="C39" i="1"/>
  <c r="D39" i="1" s="1"/>
  <c r="C36" i="1"/>
  <c r="D36" i="1" s="1"/>
  <c r="C38" i="1"/>
  <c r="D38" i="1" s="1"/>
  <c r="D41" i="1" l="1"/>
</calcChain>
</file>

<file path=xl/sharedStrings.xml><?xml version="1.0" encoding="utf-8"?>
<sst xmlns="http://schemas.openxmlformats.org/spreadsheetml/2006/main" count="64" uniqueCount="33">
  <si>
    <t>Quanto investir por mês ?</t>
  </si>
  <si>
    <t>Por Quantos Anos ?</t>
  </si>
  <si>
    <t>Taxa de Rendimento mensal ?</t>
  </si>
  <si>
    <t>Patrimônio acumulado ?</t>
  </si>
  <si>
    <t>Dividendos Mensais ?</t>
  </si>
  <si>
    <t>INVESTIMENTO MENSAL</t>
  </si>
  <si>
    <t>Quanto em 2 Anos ?</t>
  </si>
  <si>
    <t>Quanto em 5 Anos ?</t>
  </si>
  <si>
    <t>Quanto em 10 Anos ?</t>
  </si>
  <si>
    <t>Quanto em 20 Anos ?</t>
  </si>
  <si>
    <t>Quanto em 30 Anos ?</t>
  </si>
  <si>
    <t xml:space="preserve"> Cenários</t>
  </si>
  <si>
    <t>Dividendo</t>
  </si>
  <si>
    <t>Rendimento Carteira</t>
  </si>
  <si>
    <t>Salário</t>
  </si>
  <si>
    <t>CONFIGURAÇÕES</t>
  </si>
  <si>
    <t>Conservador</t>
  </si>
  <si>
    <t>Moderado</t>
  </si>
  <si>
    <t>Agressivo</t>
  </si>
  <si>
    <t>VALOR A SER INVESTIDO POR MÊS</t>
  </si>
  <si>
    <t>PERFIL</t>
  </si>
  <si>
    <t>TIPO DE FII</t>
  </si>
  <si>
    <t>Percentual Sugerido</t>
  </si>
  <si>
    <t>Valores</t>
  </si>
  <si>
    <t>%</t>
  </si>
  <si>
    <t>CHAVE</t>
  </si>
  <si>
    <t>Sugestão de Investimento (30%)</t>
  </si>
  <si>
    <t>FRALDA</t>
  </si>
  <si>
    <t>LEITE</t>
  </si>
  <si>
    <t>ROUPA</t>
  </si>
  <si>
    <t>FARMACIA</t>
  </si>
  <si>
    <t>BRINQUEDO</t>
  </si>
  <si>
    <t>Moderado-FRALDA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</si>
</sst>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4" formatCode="_-&quot;R$&quot;\ * #,##0.00_-;\-&quot;R$&quot;\ * #,##0.00_-;_-&quot;R$&quot;\ * &quot;-&quot;??_-;_-@_-"/>
    <numFmt numFmtId="164" formatCode="&quot;R$&quot;\ #,##0.00"/>
  </numFmts>
  <fonts count="13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rgb="FF9C570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8"/>
      <color theme="0"/>
      <name val="Segoe UI Semibold"/>
      <family val="2"/>
    </font>
    <font>
      <sz val="11"/>
      <color theme="1"/>
      <name val="Segoe UI Semibold"/>
      <family val="2"/>
    </font>
    <font>
      <b/>
      <sz val="20"/>
      <color theme="0"/>
      <name val="Segoe UI Semibold"/>
      <family val="2"/>
    </font>
    <font>
      <b/>
      <sz val="12"/>
      <color theme="0"/>
      <name val="Segoe UI Semibold"/>
      <family val="2"/>
    </font>
    <font>
      <sz val="12"/>
      <color theme="1"/>
      <name val="Segoe UI"/>
      <family val="2"/>
    </font>
    <font>
      <sz val="11"/>
      <color theme="1"/>
      <name val="Segoe UI"/>
      <family val="2"/>
    </font>
    <font>
      <b/>
      <sz val="11"/>
      <color theme="1"/>
      <name val="Segoe UI"/>
      <family val="2"/>
    </font>
    <font>
      <b/>
      <sz val="12"/>
      <color theme="1"/>
      <name val="Segoe UI"/>
      <family val="2"/>
    </font>
  </fonts>
  <fills count="10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1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/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/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hair">
        <color theme="0" tint="-0.14996795556505021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hair">
        <color theme="0" tint="-0.14996795556505021"/>
      </bottom>
      <diagonal/>
    </border>
    <border>
      <left style="medium">
        <color indexed="64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hair">
        <color theme="0" tint="-0.14996795556505021"/>
      </right>
      <top style="hair">
        <color theme="0" tint="-0.14996795556505021"/>
      </top>
      <bottom style="medium">
        <color indexed="64"/>
      </bottom>
      <diagonal/>
    </border>
    <border>
      <left style="hair">
        <color theme="0" tint="-0.14996795556505021"/>
      </left>
      <right style="medium">
        <color indexed="64"/>
      </right>
      <top style="hair">
        <color theme="0" tint="-0.14996795556505021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56">
    <xf numFmtId="0" fontId="0" fillId="0" borderId="0" xfId="0"/>
    <xf numFmtId="0" fontId="4" fillId="0" borderId="0" xfId="0" applyFont="1"/>
    <xf numFmtId="0" fontId="0" fillId="0" borderId="0" xfId="0" applyAlignment="1">
      <alignment horizontal="center"/>
    </xf>
    <xf numFmtId="9" fontId="0" fillId="0" borderId="0" xfId="0" applyNumberFormat="1"/>
    <xf numFmtId="9" fontId="0" fillId="0" borderId="0" xfId="0" applyNumberFormat="1" applyAlignment="1">
      <alignment horizontal="center"/>
    </xf>
    <xf numFmtId="0" fontId="5" fillId="5" borderId="1" xfId="0" applyFont="1" applyFill="1" applyBorder="1" applyAlignment="1">
      <alignment horizontal="right" vertical="center"/>
    </xf>
    <xf numFmtId="0" fontId="6" fillId="5" borderId="3" xfId="0" applyFont="1" applyFill="1" applyBorder="1" applyAlignment="1">
      <alignment horizontal="right"/>
    </xf>
    <xf numFmtId="0" fontId="5" fillId="5" borderId="2" xfId="0" applyFont="1" applyFill="1" applyBorder="1" applyAlignment="1">
      <alignment horizontal="right" vertical="center"/>
    </xf>
    <xf numFmtId="0" fontId="8" fillId="3" borderId="2" xfId="0" applyFont="1" applyFill="1" applyBorder="1" applyAlignment="1">
      <alignment horizontal="center" vertical="center"/>
    </xf>
    <xf numFmtId="0" fontId="9" fillId="4" borderId="5" xfId="0" applyFont="1" applyFill="1" applyBorder="1" applyAlignment="1">
      <alignment horizontal="left" indent="3"/>
    </xf>
    <xf numFmtId="164" fontId="10" fillId="4" borderId="6" xfId="0" applyNumberFormat="1" applyFont="1" applyFill="1" applyBorder="1" applyAlignment="1">
      <alignment horizontal="center"/>
    </xf>
    <xf numFmtId="164" fontId="10" fillId="4" borderId="7" xfId="0" applyNumberFormat="1" applyFont="1" applyFill="1" applyBorder="1" applyAlignment="1">
      <alignment horizontal="center"/>
    </xf>
    <xf numFmtId="0" fontId="9" fillId="4" borderId="8" xfId="0" applyFont="1" applyFill="1" applyBorder="1" applyAlignment="1">
      <alignment horizontal="left" indent="3"/>
    </xf>
    <xf numFmtId="164" fontId="10" fillId="4" borderId="9" xfId="0" applyNumberFormat="1" applyFont="1" applyFill="1" applyBorder="1" applyAlignment="1">
      <alignment horizontal="center"/>
    </xf>
    <xf numFmtId="164" fontId="10" fillId="4" borderId="10" xfId="0" applyNumberFormat="1" applyFont="1" applyFill="1" applyBorder="1" applyAlignment="1">
      <alignment horizontal="center"/>
    </xf>
    <xf numFmtId="0" fontId="9" fillId="4" borderId="11" xfId="0" applyFont="1" applyFill="1" applyBorder="1" applyAlignment="1">
      <alignment horizontal="left" indent="3"/>
    </xf>
    <xf numFmtId="164" fontId="10" fillId="4" borderId="12" xfId="0" applyNumberFormat="1" applyFont="1" applyFill="1" applyBorder="1" applyAlignment="1">
      <alignment horizontal="center"/>
    </xf>
    <xf numFmtId="164" fontId="10" fillId="4" borderId="13" xfId="0" applyNumberFormat="1" applyFont="1" applyFill="1" applyBorder="1" applyAlignment="1">
      <alignment horizontal="center"/>
    </xf>
    <xf numFmtId="164" fontId="11" fillId="0" borderId="16" xfId="0" applyNumberFormat="1" applyFont="1" applyBorder="1" applyAlignment="1">
      <alignment horizontal="center"/>
    </xf>
    <xf numFmtId="0" fontId="11" fillId="0" borderId="19" xfId="0" applyFont="1" applyBorder="1" applyAlignment="1">
      <alignment horizontal="center"/>
    </xf>
    <xf numFmtId="10" fontId="11" fillId="0" borderId="19" xfId="0" applyNumberFormat="1" applyFont="1" applyBorder="1" applyAlignment="1">
      <alignment horizontal="center"/>
    </xf>
    <xf numFmtId="8" fontId="11" fillId="4" borderId="19" xfId="0" applyNumberFormat="1" applyFont="1" applyFill="1" applyBorder="1" applyAlignment="1">
      <alignment horizontal="center"/>
    </xf>
    <xf numFmtId="8" fontId="11" fillId="4" borderId="22" xfId="0" applyNumberFormat="1" applyFont="1" applyFill="1" applyBorder="1" applyAlignment="1">
      <alignment horizontal="center"/>
    </xf>
    <xf numFmtId="164" fontId="10" fillId="0" borderId="16" xfId="1" applyNumberFormat="1" applyFont="1" applyBorder="1" applyAlignment="1">
      <alignment horizontal="center"/>
    </xf>
    <xf numFmtId="10" fontId="10" fillId="0" borderId="19" xfId="0" applyNumberFormat="1" applyFont="1" applyBorder="1" applyAlignment="1">
      <alignment horizontal="center"/>
    </xf>
    <xf numFmtId="164" fontId="10" fillId="6" borderId="22" xfId="0" applyNumberFormat="1" applyFont="1" applyFill="1" applyBorder="1" applyAlignment="1">
      <alignment horizontal="center"/>
    </xf>
    <xf numFmtId="0" fontId="2" fillId="2" borderId="0" xfId="3"/>
    <xf numFmtId="0" fontId="2" fillId="2" borderId="0" xfId="3" applyAlignment="1">
      <alignment horizontal="center"/>
    </xf>
    <xf numFmtId="0" fontId="3" fillId="6" borderId="0" xfId="0" applyFont="1" applyFill="1"/>
    <xf numFmtId="164" fontId="3" fillId="6" borderId="0" xfId="1" applyNumberFormat="1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0" xfId="0" applyFont="1" applyFill="1"/>
    <xf numFmtId="164" fontId="3" fillId="7" borderId="0" xfId="0" applyNumberFormat="1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0" borderId="4" xfId="0" applyBorder="1"/>
    <xf numFmtId="0" fontId="0" fillId="0" borderId="4" xfId="0" applyBorder="1" applyAlignment="1">
      <alignment horizontal="center"/>
    </xf>
    <xf numFmtId="9" fontId="0" fillId="0" borderId="4" xfId="0" applyNumberFormat="1" applyBorder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9" fontId="0" fillId="8" borderId="0" xfId="0" applyNumberFormat="1" applyFill="1" applyAlignment="1">
      <alignment horizontal="center"/>
    </xf>
    <xf numFmtId="9" fontId="2" fillId="2" borderId="0" xfId="2" applyFont="1" applyFill="1"/>
    <xf numFmtId="0" fontId="4" fillId="9" borderId="0" xfId="0" applyFont="1" applyFill="1"/>
    <xf numFmtId="0" fontId="4" fillId="9" borderId="0" xfId="0" applyFont="1" applyFill="1" applyAlignment="1">
      <alignment horizontal="center"/>
    </xf>
    <xf numFmtId="0" fontId="9" fillId="6" borderId="14" xfId="0" applyFont="1" applyFill="1" applyBorder="1" applyAlignment="1">
      <alignment horizontal="left" indent="3"/>
    </xf>
    <xf numFmtId="0" fontId="9" fillId="6" borderId="15" xfId="0" applyFont="1" applyFill="1" applyBorder="1" applyAlignment="1">
      <alignment horizontal="left" indent="3"/>
    </xf>
    <xf numFmtId="0" fontId="9" fillId="6" borderId="17" xfId="0" applyFont="1" applyFill="1" applyBorder="1" applyAlignment="1">
      <alignment horizontal="left" indent="3"/>
    </xf>
    <xf numFmtId="0" fontId="9" fillId="6" borderId="18" xfId="0" applyFont="1" applyFill="1" applyBorder="1" applyAlignment="1">
      <alignment horizontal="left" indent="3"/>
    </xf>
    <xf numFmtId="0" fontId="9" fillId="6" borderId="20" xfId="0" applyFont="1" applyFill="1" applyBorder="1" applyAlignment="1">
      <alignment horizontal="left" indent="3"/>
    </xf>
    <xf numFmtId="0" fontId="9" fillId="6" borderId="21" xfId="0" applyFont="1" applyFill="1" applyBorder="1" applyAlignment="1">
      <alignment horizontal="left" indent="3"/>
    </xf>
    <xf numFmtId="0" fontId="12" fillId="4" borderId="17" xfId="0" applyFont="1" applyFill="1" applyBorder="1" applyAlignment="1">
      <alignment horizontal="left" indent="3"/>
    </xf>
    <xf numFmtId="0" fontId="12" fillId="4" borderId="18" xfId="0" applyFont="1" applyFill="1" applyBorder="1" applyAlignment="1">
      <alignment horizontal="left" indent="3"/>
    </xf>
    <xf numFmtId="0" fontId="7" fillId="3" borderId="1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left" indent="3"/>
    </xf>
    <xf numFmtId="0" fontId="12" fillId="4" borderId="21" xfId="0" applyFont="1" applyFill="1" applyBorder="1" applyAlignment="1">
      <alignment horizontal="left" indent="3"/>
    </xf>
    <xf numFmtId="0" fontId="7" fillId="3" borderId="2" xfId="0" applyFont="1" applyFill="1" applyBorder="1" applyAlignment="1">
      <alignment horizontal="center" vertical="center"/>
    </xf>
  </cellXfs>
  <cellStyles count="4">
    <cellStyle name="Moeda" xfId="1" builtinId="4"/>
    <cellStyle name="Neutro" xfId="3" builtinId="28"/>
    <cellStyle name="Normal" xfId="0" builtinId="0"/>
    <cellStyle name="Porcentagem" xfId="2" builtinId="5"/>
  </cellStyles>
  <dxfs count="0"/>
  <tableStyles count="0" defaultTableStyle="TableStyleMedium2" defaultPivotStyle="PivotStyleLight16"/>
  <colors>
    <mruColors>
      <color rgb="FFE2BD7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APP!$C$35</c:f>
              <c:strCache>
                <c:ptCount val="1"/>
                <c:pt idx="0">
                  <c:v>Percentual Sugerido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7BEA-40A5-B143-68A7B9514431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2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2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2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7BEA-40A5-B143-68A7B9514431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3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3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3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5-7BEA-40A5-B143-68A7B9514431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4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4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4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7-7BEA-40A5-B143-68A7B9514431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9-7BEA-40A5-B143-68A7B951443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APP!$B$36:$B$40</c:f>
              <c:strCache>
                <c:ptCount val="5"/>
                <c:pt idx="0">
                  <c:v>LEITE</c:v>
                </c:pt>
                <c:pt idx="1">
                  <c:v>FRALDA</c:v>
                </c:pt>
                <c:pt idx="2">
                  <c:v>ROUPA</c:v>
                </c:pt>
                <c:pt idx="3">
                  <c:v>FARMACIA</c:v>
                </c:pt>
                <c:pt idx="4">
                  <c:v>ROUPA</c:v>
                </c:pt>
              </c:strCache>
            </c:strRef>
          </c:cat>
          <c:val>
            <c:numRef>
              <c:f>APP!$C$36:$C$40</c:f>
              <c:numCache>
                <c:formatCode>0%</c:formatCode>
                <c:ptCount val="5"/>
                <c:pt idx="0">
                  <c:v>0.5</c:v>
                </c:pt>
                <c:pt idx="1">
                  <c:v>0.1</c:v>
                </c:pt>
                <c:pt idx="2">
                  <c:v>0.1</c:v>
                </c:pt>
                <c:pt idx="3">
                  <c:v>0.2</c:v>
                </c:pt>
                <c:pt idx="4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29-4386-8C2E-9F990CFD8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4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/>
    <cs:fillRef idx="2">
      <cs:styleClr val="auto"/>
    </cs:fillRef>
    <cs:effectRef idx="1"/>
    <cs:fontRef idx="minor">
      <a:schemeClr val="dk1"/>
    </cs:fontRef>
    <cs:spPr/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317046</xdr:colOff>
      <xdr:row>41</xdr:row>
      <xdr:rowOff>97971</xdr:rowOff>
    </xdr:from>
    <xdr:to>
      <xdr:col>3</xdr:col>
      <xdr:colOff>892175</xdr:colOff>
      <xdr:row>54</xdr:row>
      <xdr:rowOff>35832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C4B8E7C0-F2C3-7792-03A6-894CBA5335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505691</xdr:colOff>
      <xdr:row>0</xdr:row>
      <xdr:rowOff>55416</xdr:rowOff>
    </xdr:from>
    <xdr:to>
      <xdr:col>3</xdr:col>
      <xdr:colOff>588818</xdr:colOff>
      <xdr:row>9</xdr:row>
      <xdr:rowOff>103907</xdr:rowOff>
    </xdr:to>
    <xdr:pic>
      <xdr:nvPicPr>
        <xdr:cNvPr id="2" name="Imagem 1">
          <a:extLst>
            <a:ext uri="{FF2B5EF4-FFF2-40B4-BE49-F238E27FC236}">
              <a16:creationId xmlns:a16="http://schemas.microsoft.com/office/drawing/2014/main" id="{2F9B04B1-F22F-462A-B106-FBBDB75DF8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28255" y="55416"/>
          <a:ext cx="4987636" cy="1607127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A0B514-4758-45B7-9E7C-BEE6ADE55698}">
  <dimension ref="A10:H41"/>
  <sheetViews>
    <sheetView showGridLines="0" tabSelected="1" zoomScale="110" zoomScaleNormal="110" workbookViewId="0">
      <selection activeCell="A4" sqref="A4"/>
    </sheetView>
  </sheetViews>
  <sheetFormatPr defaultColWidth="0" defaultRowHeight="13.8"/>
  <cols>
    <col min="1" max="1" width="5.5" customWidth="1"/>
    <col min="2" max="2" width="46.796875" customWidth="1"/>
    <col min="3" max="3" width="17.5" bestFit="1" customWidth="1"/>
    <col min="4" max="4" width="15" customWidth="1"/>
    <col min="5" max="8" width="3.5" customWidth="1"/>
    <col min="9" max="16384" width="8.69921875" hidden="1"/>
  </cols>
  <sheetData>
    <row r="10" spans="2:4" ht="14.4" thickBot="1"/>
    <row r="11" spans="2:4" ht="27">
      <c r="B11" s="5" t="s">
        <v>15</v>
      </c>
      <c r="C11" s="6"/>
      <c r="D11" s="7"/>
    </row>
    <row r="12" spans="2:4" ht="19.2">
      <c r="B12" s="43" t="s">
        <v>14</v>
      </c>
      <c r="C12" s="44"/>
      <c r="D12" s="23">
        <v>2690</v>
      </c>
    </row>
    <row r="13" spans="2:4" ht="19.2">
      <c r="B13" s="45" t="s">
        <v>13</v>
      </c>
      <c r="C13" s="46"/>
      <c r="D13" s="24">
        <v>6.0000000000000001E-3</v>
      </c>
    </row>
    <row r="14" spans="2:4" ht="19.8" thickBot="1">
      <c r="B14" s="47" t="s">
        <v>26</v>
      </c>
      <c r="C14" s="48"/>
      <c r="D14" s="25">
        <f>D12*30%</f>
        <v>807</v>
      </c>
    </row>
    <row r="15" spans="2:4" ht="14.4" thickBot="1"/>
    <row r="16" spans="2:4" ht="28.5" customHeight="1">
      <c r="B16" s="51" t="s">
        <v>5</v>
      </c>
      <c r="C16" s="52"/>
      <c r="D16" s="55"/>
    </row>
    <row r="17" spans="1:6" ht="19.2">
      <c r="B17" s="43" t="s">
        <v>0</v>
      </c>
      <c r="C17" s="44"/>
      <c r="D17" s="18">
        <v>600</v>
      </c>
    </row>
    <row r="18" spans="1:6" ht="19.2">
      <c r="B18" s="45" t="s">
        <v>1</v>
      </c>
      <c r="C18" s="46"/>
      <c r="D18" s="19">
        <v>5</v>
      </c>
    </row>
    <row r="19" spans="1:6" ht="19.2">
      <c r="B19" s="45" t="s">
        <v>2</v>
      </c>
      <c r="C19" s="46"/>
      <c r="D19" s="20">
        <v>1.0789999999999999E-2</v>
      </c>
    </row>
    <row r="20" spans="1:6" ht="19.2">
      <c r="B20" s="49" t="s">
        <v>3</v>
      </c>
      <c r="C20" s="50"/>
      <c r="D20" s="21">
        <f>FV(taxa_mensal,qtd_anos*12,aporte*-1)</f>
        <v>50266.148399092584</v>
      </c>
    </row>
    <row r="21" spans="1:6" ht="19.8" thickBot="1">
      <c r="B21" s="53" t="s">
        <v>4</v>
      </c>
      <c r="C21" s="54"/>
      <c r="D21" s="22">
        <f>patrimonio*rendimento_carteira</f>
        <v>301.59689039455549</v>
      </c>
      <c r="F21" s="3"/>
    </row>
    <row r="22" spans="1:6" ht="14.4" thickBot="1"/>
    <row r="23" spans="1:6" ht="29.4">
      <c r="B23" s="51" t="s">
        <v>11</v>
      </c>
      <c r="C23" s="52"/>
      <c r="D23" s="8" t="s">
        <v>12</v>
      </c>
    </row>
    <row r="24" spans="1:6" ht="19.2">
      <c r="A24" s="1">
        <v>2</v>
      </c>
      <c r="B24" s="9" t="s">
        <v>6</v>
      </c>
      <c r="C24" s="10">
        <f>FV($D$19,$A24*12,$D$17*-1)</f>
        <v>16336.57637858713</v>
      </c>
      <c r="D24" s="11">
        <f>C24*rendimento_carteira</f>
        <v>98.01945827152278</v>
      </c>
    </row>
    <row r="25" spans="1:6" ht="19.2">
      <c r="A25" s="1">
        <v>5</v>
      </c>
      <c r="B25" s="12" t="s">
        <v>7</v>
      </c>
      <c r="C25" s="13">
        <f>FV($D$19,$A25*12,$D$17*-1)</f>
        <v>50266.148399092584</v>
      </c>
      <c r="D25" s="14">
        <f>C25*rendimento_carteira</f>
        <v>301.59689039455549</v>
      </c>
    </row>
    <row r="26" spans="1:6" ht="19.2">
      <c r="A26" s="1">
        <v>10</v>
      </c>
      <c r="B26" s="12" t="s">
        <v>8</v>
      </c>
      <c r="C26" s="13">
        <f>FV($D$19,$A26*12,$D$17*-1)</f>
        <v>145970.52751810331</v>
      </c>
      <c r="D26" s="14">
        <f>C26*rendimento_carteira</f>
        <v>875.82316510861983</v>
      </c>
    </row>
    <row r="27" spans="1:6" ht="19.2">
      <c r="A27" s="1">
        <v>20</v>
      </c>
      <c r="B27" s="12" t="s">
        <v>9</v>
      </c>
      <c r="C27" s="13">
        <f>FV($D$19,$A27*12,$D$17*-1)</f>
        <v>675119.04005824833</v>
      </c>
      <c r="D27" s="14">
        <f>C27*rendimento_carteira</f>
        <v>4050.71424034949</v>
      </c>
    </row>
    <row r="28" spans="1:6" ht="19.8" thickBot="1">
      <c r="A28" s="1">
        <v>30</v>
      </c>
      <c r="B28" s="15" t="s">
        <v>10</v>
      </c>
      <c r="C28" s="16">
        <f>FV($D$19,$A28*12,$D$17*-1)</f>
        <v>2593301.7930028285</v>
      </c>
      <c r="D28" s="17">
        <f>C28*rendimento_carteira</f>
        <v>15559.810758016971</v>
      </c>
    </row>
    <row r="32" spans="1:6">
      <c r="B32" s="26" t="s">
        <v>20</v>
      </c>
      <c r="C32" s="27" t="s">
        <v>18</v>
      </c>
      <c r="D32" s="26"/>
    </row>
    <row r="33" spans="2:4">
      <c r="B33" s="28" t="s">
        <v>19</v>
      </c>
      <c r="C33" s="29">
        <f>aporte</f>
        <v>600</v>
      </c>
      <c r="D33" s="28"/>
    </row>
    <row r="35" spans="2:4">
      <c r="B35" s="30" t="s">
        <v>21</v>
      </c>
      <c r="C35" s="30" t="s">
        <v>22</v>
      </c>
      <c r="D35" s="30" t="s">
        <v>23</v>
      </c>
    </row>
    <row r="36" spans="2:4">
      <c r="B36" s="2" t="s">
        <v>28</v>
      </c>
      <c r="C36" s="4">
        <f>VLOOKUP($C$32&amp;"-"&amp;B36,Planilha2!$A:$D,4,FALSE)</f>
        <v>0.5</v>
      </c>
      <c r="D36" s="33">
        <f>C36*$C$33</f>
        <v>300</v>
      </c>
    </row>
    <row r="37" spans="2:4">
      <c r="B37" s="2" t="s">
        <v>27</v>
      </c>
      <c r="C37" s="4">
        <f>VLOOKUP($C$32&amp;"-"&amp;B37,Planilha2!$A:$D,4,FALSE)</f>
        <v>0.1</v>
      </c>
      <c r="D37" s="33">
        <f t="shared" ref="D37:D40" si="0">C37*$C$33</f>
        <v>60</v>
      </c>
    </row>
    <row r="38" spans="2:4">
      <c r="B38" s="2" t="s">
        <v>29</v>
      </c>
      <c r="C38" s="4">
        <f>VLOOKUP($C$32&amp;"-"&amp;B38,Planilha2!$A:$D,4,FALSE)</f>
        <v>0.1</v>
      </c>
      <c r="D38" s="33">
        <f t="shared" si="0"/>
        <v>60</v>
      </c>
    </row>
    <row r="39" spans="2:4">
      <c r="B39" s="2" t="s">
        <v>30</v>
      </c>
      <c r="C39" s="4">
        <f>VLOOKUP($C$32&amp;"-"&amp;B39,Planilha2!$A:$D,4,FALSE)</f>
        <v>0.2</v>
      </c>
      <c r="D39" s="33">
        <f t="shared" si="0"/>
        <v>120</v>
      </c>
    </row>
    <row r="40" spans="2:4">
      <c r="B40" s="2" t="s">
        <v>29</v>
      </c>
      <c r="C40" s="4">
        <f>VLOOKUP($C$32&amp;"-"&amp;B40,Planilha2!$A:$D,4,FALSE)</f>
        <v>0.1</v>
      </c>
      <c r="D40" s="33">
        <f t="shared" si="0"/>
        <v>60</v>
      </c>
    </row>
    <row r="41" spans="2:4">
      <c r="B41" s="31"/>
      <c r="C41" s="31"/>
      <c r="D41" s="32">
        <f>SUM(D36:D40)</f>
        <v>600</v>
      </c>
    </row>
  </sheetData>
  <mergeCells count="10">
    <mergeCell ref="B12:C12"/>
    <mergeCell ref="B13:C13"/>
    <mergeCell ref="B14:C14"/>
    <mergeCell ref="B20:C20"/>
    <mergeCell ref="B23:C23"/>
    <mergeCell ref="B17:C17"/>
    <mergeCell ref="B18:C18"/>
    <mergeCell ref="B19:C19"/>
    <mergeCell ref="B21:C21"/>
    <mergeCell ref="B16:D16"/>
  </mergeCells>
  <dataValidations count="1">
    <dataValidation type="list" allowBlank="1" showInputMessage="1" showErrorMessage="1" sqref="C32" xr:uid="{25FB6157-0D6F-4288-BDF6-1C9F16279EC9}">
      <formula1>"Conservador, Moderado, 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3A6F9-1A8F-494B-BC52-78E26FF12D4E}">
  <dimension ref="A2:H18"/>
  <sheetViews>
    <sheetView showGridLines="0" zoomScale="115" zoomScaleNormal="115" workbookViewId="0">
      <selection activeCell="H10" sqref="H10"/>
    </sheetView>
  </sheetViews>
  <sheetFormatPr defaultRowHeight="13.8"/>
  <cols>
    <col min="1" max="1" width="29.19921875" bestFit="1" customWidth="1"/>
    <col min="2" max="2" width="11.5" bestFit="1" customWidth="1"/>
    <col min="3" max="3" width="17.69921875" bestFit="1" customWidth="1"/>
    <col min="7" max="7" width="16.69921875" bestFit="1" customWidth="1"/>
  </cols>
  <sheetData>
    <row r="2" spans="1:8">
      <c r="A2" s="41" t="s">
        <v>25</v>
      </c>
      <c r="B2" s="41" t="s">
        <v>20</v>
      </c>
      <c r="C2" s="42" t="s">
        <v>21</v>
      </c>
      <c r="D2" s="42" t="s">
        <v>24</v>
      </c>
    </row>
    <row r="3" spans="1:8">
      <c r="A3" t="str">
        <f>B3&amp;"-"&amp;C3</f>
        <v>Conservador-LEITE</v>
      </c>
      <c r="B3" t="s">
        <v>16</v>
      </c>
      <c r="C3" s="2" t="s">
        <v>28</v>
      </c>
      <c r="D3" s="4">
        <v>0.3</v>
      </c>
      <c r="H3" t="s">
        <v>24</v>
      </c>
    </row>
    <row r="4" spans="1:8">
      <c r="A4" t="str">
        <f t="shared" ref="A4:A17" si="0">B4&amp;"-"&amp;C4</f>
        <v>Conservador-FRALDA</v>
      </c>
      <c r="B4" t="s">
        <v>16</v>
      </c>
      <c r="C4" s="2" t="s">
        <v>27</v>
      </c>
      <c r="D4" s="4">
        <v>0.5</v>
      </c>
      <c r="G4" s="26" t="s">
        <v>32</v>
      </c>
      <c r="H4" s="40">
        <f>VLOOKUP(G4,$A:$D,4,FALSE)</f>
        <v>0.35</v>
      </c>
    </row>
    <row r="5" spans="1:8">
      <c r="A5" t="str">
        <f t="shared" si="0"/>
        <v>Conservador-BRINQUEDO</v>
      </c>
      <c r="B5" t="s">
        <v>16</v>
      </c>
      <c r="C5" s="2" t="s">
        <v>31</v>
      </c>
      <c r="D5" s="4">
        <v>0.1</v>
      </c>
    </row>
    <row r="6" spans="1:8">
      <c r="A6" t="str">
        <f t="shared" si="0"/>
        <v>Conservador-FARMACIA</v>
      </c>
      <c r="B6" t="s">
        <v>16</v>
      </c>
      <c r="C6" s="2" t="s">
        <v>30</v>
      </c>
      <c r="D6" s="4">
        <v>0</v>
      </c>
    </row>
    <row r="7" spans="1:8" ht="14.4" thickBot="1">
      <c r="A7" s="34" t="str">
        <f t="shared" si="0"/>
        <v>Conservador-ROUPA</v>
      </c>
      <c r="B7" s="34" t="s">
        <v>16</v>
      </c>
      <c r="C7" s="35" t="s">
        <v>29</v>
      </c>
      <c r="D7" s="36">
        <v>0</v>
      </c>
    </row>
    <row r="8" spans="1:8">
      <c r="A8" t="str">
        <f t="shared" si="0"/>
        <v>Moderado-LEITE</v>
      </c>
      <c r="B8" t="s">
        <v>17</v>
      </c>
      <c r="C8" s="2" t="s">
        <v>28</v>
      </c>
      <c r="D8" s="4">
        <v>0.32</v>
      </c>
    </row>
    <row r="9" spans="1:8">
      <c r="A9" s="37" t="str">
        <f t="shared" si="0"/>
        <v>Moderado-FRALDA</v>
      </c>
      <c r="B9" s="37" t="s">
        <v>17</v>
      </c>
      <c r="C9" s="38" t="s">
        <v>27</v>
      </c>
      <c r="D9" s="39">
        <v>0.35</v>
      </c>
    </row>
    <row r="10" spans="1:8">
      <c r="A10" t="str">
        <f t="shared" si="0"/>
        <v>Moderado-BRINQUEDO</v>
      </c>
      <c r="B10" t="s">
        <v>17</v>
      </c>
      <c r="C10" s="2" t="s">
        <v>31</v>
      </c>
      <c r="D10" s="4">
        <v>0.08</v>
      </c>
    </row>
    <row r="11" spans="1:8">
      <c r="A11" t="str">
        <f t="shared" si="0"/>
        <v>Moderado-FARMACIA</v>
      </c>
      <c r="B11" t="s">
        <v>17</v>
      </c>
      <c r="C11" s="2" t="s">
        <v>30</v>
      </c>
      <c r="D11" s="4">
        <v>0.1</v>
      </c>
    </row>
    <row r="12" spans="1:8" ht="14.4" thickBot="1">
      <c r="A12" s="34" t="str">
        <f t="shared" si="0"/>
        <v>Moderado-ROUPA</v>
      </c>
      <c r="B12" s="34" t="s">
        <v>17</v>
      </c>
      <c r="C12" s="35" t="s">
        <v>29</v>
      </c>
      <c r="D12" s="36">
        <v>0.1</v>
      </c>
    </row>
    <row r="13" spans="1:8">
      <c r="A13" t="str">
        <f t="shared" si="0"/>
        <v>Agressivo-LEITE</v>
      </c>
      <c r="B13" t="s">
        <v>18</v>
      </c>
      <c r="C13" s="2" t="s">
        <v>28</v>
      </c>
      <c r="D13" s="4">
        <v>0.5</v>
      </c>
    </row>
    <row r="14" spans="1:8">
      <c r="A14" t="str">
        <f t="shared" si="0"/>
        <v>Agressivo-FRALDA</v>
      </c>
      <c r="B14" t="s">
        <v>18</v>
      </c>
      <c r="C14" s="2" t="s">
        <v>27</v>
      </c>
      <c r="D14" s="4">
        <v>0.1</v>
      </c>
    </row>
    <row r="15" spans="1:8">
      <c r="A15" t="str">
        <f t="shared" si="0"/>
        <v>Agressivo-BRINQUEDO</v>
      </c>
      <c r="B15" t="s">
        <v>18</v>
      </c>
      <c r="C15" s="2" t="s">
        <v>31</v>
      </c>
      <c r="D15" s="4">
        <v>0.05</v>
      </c>
    </row>
    <row r="16" spans="1:8">
      <c r="A16" t="str">
        <f t="shared" si="0"/>
        <v>Agressivo-FARMACIA</v>
      </c>
      <c r="B16" t="s">
        <v>18</v>
      </c>
      <c r="C16" s="2" t="s">
        <v>30</v>
      </c>
      <c r="D16" s="4">
        <v>0.2</v>
      </c>
    </row>
    <row r="17" spans="1:4">
      <c r="A17" t="str">
        <f t="shared" si="0"/>
        <v>Agressivo-ROUPA</v>
      </c>
      <c r="B17" t="s">
        <v>18</v>
      </c>
      <c r="C17" s="2" t="s">
        <v>29</v>
      </c>
      <c r="D17" s="4">
        <v>0.1</v>
      </c>
    </row>
    <row r="18" spans="1:4">
      <c r="D18" s="2"/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1E48B58A68BE64E9120D347E3E06B3A" ma:contentTypeVersion="19" ma:contentTypeDescription="Crie um novo documento." ma:contentTypeScope="" ma:versionID="2f90046ec77328b7f86417d2e03b3d33">
  <xsd:schema xmlns:xsd="http://www.w3.org/2001/XMLSchema" xmlns:xs="http://www.w3.org/2001/XMLSchema" xmlns:p="http://schemas.microsoft.com/office/2006/metadata/properties" xmlns:ns2="851b35d3-0456-4d6a-bc2f-da927e91d158" xmlns:ns3="19483571-f922-4e8e-9c1c-26f0a2252132" targetNamespace="http://schemas.microsoft.com/office/2006/metadata/properties" ma:root="true" ma:fieldsID="c815006ac2d4f05ee97fdd57e40d8e38" ns2:_="" ns3:_="">
    <xsd:import namespace="851b35d3-0456-4d6a-bc2f-da927e91d158"/>
    <xsd:import namespace="19483571-f922-4e8e-9c1c-26f0a225213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LengthInSecond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51b35d3-0456-4d6a-bc2f-da927e91d1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44a7fbd4-9dae-4371-bb8c-f658cfc5cb1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3" nillable="true" ma:displayName="Location" ma:internalName="MediaServiceLocation" ma:readOnly="true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9483571-f922-4e8e-9c1c-26f0a225213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a4ca5b0e-bf34-4fb2-bc21-1657b419a556}" ma:internalName="TaxCatchAll" ma:showField="CatchAllData" ma:web="19483571-f922-4e8e-9c1c-26f0a225213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851b35d3-0456-4d6a-bc2f-da927e91d158">
      <Terms xmlns="http://schemas.microsoft.com/office/infopath/2007/PartnerControls"/>
    </lcf76f155ced4ddcb4097134ff3c332f>
    <TaxCatchAll xmlns="19483571-f922-4e8e-9c1c-26f0a2252132" xsi:nil="true"/>
  </documentManagement>
</p:properties>
</file>

<file path=customXml/itemProps1.xml><?xml version="1.0" encoding="utf-8"?>
<ds:datastoreItem xmlns:ds="http://schemas.openxmlformats.org/officeDocument/2006/customXml" ds:itemID="{62BBC473-00BC-48E4-BFA3-FE8E2B1F001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51b35d3-0456-4d6a-bc2f-da927e91d158"/>
    <ds:schemaRef ds:uri="19483571-f922-4e8e-9c1c-26f0a225213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32110DE-3D77-470C-9CED-65521C30E3F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4D0D6DD-E6DB-45C8-8F90-E314C090C085}">
  <ds:schemaRefs>
    <ds:schemaRef ds:uri="http://schemas.microsoft.com/office/2006/metadata/properties"/>
    <ds:schemaRef ds:uri="http://schemas.microsoft.com/office/infopath/2007/PartnerControls"/>
    <ds:schemaRef ds:uri="851b35d3-0456-4d6a-bc2f-da927e91d158"/>
    <ds:schemaRef ds:uri="19483571-f922-4e8e-9c1c-26f0a225213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APP</vt:lpstr>
      <vt:lpstr>Planilha2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Silva Aguiar</dc:creator>
  <cp:lastModifiedBy>Tayna Viviane</cp:lastModifiedBy>
  <dcterms:created xsi:type="dcterms:W3CDTF">2025-04-16T18:38:03Z</dcterms:created>
  <dcterms:modified xsi:type="dcterms:W3CDTF">2025-05-14T20:48:18Z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0x01010001E48B58A68BE64E9120D347E3E06B3A</vt:lpwstr>
  </property>
</Properties>
</file>