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41DB92CA-CFED-42A9-AFA2-AFA5A6E0EA44}" xr6:coauthVersionLast="47" xr6:coauthVersionMax="47" xr10:uidLastSave="{00000000-0000-0000-0000-000000000000}"/>
  <bookViews>
    <workbookView xWindow="-108" yWindow="-108" windowWidth="23256" windowHeight="12456" tabRatio="345" activeTab="1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A8" i="2"/>
  <c r="A9" i="2"/>
  <c r="A10" i="2"/>
  <c r="A11" i="2"/>
  <c r="A12" i="2"/>
  <c r="A13" i="2"/>
  <c r="A14" i="2"/>
  <c r="A15" i="2"/>
  <c r="A16" i="2"/>
  <c r="A17" i="2"/>
  <c r="A4" i="2"/>
  <c r="A5" i="2"/>
  <c r="A6" i="2"/>
  <c r="A7" i="2"/>
  <c r="A3" i="2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C37" i="1" l="1"/>
  <c r="D37" i="1" s="1"/>
  <c r="H4" i="2"/>
  <c r="C40" i="1"/>
  <c r="D40" i="1" s="1"/>
  <c r="C39" i="1"/>
  <c r="D39" i="1" s="1"/>
  <c r="C36" i="1"/>
  <c r="D36" i="1" s="1"/>
  <c r="C38" i="1"/>
  <c r="D38" i="1" s="1"/>
  <c r="D41" i="1" l="1"/>
</calcChain>
</file>

<file path=xl/sharedStrings.xml><?xml version="1.0" encoding="utf-8"?>
<sst xmlns="http://schemas.openxmlformats.org/spreadsheetml/2006/main" count="64" uniqueCount="33">
  <si>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</si>
  <si>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</si>
  <si>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</si>
  <si>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</si>
  <si>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</si>
  <si>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</si>
  <si>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</si>
  <si>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</si>
  <si>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</si>
  <si>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</si>
  <si>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</si>
  <si>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</si>
  <si>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</si>
  <si>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</si>
  <si>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</si>
  <si>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</si>
  <si>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</si>
  <si>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</si>
  <si>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</si>
  <si>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</si>
  <si>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</si>
  <si>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</si>
  <si>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</si>
  <si>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</si>
  <si>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%</t>
  </si>
  <si>
    <t>CHAVE</t>
  </si>
  <si>
    <t>Sugestão de Investimento (30%)</t>
  </si>
  <si>
    <t>FRALDA</t>
  </si>
  <si>
    <t>LEITE</t>
  </si>
  <si>
    <t>ROUPA</t>
  </si>
  <si>
    <t>FARMACIA</t>
  </si>
  <si>
    <t>BRINQUEDO</t>
  </si>
  <si>
    <t>Moderado-FRALDA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</si>
</sst>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EA-40A5-B143-68A7B95144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EA-40A5-B143-68A7B951443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EA-40A5-B143-68A7B951443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EA-40A5-B143-68A7B951443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EA-40A5-B143-68A7B95144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APP!$B$36:$B$40</c:f>
              <c:strCache>
                <c:ptCount val="5"/>
                <c:pt idx="0">
                  <c:v>LEITE</c:v>
                </c:pt>
                <c:pt idx="1">
                  <c:v>FRALDA</c:v>
                </c:pt>
                <c:pt idx="2">
                  <c:v>BRINQUEDO</c:v>
                </c:pt>
                <c:pt idx="3">
                  <c:v>FARMACIA</c:v>
                </c:pt>
                <c:pt idx="4">
                  <c:v>ROUPA</c:v>
                </c:pt>
              </c:strCache>
            </c:strRef>
          </c:cat>
          <c:val>
            <c:numRef>
              <c:f>APP!$C$36:$C$40</c:f>
              <c:numCache>
                <c:formatCode>0%</c:formatCode>
                <c:ptCount val="5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317046</xdr:colOff>
      <xdr:row>41</xdr:row>
      <xdr:rowOff>97971</xdr:rowOff>
    </xdr:from>
    <xdr:to>
      <xdr:col>3</xdr:col>
      <xdr:colOff>892175</xdr:colOff>
      <xdr:row>54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505691</xdr:colOff>
      <xdr:row>0</xdr:row>
      <xdr:rowOff>55416</xdr:rowOff>
    </xdr:from>
    <xdr:to>
      <xdr:col>3</xdr:col>
      <xdr:colOff>588818</xdr:colOff>
      <xdr:row>9</xdr:row>
      <xdr:rowOff>103907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9B04B1-F22F-462A-B106-FBBDB75DF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255" y="55416"/>
          <a:ext cx="4987636" cy="160712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41"/>
  <sheetViews>
    <sheetView showGridLines="0" topLeftCell="A28" zoomScale="110" zoomScaleNormal="110" workbookViewId="0">
      <selection activeCell="F39" sqref="F39"/>
    </sheetView>
  </sheetViews>
  <sheetFormatPr defaultColWidth="0" defaultRowHeight="13.8"/>
  <cols>
    <col min="1" max="1" width="5.5" customWidth="1"/>
    <col min="2" max="2" width="46.796875" customWidth="1"/>
    <col min="3" max="3" width="17.5" bestFit="1" customWidth="1"/>
    <col min="4" max="4" width="15" customWidth="1"/>
    <col min="5" max="8" width="3.5" customWidth="1"/>
    <col min="9" max="16384" width="8.69921875" hidden="1"/>
  </cols>
  <sheetData>
    <row r="10" spans="2:4" ht="14.4" thickBot="1"/>
    <row r="11" spans="2:4" ht="27">
      <c r="B11" s="5" t="s">
        <v>15</v>
      </c>
      <c r="C11" s="6"/>
      <c r="D11" s="7"/>
    </row>
    <row r="12" spans="2:4" ht="19.2">
      <c r="B12" s="43" t="s">
        <v>14</v>
      </c>
      <c r="C12" s="44"/>
      <c r="D12" s="23">
        <v>2690</v>
      </c>
    </row>
    <row r="13" spans="2:4" ht="19.2">
      <c r="B13" s="45" t="s">
        <v>13</v>
      </c>
      <c r="C13" s="46"/>
      <c r="D13" s="24">
        <v>6.0000000000000001E-3</v>
      </c>
    </row>
    <row r="14" spans="2:4" ht="19.8" thickBot="1">
      <c r="B14" s="47" t="s">
        <v>26</v>
      </c>
      <c r="C14" s="48"/>
      <c r="D14" s="25">
        <f>D12*30%</f>
        <v>807</v>
      </c>
    </row>
    <row r="15" spans="2:4" ht="14.4" thickBot="1"/>
    <row r="16" spans="2:4" ht="28.5" customHeight="1">
      <c r="B16" s="51" t="s">
        <v>5</v>
      </c>
      <c r="C16" s="52"/>
      <c r="D16" s="55"/>
    </row>
    <row r="17" spans="1:6" ht="19.2">
      <c r="B17" s="43" t="s">
        <v>0</v>
      </c>
      <c r="C17" s="44"/>
      <c r="D17" s="18">
        <v>600</v>
      </c>
    </row>
    <row r="18" spans="1:6" ht="19.2">
      <c r="B18" s="45" t="s">
        <v>1</v>
      </c>
      <c r="C18" s="46"/>
      <c r="D18" s="19">
        <v>5</v>
      </c>
    </row>
    <row r="19" spans="1:6" ht="19.2">
      <c r="B19" s="45" t="s">
        <v>2</v>
      </c>
      <c r="C19" s="46"/>
      <c r="D19" s="20">
        <v>1.0789999999999999E-2</v>
      </c>
    </row>
    <row r="20" spans="1:6" ht="19.2">
      <c r="B20" s="49" t="s">
        <v>3</v>
      </c>
      <c r="C20" s="50"/>
      <c r="D20" s="21">
        <f>FV(taxa_mensal,qtd_anos*12,aporte*-1)</f>
        <v>50266.148399092584</v>
      </c>
    </row>
    <row r="21" spans="1:6" ht="19.8" thickBot="1">
      <c r="B21" s="53" t="s">
        <v>4</v>
      </c>
      <c r="C21" s="54"/>
      <c r="D21" s="22">
        <f>patrimonio*rendimento_carteira</f>
        <v>301.59689039455549</v>
      </c>
      <c r="F21" s="3"/>
    </row>
    <row r="22" spans="1:6" ht="14.4" thickBot="1"/>
    <row r="23" spans="1:6" ht="29.4">
      <c r="B23" s="51" t="s">
        <v>11</v>
      </c>
      <c r="C23" s="52"/>
      <c r="D23" s="8" t="s">
        <v>12</v>
      </c>
    </row>
    <row r="24" spans="1:6" ht="19.2">
      <c r="A24" s="1">
        <v>2</v>
      </c>
      <c r="B24" s="9" t="s">
        <v>6</v>
      </c>
      <c r="C24" s="10">
        <f>FV($D$19,$A24*12,$D$17*-1)</f>
        <v>16336.57637858713</v>
      </c>
      <c r="D24" s="11">
        <f>C24*rendimento_carteira</f>
        <v>98.01945827152278</v>
      </c>
    </row>
    <row r="25" spans="1:6" ht="19.2">
      <c r="A25" s="1">
        <v>5</v>
      </c>
      <c r="B25" s="12" t="s">
        <v>7</v>
      </c>
      <c r="C25" s="13">
        <f>FV($D$19,$A25*12,$D$17*-1)</f>
        <v>50266.148399092584</v>
      </c>
      <c r="D25" s="14">
        <f>C25*rendimento_carteira</f>
        <v>301.59689039455549</v>
      </c>
    </row>
    <row r="26" spans="1:6" ht="19.2">
      <c r="A26" s="1">
        <v>10</v>
      </c>
      <c r="B26" s="12" t="s">
        <v>8</v>
      </c>
      <c r="C26" s="13">
        <f>FV($D$19,$A26*12,$D$17*-1)</f>
        <v>145970.52751810331</v>
      </c>
      <c r="D26" s="14">
        <f>C26*rendimento_carteira</f>
        <v>875.82316510861983</v>
      </c>
    </row>
    <row r="27" spans="1:6" ht="19.2">
      <c r="A27" s="1">
        <v>20</v>
      </c>
      <c r="B27" s="12" t="s">
        <v>9</v>
      </c>
      <c r="C27" s="13">
        <f>FV($D$19,$A27*12,$D$17*-1)</f>
        <v>675119.04005824833</v>
      </c>
      <c r="D27" s="14">
        <f>C27*rendimento_carteira</f>
        <v>4050.71424034949</v>
      </c>
    </row>
    <row r="28" spans="1:6" ht="19.8" thickBot="1">
      <c r="A28" s="1">
        <v>30</v>
      </c>
      <c r="B28" s="15" t="s">
        <v>10</v>
      </c>
      <c r="C28" s="16">
        <f>FV($D$19,$A28*12,$D$17*-1)</f>
        <v>2593301.7930028285</v>
      </c>
      <c r="D28" s="17">
        <f>C28*rendimento_carteira</f>
        <v>15559.810758016971</v>
      </c>
    </row>
    <row r="32" spans="1:6">
      <c r="B32" s="26" t="s">
        <v>20</v>
      </c>
      <c r="C32" s="27" t="s">
        <v>18</v>
      </c>
      <c r="D32" s="26"/>
    </row>
    <row r="33" spans="2:4">
      <c r="B33" s="28" t="s">
        <v>19</v>
      </c>
      <c r="C33" s="29">
        <f>aporte</f>
        <v>600</v>
      </c>
      <c r="D33" s="28"/>
    </row>
    <row r="35" spans="2:4">
      <c r="B35" s="30" t="s">
        <v>21</v>
      </c>
      <c r="C35" s="30" t="s">
        <v>22</v>
      </c>
      <c r="D35" s="30" t="s">
        <v>23</v>
      </c>
    </row>
    <row r="36" spans="2:4">
      <c r="B36" s="2" t="s">
        <v>28</v>
      </c>
      <c r="C36" s="4">
        <f>VLOOKUP($C$32&amp;"-"&amp;B36,Planilha2!$A:$D,4,FALSE)</f>
        <v>0.5</v>
      </c>
      <c r="D36" s="33">
        <f>C36*$C$33</f>
        <v>300</v>
      </c>
    </row>
    <row r="37" spans="2:4">
      <c r="B37" s="2" t="s">
        <v>27</v>
      </c>
      <c r="C37" s="4">
        <f>VLOOKUP($C$32&amp;"-"&amp;B37,Planilha2!$A:$D,4,FALSE)</f>
        <v>0.1</v>
      </c>
      <c r="D37" s="33">
        <f t="shared" ref="D37:D40" si="0">C37*$C$33</f>
        <v>60</v>
      </c>
    </row>
    <row r="38" spans="2:4">
      <c r="B38" s="2" t="s">
        <v>31</v>
      </c>
      <c r="C38" s="4">
        <f>VLOOKUP($C$32&amp;"-"&amp;B38,Planilha2!$A:$D,4,FALSE)</f>
        <v>0.05</v>
      </c>
      <c r="D38" s="33">
        <f t="shared" si="0"/>
        <v>30</v>
      </c>
    </row>
    <row r="39" spans="2:4">
      <c r="B39" s="2" t="s">
        <v>30</v>
      </c>
      <c r="C39" s="4">
        <f>VLOOKUP($C$32&amp;"-"&amp;B39,Planilha2!$A:$D,4,FALSE)</f>
        <v>0.2</v>
      </c>
      <c r="D39" s="33">
        <f t="shared" si="0"/>
        <v>120</v>
      </c>
    </row>
    <row r="40" spans="2:4">
      <c r="B40" s="2" t="s">
        <v>29</v>
      </c>
      <c r="C40" s="4">
        <f>VLOOKUP($C$32&amp;"-"&amp;B40,Planilha2!$A:$D,4,FALSE)</f>
        <v>0.1</v>
      </c>
      <c r="D40" s="33">
        <f t="shared" si="0"/>
        <v>60</v>
      </c>
    </row>
    <row r="41" spans="2:4">
      <c r="B41" s="31"/>
      <c r="C41" s="31"/>
      <c r="D41" s="32">
        <f>SUM(D36:D40)</f>
        <v>570</v>
      </c>
    </row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18"/>
  <sheetViews>
    <sheetView showGridLines="0" tabSelected="1" zoomScale="115" zoomScaleNormal="115" workbookViewId="0">
      <selection activeCell="H10" sqref="H10"/>
    </sheetView>
  </sheetViews>
  <sheetFormatPr defaultRowHeight="13.8"/>
  <cols>
    <col min="1" max="1" width="29.19921875" bestFit="1" customWidth="1"/>
    <col min="2" max="2" width="11.5" bestFit="1" customWidth="1"/>
    <col min="3" max="3" width="17.69921875" bestFit="1" customWidth="1"/>
    <col min="7" max="7" width="16.69921875" bestFit="1" customWidth="1"/>
  </cols>
  <sheetData>
    <row r="2" spans="1:8">
      <c r="A2" s="41" t="s">
        <v>25</v>
      </c>
      <c r="B2" s="41" t="s">
        <v>20</v>
      </c>
      <c r="C2" s="42" t="s">
        <v>21</v>
      </c>
      <c r="D2" s="42" t="s">
        <v>24</v>
      </c>
    </row>
    <row r="3" spans="1:8">
      <c r="A3" t="str">
        <f>B3&amp;"-"&amp;C3</f>
        <v>Conservador-LEITE</v>
      </c>
      <c r="B3" t="s">
        <v>16</v>
      </c>
      <c r="C3" s="2" t="s">
        <v>28</v>
      </c>
      <c r="D3" s="4">
        <v>0.3</v>
      </c>
      <c r="H3" t="s">
        <v>24</v>
      </c>
    </row>
    <row r="4" spans="1:8">
      <c r="A4" t="str">
        <f t="shared" ref="A4:A17" si="0">B4&amp;"-"&amp;C4</f>
        <v>Conservador-FRALDA</v>
      </c>
      <c r="B4" t="s">
        <v>16</v>
      </c>
      <c r="C4" s="2" t="s">
        <v>27</v>
      </c>
      <c r="D4" s="4">
        <v>0.5</v>
      </c>
      <c r="G4" s="26" t="s">
        <v>32</v>
      </c>
      <c r="H4" s="40">
        <f>VLOOKUP(G4,$A:$D,4,FALSE)</f>
        <v>0.35</v>
      </c>
    </row>
    <row r="5" spans="1:8">
      <c r="A5" t="str">
        <f t="shared" si="0"/>
        <v>Conservador-BRINQUEDO</v>
      </c>
      <c r="B5" t="s">
        <v>16</v>
      </c>
      <c r="C5" s="2" t="s">
        <v>31</v>
      </c>
      <c r="D5" s="4">
        <v>0.1</v>
      </c>
    </row>
    <row r="6" spans="1:8">
      <c r="A6" t="str">
        <f t="shared" si="0"/>
        <v>Conservador-FARMACIA</v>
      </c>
      <c r="B6" t="s">
        <v>16</v>
      </c>
      <c r="C6" s="2" t="s">
        <v>30</v>
      </c>
      <c r="D6" s="4">
        <v>0</v>
      </c>
    </row>
    <row r="7" spans="1:8" ht="14.4" thickBot="1">
      <c r="A7" s="34" t="str">
        <f t="shared" si="0"/>
        <v>Conservador-ROUPA</v>
      </c>
      <c r="B7" s="34" t="s">
        <v>16</v>
      </c>
      <c r="C7" s="35" t="s">
        <v>29</v>
      </c>
      <c r="D7" s="36">
        <v>0</v>
      </c>
    </row>
    <row r="8" spans="1:8">
      <c r="A8" t="str">
        <f t="shared" si="0"/>
        <v>Moderado-LEITE</v>
      </c>
      <c r="B8" t="s">
        <v>17</v>
      </c>
      <c r="C8" s="2" t="s">
        <v>28</v>
      </c>
      <c r="D8" s="4">
        <v>0.32</v>
      </c>
    </row>
    <row r="9" spans="1:8">
      <c r="A9" s="37" t="str">
        <f t="shared" si="0"/>
        <v>Moderado-FRALDA</v>
      </c>
      <c r="B9" s="37" t="s">
        <v>17</v>
      </c>
      <c r="C9" s="38" t="s">
        <v>27</v>
      </c>
      <c r="D9" s="39">
        <v>0.35</v>
      </c>
    </row>
    <row r="10" spans="1:8">
      <c r="A10" t="str">
        <f t="shared" si="0"/>
        <v>Moderado-BRINQUEDO</v>
      </c>
      <c r="B10" t="s">
        <v>17</v>
      </c>
      <c r="C10" s="2" t="s">
        <v>31</v>
      </c>
      <c r="D10" s="4">
        <v>0.08</v>
      </c>
    </row>
    <row r="11" spans="1:8">
      <c r="A11" t="str">
        <f t="shared" si="0"/>
        <v>Moderado-FARMACIA</v>
      </c>
      <c r="B11" t="s">
        <v>17</v>
      </c>
      <c r="C11" s="2" t="s">
        <v>30</v>
      </c>
      <c r="D11" s="4">
        <v>0.1</v>
      </c>
    </row>
    <row r="12" spans="1:8" ht="14.4" thickBot="1">
      <c r="A12" s="34" t="str">
        <f t="shared" si="0"/>
        <v>Moderado-ROUPA</v>
      </c>
      <c r="B12" s="34" t="s">
        <v>17</v>
      </c>
      <c r="C12" s="35" t="s">
        <v>29</v>
      </c>
      <c r="D12" s="36">
        <v>0.1</v>
      </c>
    </row>
    <row r="13" spans="1:8">
      <c r="A13" t="str">
        <f t="shared" si="0"/>
        <v>Agressivo-LEITE</v>
      </c>
      <c r="B13" t="s">
        <v>18</v>
      </c>
      <c r="C13" s="2" t="s">
        <v>28</v>
      </c>
      <c r="D13" s="4">
        <v>0.5</v>
      </c>
    </row>
    <row r="14" spans="1:8">
      <c r="A14" t="str">
        <f t="shared" si="0"/>
        <v>Agressivo-FRALDA</v>
      </c>
      <c r="B14" t="s">
        <v>18</v>
      </c>
      <c r="C14" s="2" t="s">
        <v>27</v>
      </c>
      <c r="D14" s="4">
        <v>0.1</v>
      </c>
    </row>
    <row r="15" spans="1:8">
      <c r="A15" t="str">
        <f t="shared" si="0"/>
        <v>Agressivo-BRINQUEDO</v>
      </c>
      <c r="B15" t="s">
        <v>18</v>
      </c>
      <c r="C15" s="2" t="s">
        <v>31</v>
      </c>
      <c r="D15" s="4">
        <v>0.05</v>
      </c>
    </row>
    <row r="16" spans="1:8">
      <c r="A16" t="str">
        <f t="shared" si="0"/>
        <v>Agressivo-FARMACIA</v>
      </c>
      <c r="B16" t="s">
        <v>18</v>
      </c>
      <c r="C16" s="2" t="s">
        <v>30</v>
      </c>
      <c r="D16" s="4">
        <v>0.2</v>
      </c>
    </row>
    <row r="17" spans="1:4">
      <c r="A17" t="str">
        <f t="shared" si="0"/>
        <v>Agressivo-ROUPA</v>
      </c>
      <c r="B17" t="s">
        <v>18</v>
      </c>
      <c r="C17" s="2" t="s">
        <v>29</v>
      </c>
      <c r="D17" s="4">
        <v>0.1</v>
      </c>
    </row>
    <row r="18" spans="1:4">
      <c r="D1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Tayna Viviane</cp:lastModifiedBy>
  <dcterms:created xsi:type="dcterms:W3CDTF">2025-04-16T18:38:03Z</dcterms:created>
  <dcterms:modified xsi:type="dcterms:W3CDTF">2025-05-14T21:08:40Z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