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jenanderson/Library/Mobile Documents/com~apple~CloudDocs/Vendors/Vistra/Prudential Admin reports/"/>
    </mc:Choice>
  </mc:AlternateContent>
  <xr:revisionPtr revIDLastSave="0" documentId="8_{AA460E2E-7697-4343-946F-69AF572E2069}" xr6:coauthVersionLast="47" xr6:coauthVersionMax="47" xr10:uidLastSave="{00000000-0000-0000-0000-000000000000}"/>
  <bookViews>
    <workbookView xWindow="0" yWindow="500" windowWidth="28800" windowHeight="15820" tabRatio="886" activeTab="8" xr2:uid="{00000000-000D-0000-FFFF-FFFF00000000}"/>
  </bookViews>
  <sheets>
    <sheet name="GL" sheetId="344" r:id="rId1"/>
    <sheet name="Trial Balance QTD" sheetId="378" r:id="rId2"/>
    <sheet name="Trial Balance YTD" sheetId="5" r:id="rId3"/>
    <sheet name="SOI YTD" sheetId="4" r:id="rId4"/>
    <sheet name="SOI ITD" sheetId="377" r:id="rId5"/>
    <sheet name="QTD PCAP" sheetId="43" r:id="rId6"/>
    <sheet name="YTD PCAP" sheetId="14" r:id="rId7"/>
    <sheet name="Accrued Expense LTD" sheetId="324" r:id="rId8"/>
    <sheet name="Cash LTD" sheetId="144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_FDS_HYPERLINK_TOGGLE_STATE__" hidden="1">"ON"</definedName>
    <definedName name="_Order1" hidden="1">255</definedName>
    <definedName name="_Order2" hidden="1">0</definedName>
    <definedName name="_PA1">#N/A</definedName>
    <definedName name="_PA2">#N/A</definedName>
    <definedName name="_PA3">#N/A</definedName>
    <definedName name="_ParameterGLDate">#REF!</definedName>
    <definedName name="_ParameterLE">#REF!</definedName>
    <definedName name="_ParameterStartDate">#REF!</definedName>
    <definedName name="_ParameterVehicle">#REF!</definedName>
    <definedName name="_ParamPriorQuarterEnd">#REF!</definedName>
    <definedName name="_ParamPriorYearEnd">#REF!</definedName>
    <definedName name="_PG1">#REF!</definedName>
    <definedName name="a" hidden="1">{#N/A,#N/A,FALSE,"Index";#N/A,#N/A,FALSE,"Procedures";#N/A,#N/A,FALSE,"A-Balance Sheet";#N/A,#N/A,FALSE,"B- Valuation Analysis";#N/A,#N/A,FALSE,"Cash";#N/A,#N/A,FALSE,"Hot Cash ";#N/A,#N/A,FALSE,"C- Income accruals";#N/A,#N/A,FALSE,"D-Expense accruals";#N/A,#N/A,FALSE,"FEES";#N/A,#N/A,FALSE,"Fund Notes"}</definedName>
    <definedName name="AA">#N/A</definedName>
    <definedName name="aaa">#N/A</definedName>
    <definedName name="AAA_DOCTOPS" hidden="1">"AAA_SET"</definedName>
    <definedName name="AAA_duser" hidden="1">"OFF"</definedName>
    <definedName name="aaaaaaaaa">#N/A</definedName>
    <definedName name="AAB_Addin5" hidden="1">"AAB_Description for addin 5,Description for addin 5,Description for addin 5,Description for addin 5,Description for addin 5,Description for addin 5"</definedName>
    <definedName name="abcdefg" hidden="1">{#N/A,#N/A,FALSE,"bal sheet";#N/A,#N/A,FALSE,"income";#N/A,#N/A,FALSE,"mgr perf";#N/A,#N/A,FALSE,"part cap 2";#N/A,#N/A,FALSE,"part cap 1";#N/A,#N/A,FALSE,"GP Fee";#N/A,#N/A,FALSE,"COMB PART CAP"}</definedName>
    <definedName name="adsfdsf" hidden="1">{"fis.dbo.r1_datasum"}</definedName>
    <definedName name="anscount" hidden="1">1</definedName>
    <definedName name="ARAP" hidden="1">{#N/A,#N/A,FALSE,"Index";#N/A,#N/A,FALSE,"Procedures";#N/A,#N/A,FALSE,"A-Balance Sheet";#N/A,#N/A,FALSE,"B- Valuation Analysis";#N/A,#N/A,FALSE,"Cash";#N/A,#N/A,FALSE,"Hot Cash ";#N/A,#N/A,FALSE,"C- Income accruals";#N/A,#N/A,FALSE,"D-Expense accruals";#N/A,#N/A,FALSE,"FEES";#N/A,#N/A,FALSE,"Fund Notes"}</definedName>
    <definedName name="asdasd" hidden="1">{"fis.dbo.r1_datasum"}</definedName>
    <definedName name="Balsheet">#REF!</definedName>
    <definedName name="capital">#REF!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ert" hidden="1">{"fis.dbo.r1_datasum"}</definedName>
    <definedName name="cert1" hidden="1">{"fis.dbo.r1_datasum"}</definedName>
    <definedName name="CIQWBGuid" hidden="1">"378c4c4a-5358-4f66-858c-eb2adaed07cd"</definedName>
    <definedName name="ContractMaster">#REF!</definedName>
    <definedName name="cum_int_perf">#REF!</definedName>
    <definedName name="curr_nav">#REF!</definedName>
    <definedName name="cursource" hidden="1">"SQLServer"</definedName>
    <definedName name="Date" hidden="1">[1]Static_pic_box!$A$100</definedName>
    <definedName name="dbase_char_set" hidden="1">1</definedName>
    <definedName name="dbase_compatibility" hidden="1">1</definedName>
    <definedName name="dbase_dflt" hidden="1">TRUE</definedName>
    <definedName name="DIST_1E_COL">#REF!</definedName>
    <definedName name="DIST_AD">#REF!</definedName>
    <definedName name="DIST_AI_COL">#REF!</definedName>
    <definedName name="DIST_CQ">#REF!</definedName>
    <definedName name="DIST_CR_COL">#REF!</definedName>
    <definedName name="DIST_CU_COL">#REF!</definedName>
    <definedName name="DIST_DETAIL_ROW">#REF!</definedName>
    <definedName name="DIST_E3_COL">#REF!</definedName>
    <definedName name="DIST_GB_COL">#REF!</definedName>
    <definedName name="DIST_INSERTED_ROWS">#REF!</definedName>
    <definedName name="DIST_IU_COL">#REF!</definedName>
    <definedName name="DIST_SD_COL">#REF!</definedName>
    <definedName name="DIST_SN_COL">#REF!</definedName>
    <definedName name="DIST_SU_COL">#REF!</definedName>
    <definedName name="DIST_SV_COL">#REF!</definedName>
    <definedName name="DTL_AA__1_1">#N/A</definedName>
    <definedName name="DTL_AA__13_1">#N/A</definedName>
    <definedName name="DTL_AA__55_1">#N/A</definedName>
    <definedName name="DTL_AA__56_1">#N/A</definedName>
    <definedName name="DTL_AA_ASAFD1__1_1">#N/A</definedName>
    <definedName name="DTL_AA_ASAFD1_NET_ASSET_VALUE_ASAFD1_INVESTMENTS_1_1">#N/A</definedName>
    <definedName name="DTL_AA_ASAFD1_NET_ASSET_VALUE_CASH_AND_OTHER_ASSETS_2_1">#N/A</definedName>
    <definedName name="DTL_AA_BONDS___CORPORATE_1_1">#N/A</definedName>
    <definedName name="DTL_AA_BONDS___CORPORATE_11_1">#N/A</definedName>
    <definedName name="DTL_AA_BONDS___CORPORATE_19_1">#N/A</definedName>
    <definedName name="DTL_AA_BONDS___CORPORATE_2_1">#N/A</definedName>
    <definedName name="DTL_AA_BONDS___CORPORATE_21_1">#N/A</definedName>
    <definedName name="DTL_AA_BONDS___CORPORATE_23_1">#N/A</definedName>
    <definedName name="DTL_AA_BONDS___CORPORATE_25_1">#N/A</definedName>
    <definedName name="DTL_AA_BONDS___CORPORATE_27_1">#N/A</definedName>
    <definedName name="DTL_AA_BONDS___CORPORATE_29_1">#N/A</definedName>
    <definedName name="DTL_AA_BONDS___CORPORATE_32_1">#N/A</definedName>
    <definedName name="DTL_AA_BONDS___CORPORATE_34_1">#N/A</definedName>
    <definedName name="DTL_AA_BONDS___CORPORATE_36_1">#N/A</definedName>
    <definedName name="DTL_AA_BONDS___CORPORATE_43_1">#N/A</definedName>
    <definedName name="DTL_AA_BONDS___CORPORATE_48_1">#N/A</definedName>
    <definedName name="DTL_AA_BONDS___CORPORATE_6_1">#N/A</definedName>
    <definedName name="DTL_AA_BONDS___SOVEREIGN_1_1">#N/A</definedName>
    <definedName name="DTL_AA_BONDS___SOVEREIGN_2_1">#N/A</definedName>
    <definedName name="DTL_AA_BONDS___TREASURY_1_1">#N/A</definedName>
    <definedName name="DTL_AA_BONDS___TREASURY_10_1">#N/A</definedName>
    <definedName name="DTL_AA_BONDS___TREASURY_12_1">#N/A</definedName>
    <definedName name="DTL_AA_BONDS___TREASURY_2_1">#N/A</definedName>
    <definedName name="DTL_AA_BONDS___TREASURY_3_1">#N/A</definedName>
    <definedName name="DTL_AA_BONDS___TREASURY_5_1">#N/A</definedName>
    <definedName name="DTL_AA_BONDS___TREASURY_7_1">#N/A</definedName>
    <definedName name="DTL_AA_BONDS___TREASURY_8_1">#N/A</definedName>
    <definedName name="DTL_AA_C100CB_1_1">#N/A</definedName>
    <definedName name="DTL_AA_C101CB_2_1">#N/A</definedName>
    <definedName name="DTL_AA_C102CB_3_1">#N/A</definedName>
    <definedName name="DTL_AA_C103CB_4_1">#N/A</definedName>
    <definedName name="DTL_AA_C104CB_5_1">#N/A</definedName>
    <definedName name="DTL_AA_C105CB_6_1">#N/A</definedName>
    <definedName name="DTL_AA_C106CB_7_1">#N/A</definedName>
    <definedName name="DTL_AA_C108CB_8_1">#N/A</definedName>
    <definedName name="DTL_AA_C109CB_9_1">#N/A</definedName>
    <definedName name="DTL_AA_C110CB_10_1">#N/A</definedName>
    <definedName name="DTL_AA_C112CB_11_1">#N/A</definedName>
    <definedName name="DTL_AA_C113CB_12_1">#N/A</definedName>
    <definedName name="DTL_AA_C114CB_13_1">#N/A</definedName>
    <definedName name="DTL_AA_C115CB_14_1">#N/A</definedName>
    <definedName name="DTL_AA_C116CB_15_1">#N/A</definedName>
    <definedName name="DTL_AA_C117CB_16_1">#N/A</definedName>
    <definedName name="DTL_AA_C118BX_17_1">#N/A</definedName>
    <definedName name="DTL_AA_C118CB_18_1">#N/A</definedName>
    <definedName name="DTL_AA_C119CB_19_1">#N/A</definedName>
    <definedName name="DTL_AA_C120CB_20_1">#N/A</definedName>
    <definedName name="DTL_AA_C121BX_21_1">#N/A</definedName>
    <definedName name="DTL_AA_C121CB_22_1">#N/A</definedName>
    <definedName name="DTL_AA_C122CB_23_1">#N/A</definedName>
    <definedName name="DTL_AA_C123BX_24_1">#N/A</definedName>
    <definedName name="DTL_AA_C124CB_25_1">#N/A</definedName>
    <definedName name="DTL_AA_C125CB_26_1">#N/A</definedName>
    <definedName name="DTL_AA_C126CB_27_1">#N/A</definedName>
    <definedName name="DTL_AA_C127CB_28_1">#N/A</definedName>
    <definedName name="DTL_AA_C128CB_29_1">#N/A</definedName>
    <definedName name="DTL_AA_C129BX_30_1">#N/A</definedName>
    <definedName name="DTL_AA_C130CB_31_1">#N/A</definedName>
    <definedName name="DTL_AA_C131CB_32_1">#N/A</definedName>
    <definedName name="DTL_AA_C132CB_33_1">#N/A</definedName>
    <definedName name="DTL_AA_C133CB_34_1">#N/A</definedName>
    <definedName name="DTL_AA_C134CB_35_1">#N/A</definedName>
    <definedName name="DTL_AA_C135BX_36_1">#N/A</definedName>
    <definedName name="DTL_AA_C136CB_37_1">#N/A</definedName>
    <definedName name="DTL_AA_C137BX_38_1">#N/A</definedName>
    <definedName name="DTL_AA_C138BX_39_1">#N/A</definedName>
    <definedName name="DTL_AA_C138CB_40_1">#N/A</definedName>
    <definedName name="DTL_AA_C139BX_41_1">#N/A</definedName>
    <definedName name="DTL_AA_C140CB_42_1">#N/A</definedName>
    <definedName name="DTL_AA_C141BX_43_1">#N/A</definedName>
    <definedName name="DTL_AA_C142CB_44_1">#N/A</definedName>
    <definedName name="DTL_AA_C143CB_45_1">#N/A</definedName>
    <definedName name="DTL_AA_C144BX_46_1">#N/A</definedName>
    <definedName name="DTL_AA_C144CB_47_1">#N/A</definedName>
    <definedName name="DTL_AA_C145BX_48_1">#N/A</definedName>
    <definedName name="DTL_AA_C146BX_49_1">#N/A</definedName>
    <definedName name="DTL_AA_C146CB_50_1">#N/A</definedName>
    <definedName name="DTL_AA_C147CB_51_1">#N/A</definedName>
    <definedName name="DTL_AA_C148CB_52_1">#N/A</definedName>
    <definedName name="DTL_AA_C149CB_53_1">#N/A</definedName>
    <definedName name="DTL_AA_C150CB_54_1">#N/A</definedName>
    <definedName name="DTL_AA_C151CB_55_1">#N/A</definedName>
    <definedName name="DTL_AA_C152CB_56_1">#N/A</definedName>
    <definedName name="DTL_AA_C153CB_57_1">#N/A</definedName>
    <definedName name="DTL_AA_C154CB_58_1">#N/A</definedName>
    <definedName name="DTL_AA_C155CB_59_1">#N/A</definedName>
    <definedName name="DTL_AA_C156CB_60_1">#N/A</definedName>
    <definedName name="DTL_AA_C157CB_61_1">#N/A</definedName>
    <definedName name="DTL_AA_C158CB_62_1">#N/A</definedName>
    <definedName name="DTL_AA_C159CB_63_1">#N/A</definedName>
    <definedName name="DTL_AA_C160CB_64_1">#N/A</definedName>
    <definedName name="DTL_AA_C161CB_65_1">#N/A</definedName>
    <definedName name="DTL_AA_C162CB_66_1">#N/A</definedName>
    <definedName name="DTL_AA_C163CB_67_1">#N/A</definedName>
    <definedName name="DTL_AA_C164CB_68_1">#N/A</definedName>
    <definedName name="DTL_AA_C165CB_69_1">#N/A</definedName>
    <definedName name="DTL_AA_C166CB_70_1">#N/A</definedName>
    <definedName name="DTL_AA_C167CB_71_1">#N/A</definedName>
    <definedName name="DTL_AA_C168CB_72_1">#N/A</definedName>
    <definedName name="DTL_AA_C168DX_73_1">#N/A</definedName>
    <definedName name="DTL_AA_C169DX_74_1">#N/A</definedName>
    <definedName name="DTL_AA_C170DX_75_1">#N/A</definedName>
    <definedName name="DTL_AA_C171CB_76_1">#N/A</definedName>
    <definedName name="DTL_AA_C172CB_77_1">#N/A</definedName>
    <definedName name="DTL_AA_C172DX_78_1">#N/A</definedName>
    <definedName name="DTL_AA_C173DX_79_1">#N/A</definedName>
    <definedName name="DTL_AA_C174DX_80_1">#N/A</definedName>
    <definedName name="DTL_AA_C175CB_81_1">#N/A</definedName>
    <definedName name="DTL_AA_C176CB_82_1">#N/A</definedName>
    <definedName name="DTL_AA_C177CB_83_1">#N/A</definedName>
    <definedName name="DTL_AA_C178SX_84_1">#N/A</definedName>
    <definedName name="DTL_AA_C179SX_85_1">#N/A</definedName>
    <definedName name="DTL_AA_C180DX_86_1">#N/A</definedName>
    <definedName name="DTL_AA_C181DX_87_1">#N/A</definedName>
    <definedName name="DTL_AA_C182DX_88_1">#N/A</definedName>
    <definedName name="DTL_AA_C183DX_89_1">#N/A</definedName>
    <definedName name="DTL_AA_C184DX_90_1">#N/A</definedName>
    <definedName name="DTL_AA_C186DX_91_1">#N/A</definedName>
    <definedName name="DTL_AA_C187CB_92_1">#N/A</definedName>
    <definedName name="DTL_AA_C187OC_93_1">#N/A</definedName>
    <definedName name="DTL_AA_C188DX_94_1">#N/A</definedName>
    <definedName name="DTL_AA_C189CB_95_1">#N/A</definedName>
    <definedName name="DTL_AA_C190CB_96_1">#N/A</definedName>
    <definedName name="DTL_AA_C190OC_97_1">#N/A</definedName>
    <definedName name="DTL_AA_C191LF_98_1">#N/A</definedName>
    <definedName name="DTL_AA_C192LF_99_1">#N/A</definedName>
    <definedName name="DTL_AA_C193CB_100_1">#N/A</definedName>
    <definedName name="DTL_AA_C193OC_101_1">#N/A</definedName>
    <definedName name="DTL_AA_CASH_1_1">#N/A</definedName>
    <definedName name="DTL_AA_CASH_12_1">#N/A</definedName>
    <definedName name="DTL_AA_CASH_15_1">#N/A</definedName>
    <definedName name="DTL_AA_CASH_17_1">#N/A</definedName>
    <definedName name="DTL_AA_CASH_2_1">#N/A</definedName>
    <definedName name="DTL_AA_CASH_3_1">#N/A</definedName>
    <definedName name="DTL_AA_CASH_30_1">#N/A</definedName>
    <definedName name="DTL_AA_CASH_38_1">#N/A</definedName>
    <definedName name="DTL_AA_CASH_4_1">#N/A</definedName>
    <definedName name="DTL_AA_CASH_40_1">#N/A</definedName>
    <definedName name="DTL_AA_CASH_42_1">#N/A</definedName>
    <definedName name="DTL_AA_CASH_44_1">#N/A</definedName>
    <definedName name="DTL_AA_CASH_45_1">#N/A</definedName>
    <definedName name="DTL_AA_CASH_46_1">#N/A</definedName>
    <definedName name="DTL_AA_CASH_49_1">#N/A</definedName>
    <definedName name="DTL_AA_CASH_51_1">#N/A</definedName>
    <definedName name="DTL_AA_CASH_54_1">#N/A</definedName>
    <definedName name="DTL_AA_CASH_6_1">#N/A</definedName>
    <definedName name="DTL_AA_CASH_7_1">#N/A</definedName>
    <definedName name="DTL_AA_CASH_9_1">#N/A</definedName>
    <definedName name="DTL_AA_CASHSD_102_1">#N/A</definedName>
    <definedName name="DTL_AA_CC02AX_1_1">#N/A</definedName>
    <definedName name="DTL_AA_CC02LB_2_1">#N/A</definedName>
    <definedName name="DTL_AA_CC02LX_3_1">#N/A</definedName>
    <definedName name="DTL_AA_CC03AW_4_1">#N/A</definedName>
    <definedName name="DTL_AA_CC03AX_5_1">#N/A</definedName>
    <definedName name="DTL_AA_CC04AX_6_1">#N/A</definedName>
    <definedName name="DTL_AA_CC04LX_7_1">#N/A</definedName>
    <definedName name="DTL_AA_CIBCCI_103_1">#N/A</definedName>
    <definedName name="DTL_AA_CM02LF_8_1">#N/A</definedName>
    <definedName name="DTL_AA_COMMODITY___FUTURE_14_1">#N/A</definedName>
    <definedName name="DTL_AA_COMMODITY___FUTURE_16_1">#N/A</definedName>
    <definedName name="DTL_AA_COMMODITY___FUTURE_17_1">#N/A</definedName>
    <definedName name="DTL_AA_COMMODITY___FUTURE_2_1">#N/A</definedName>
    <definedName name="DTL_AA_COMMODITY___FUTURE_3_1">#N/A</definedName>
    <definedName name="DTL_AA_COMMODITY___FUTURE_4_1">#N/A</definedName>
    <definedName name="DTL_AA_COMMODITY___FUTURE_45_1">#N/A</definedName>
    <definedName name="DTL_AA_COMMODITY___FUTURE_5_1">#N/A</definedName>
    <definedName name="DTL_AA_COMMODITY___FUTURE_50_1">#N/A</definedName>
    <definedName name="DTL_AA_COMMODITY___OPTION_11_1">#N/A</definedName>
    <definedName name="DTL_AA_COMMODITY___OPTION_13_1">#N/A</definedName>
    <definedName name="DTL_AA_COMMODITY___OPTION_14_1">#N/A</definedName>
    <definedName name="DTL_AA_COMMODITY___OPTION_16_1">#N/A</definedName>
    <definedName name="DTL_AA_COMMODITY___OPTION_3_1">#N/A</definedName>
    <definedName name="DTL_AA_COMMODITY___OPTION_37_1">#N/A</definedName>
    <definedName name="DTL_AA_COMMODITY___OPTION_4_1">#N/A</definedName>
    <definedName name="DTL_AA_COMMODITY___OPTION_5_1">#N/A</definedName>
    <definedName name="DTL_AA_COMMODITY___OPTION_7_1">#N/A</definedName>
    <definedName name="DTL_AA_COMMODITY___OPTION_8_1">#N/A</definedName>
    <definedName name="DTL_AA_COMMODITY___OPTION_9_1">#N/A</definedName>
    <definedName name="DTL_AA_CONTRACTUAL___OPTION_4_1">#N/A</definedName>
    <definedName name="DTL_AA_CONTRACTUAL___OPTION_41_1">#N/A</definedName>
    <definedName name="DTL_AA_CONTRACTUAL___OPTION_46_1">#N/A</definedName>
    <definedName name="DTL_AA_CONTRACTUAL___OPTION_47_1">#N/A</definedName>
    <definedName name="DTL_AA_CONTRACTUAL___OPTION_5_1">#N/A</definedName>
    <definedName name="DTL_AA_CONTRACTUAL___OPTION_52_1">#N/A</definedName>
    <definedName name="DTL_AA_CONTRACTUAL___OPTION_6_1">#N/A</definedName>
    <definedName name="DTL_AA_CONTRACTUAL___SWAP_28_1">#N/A</definedName>
    <definedName name="DTL_AA_CONTRACTUAL___SWAP_30_1">#N/A</definedName>
    <definedName name="DTL_AA_CONTRACTUAL___SWAP_5_1">#N/A</definedName>
    <definedName name="DTL_AA_CONTRACTUAL___SWAP_6_1">#N/A</definedName>
    <definedName name="DTL_AA_CONTRACTUAL___SWAP_7_1">#N/A</definedName>
    <definedName name="DTL_AA_CR01CB_104_1">#N/A</definedName>
    <definedName name="DTL_AA_CR02CB_105_1">#N/A</definedName>
    <definedName name="DTL_AA_CR14CB_106_1">#N/A</definedName>
    <definedName name="DTL_AA_CR15CB_107_1">#N/A</definedName>
    <definedName name="DTL_AA_CR16CB_108_1">#N/A</definedName>
    <definedName name="DTL_AA_CR16SX_109_1">#N/A</definedName>
    <definedName name="DTL_AA_CR17SX_110_1">#N/A</definedName>
    <definedName name="DTL_AA_CR18SX_111_1">#N/A</definedName>
    <definedName name="DTL_AA_CR19SX_112_1">#N/A</definedName>
    <definedName name="DTL_AA_CR20SX_113_1">#N/A</definedName>
    <definedName name="DTL_AA_CR21SX_114_1">#N/A</definedName>
    <definedName name="DTL_AA_CR22CB_115_1">#N/A</definedName>
    <definedName name="DTL_AA_CR22SX_116_1">#N/A</definedName>
    <definedName name="DTL_AA_CR23SX_117_1">#N/A</definedName>
    <definedName name="DTL_AA_CR24SX_118_1">#N/A</definedName>
    <definedName name="DTL_AA_CR25SX_119_1">#N/A</definedName>
    <definedName name="DTL_AA_CR26SX_120_1">#N/A</definedName>
    <definedName name="DTL_AA_CR27SX_121_1">#N/A</definedName>
    <definedName name="DTL_AA_CR28SX_122_1">#N/A</definedName>
    <definedName name="DTL_AA_CR29SX_123_1">#N/A</definedName>
    <definedName name="DTL_AA_CR30SX_124_1">#N/A</definedName>
    <definedName name="DTL_AA_CR31SX_125_1">#N/A</definedName>
    <definedName name="DTL_AA_CR32SX_126_1">#N/A</definedName>
    <definedName name="DTL_AA_CR33SX_127_1">#N/A</definedName>
    <definedName name="DTL_AA_CR34SX_128_1">#N/A</definedName>
    <definedName name="DTL_AA_CR35SX_129_1">#N/A</definedName>
    <definedName name="DTL_AA_CR36SX_130_1">#N/A</definedName>
    <definedName name="DTL_AA_CR37SX_131_1">#N/A</definedName>
    <definedName name="DTL_AA_CR38CB_132_1">#N/A</definedName>
    <definedName name="DTL_AA_CR38SX_133_1">#N/A</definedName>
    <definedName name="DTL_AA_CR39CB_134_1">#N/A</definedName>
    <definedName name="DTL_AA_CR39SX_135_1">#N/A</definedName>
    <definedName name="DTL_AA_CR40CB_136_1">#N/A</definedName>
    <definedName name="DTL_AA_CR40SX_137_1">#N/A</definedName>
    <definedName name="DTL_AA_CR41CB_138_1">#N/A</definedName>
    <definedName name="DTL_AA_CR41SX_139_1">#N/A</definedName>
    <definedName name="DTL_AA_CR42CB_140_1">#N/A</definedName>
    <definedName name="DTL_AA_CR42SX_141_1">#N/A</definedName>
    <definedName name="DTL_AA_CR43SX_142_1">#N/A</definedName>
    <definedName name="DTL_AA_CR44SX_143_1">#N/A</definedName>
    <definedName name="DTL_AA_CR45CB_144_1">#N/A</definedName>
    <definedName name="DTL_AA_CR45SX_145_1">#N/A</definedName>
    <definedName name="DTL_AA_CR46CB_146_1">#N/A</definedName>
    <definedName name="DTL_AA_CR46SX_147_1">#N/A</definedName>
    <definedName name="DTL_AA_CR47SX_148_1">#N/A</definedName>
    <definedName name="DTL_AA_CR48SX_149_1">#N/A</definedName>
    <definedName name="DTL_AA_CR49CB_150_1">#N/A</definedName>
    <definedName name="DTL_AA_CR49SX_151_1">#N/A</definedName>
    <definedName name="DTL_AA_CR50CB_152_1">#N/A</definedName>
    <definedName name="DTL_AA_CR50SX_153_1">#N/A</definedName>
    <definedName name="DTL_AA_CR51CB_154_1">#N/A</definedName>
    <definedName name="DTL_AA_CR51SX_155_1">#N/A</definedName>
    <definedName name="DTL_AA_CR52CB_156_1">#N/A</definedName>
    <definedName name="DTL_AA_CR52SX_157_1">#N/A</definedName>
    <definedName name="DTL_AA_CR53CB_158_1">#N/A</definedName>
    <definedName name="DTL_AA_CR53SX_159_1">#N/A</definedName>
    <definedName name="DTL_AA_CR54CB_160_1">#N/A</definedName>
    <definedName name="DTL_AA_CR55CB_161_1">#N/A</definedName>
    <definedName name="DTL_AA_CR56CB_162_1">#N/A</definedName>
    <definedName name="DTL_AA_CR57CB_163_1">#N/A</definedName>
    <definedName name="DTL_AA_CR58CB_164_1">#N/A</definedName>
    <definedName name="DTL_AA_CR59CB_165_1">#N/A</definedName>
    <definedName name="DTL_AA_CR60CB_166_1">#N/A</definedName>
    <definedName name="DTL_AA_CR61CB_167_1">#N/A</definedName>
    <definedName name="DTL_AA_CR62CB_168_1">#N/A</definedName>
    <definedName name="DTL_AA_CR63CB_169_1">#N/A</definedName>
    <definedName name="DTL_AA_CR64CB_170_1">#N/A</definedName>
    <definedName name="DTL_AA_CR65CB_171_1">#N/A</definedName>
    <definedName name="DTL_AA_CR66CB_172_1">#N/A</definedName>
    <definedName name="DTL_AA_CR68CB_173_1">#N/A</definedName>
    <definedName name="DTL_AA_CR69CB_174_1">#N/A</definedName>
    <definedName name="DTL_AA_CR70CB_175_1">#N/A</definedName>
    <definedName name="DTL_AA_CR71CB_176_1">#N/A</definedName>
    <definedName name="DTL_AA_CR72CB_177_1">#N/A</definedName>
    <definedName name="DTL_AA_CR73CB_178_1">#N/A</definedName>
    <definedName name="DTL_AA_CR74CB_179_1">#N/A</definedName>
    <definedName name="DTL_AA_CR75CB_180_1">#N/A</definedName>
    <definedName name="DTL_AA_CR76CB_181_1">#N/A</definedName>
    <definedName name="DTL_AA_CR77CB_182_1">#N/A</definedName>
    <definedName name="DTL_AA_CR78CB_183_1">#N/A</definedName>
    <definedName name="DTL_AA_CR79CB_184_1">#N/A</definedName>
    <definedName name="DTL_AA_CR80CB_185_1">#N/A</definedName>
    <definedName name="DTL_AA_CR81CB_186_1">#N/A</definedName>
    <definedName name="DTL_AA_CR82CB_187_1">#N/A</definedName>
    <definedName name="DTL_AA_CR83CB_188_1">#N/A</definedName>
    <definedName name="DTL_AA_CR84CB_189_1">#N/A</definedName>
    <definedName name="DTL_AA_CR85CB_190_1">#N/A</definedName>
    <definedName name="DTL_AA_CR86CB_191_1">#N/A</definedName>
    <definedName name="DTL_AA_CR87CB_192_1">#N/A</definedName>
    <definedName name="DTL_AA_CR88BX_193_1">#N/A</definedName>
    <definedName name="DTL_AA_CR88CB_194_1">#N/A</definedName>
    <definedName name="DTL_AA_CR89BX_195_1">#N/A</definedName>
    <definedName name="DTL_AA_CR89CB_196_1">#N/A</definedName>
    <definedName name="DTL_AA_CR90BX_197_1">#N/A</definedName>
    <definedName name="DTL_AA_CR90CB_198_1">#N/A</definedName>
    <definedName name="DTL_AA_CR91BX_199_1">#N/A</definedName>
    <definedName name="DTL_AA_CR91CB_200_1">#N/A</definedName>
    <definedName name="DTL_AA_CR92CB_201_1">#N/A</definedName>
    <definedName name="DTL_AA_CR93CB_202_1">#N/A</definedName>
    <definedName name="DTL_AA_CR94CB_203_1">#N/A</definedName>
    <definedName name="DTL_AA_CR95CB_204_1">#N/A</definedName>
    <definedName name="DTL_AA_CR96CB_205_1">#N/A</definedName>
    <definedName name="DTL_AA_CR97CB_206_1">#N/A</definedName>
    <definedName name="DTL_AA_CR98CB_207_1">#N/A</definedName>
    <definedName name="DTL_AA_CR99CB_208_1">#N/A</definedName>
    <definedName name="DTL_AA_DEAM_1_1">#N/A</definedName>
    <definedName name="DTL_AA_DEAM_209_1">#N/A</definedName>
    <definedName name="DTL_AA_DEAM_CAD_1_1">#N/A</definedName>
    <definedName name="DTL_AA_DEAM_NET_ASSET_VALUE_CASH_AND_OTHER_ASSETS_2_1">#N/A</definedName>
    <definedName name="DTL_AA_DEAM_NET_ASSET_VALUE_DEAM_INVESTMENTS_1_1">#N/A</definedName>
    <definedName name="DTL_AA_DEAM_USD_2_1">#N/A</definedName>
    <definedName name="DTL_AA_EQ02AF_9_1">#N/A</definedName>
    <definedName name="DTL_AA_EQ02LF_10_1">#N/A</definedName>
    <definedName name="DTL_AA_EQ04LB_11_1">#N/A</definedName>
    <definedName name="DTL_AA_EQUITIES___LISTED_10_1">#N/A</definedName>
    <definedName name="DTL_AA_EQUITIES___LISTED_12_1">#N/A</definedName>
    <definedName name="DTL_AA_EQUITIES___LISTED_13_1">#N/A</definedName>
    <definedName name="DTL_AA_EQUITIES___LISTED_15_1">#N/A</definedName>
    <definedName name="DTL_AA_EQUITIES___LISTED_18_1">#N/A</definedName>
    <definedName name="DTL_AA_EQUITIES___LISTED_2_1">#N/A</definedName>
    <definedName name="DTL_AA_EQUITIES___LISTED_20_1">#N/A</definedName>
    <definedName name="DTL_AA_EQUITIES___LISTED_22_1">#N/A</definedName>
    <definedName name="DTL_AA_EQUITIES___LISTED_24_1">#N/A</definedName>
    <definedName name="DTL_AA_EQUITIES___LISTED_26_1">#N/A</definedName>
    <definedName name="DTL_AA_EQUITIES___LISTED_28_1">#N/A</definedName>
    <definedName name="DTL_AA_EQUITIES___LISTED_29_1">#N/A</definedName>
    <definedName name="DTL_AA_EQUITIES___LISTED_31_1">#N/A</definedName>
    <definedName name="DTL_AA_EQUITIES___LISTED_33_1">#N/A</definedName>
    <definedName name="DTL_AA_EQUITIES___LISTED_35_1">#N/A</definedName>
    <definedName name="DTL_AA_EQUITIES___LISTED_38_1">#N/A</definedName>
    <definedName name="DTL_AA_EQUITIES___LISTED_39_1">#N/A</definedName>
    <definedName name="DTL_AA_EQUITIES___LISTED_4_1">#N/A</definedName>
    <definedName name="DTL_AA_EQUITIES___LISTED_41_1">#N/A</definedName>
    <definedName name="DTL_AA_EQUITIES___LISTED_42_1">#N/A</definedName>
    <definedName name="DTL_AA_EQUITIES___LISTED_43_1">#N/A</definedName>
    <definedName name="DTL_AA_EQUITIES___LISTED_47_1">#N/A</definedName>
    <definedName name="DTL_AA_EQUITIES___LISTED_5_1">#N/A</definedName>
    <definedName name="DTL_AA_EQUITIES___LISTED_6_1">#N/A</definedName>
    <definedName name="DTL_AA_EQUITIES___LISTED_7_1">#N/A</definedName>
    <definedName name="DTL_AA_EQUITIES___LISTED_8_1">#N/A</definedName>
    <definedName name="DTL_AA_EQUITY___NON_LISTED_1_1">#N/A</definedName>
    <definedName name="DTL_AA_EQUITY___NON_LISTED_3_1">#N/A</definedName>
    <definedName name="DTL_AA_EQUITY___NON_LISTED_4_1">#N/A</definedName>
    <definedName name="DTL_AA_EQUITY___NON_LISTED_5_1">#N/A</definedName>
    <definedName name="DTL_AA_EQUITY___NON_LISTED_6_1">#N/A</definedName>
    <definedName name="DTL_AA_EQUITY___NON_LISTED_8_1">#N/A</definedName>
    <definedName name="DTL_AA_F_X_FORWARD_48_1">#N/A</definedName>
    <definedName name="DTL_AA_F_X_FORWARD_6_1">#N/A</definedName>
    <definedName name="DTL_AA_F_X_FORWARD_7_1">#N/A</definedName>
    <definedName name="DTL_AA_F_X_FORWARD_8_1">#N/A</definedName>
    <definedName name="DTL_AA_F_X_FORWARD_9_1">#N/A</definedName>
    <definedName name="DTL_AA_FINANCE_10_1">#N/A</definedName>
    <definedName name="DTL_AA_FINANCE_4_1">#N/A</definedName>
    <definedName name="DTL_AA_FINANCE_5_1">#N/A</definedName>
    <definedName name="DTL_AA_FINANCE_53_1">#N/A</definedName>
    <definedName name="DTL_AA_FINANCE_6_1">#N/A</definedName>
    <definedName name="DTL_AA_FINANCE_7_1">#N/A</definedName>
    <definedName name="DTL_AA_FINANCE_8_1">#N/A</definedName>
    <definedName name="DTL_AA_FINANCE_9_1">#N/A</definedName>
    <definedName name="DTL_AA_IR01AW_12_1">#N/A</definedName>
    <definedName name="DTL_AA_IR01CB_210_1">#N/A</definedName>
    <definedName name="DTL_AA_IR01CS_13_1">#N/A</definedName>
    <definedName name="DTL_AA_IR01LB_14_1">#N/A</definedName>
    <definedName name="DTL_AA_IR01SD_211_1">#N/A</definedName>
    <definedName name="DTL_AA_IR02CB_212_1">#N/A</definedName>
    <definedName name="DTL_AA_IR02LF_15_1">#N/A</definedName>
    <definedName name="DTL_AA_IR02SD_213_1">#N/A</definedName>
    <definedName name="DTL_AA_IR02SI_214_1">#N/A</definedName>
    <definedName name="DTL_AA_IR03AF_16_1">#N/A</definedName>
    <definedName name="DTL_AA_IR03CB_215_1">#N/A</definedName>
    <definedName name="DTL_AA_IR03LF_17_1">#N/A</definedName>
    <definedName name="DTL_AA_IR03SD_216_1">#N/A</definedName>
    <definedName name="DTL_AA_IR03SX_217_1">#N/A</definedName>
    <definedName name="DTL_AA_IR04CB_218_1">#N/A</definedName>
    <definedName name="DTL_AA_IR04OC_219_1">#N/A</definedName>
    <definedName name="DTL_AA_IR04SD_220_1">#N/A</definedName>
    <definedName name="DTL_AA_IR04SI_221_1">#N/A</definedName>
    <definedName name="DTL_AA_IR05SD_222_1">#N/A</definedName>
    <definedName name="DTL_AA_IR05SX_223_1">#N/A</definedName>
    <definedName name="DTL_AA_IR06CB_224_1">#N/A</definedName>
    <definedName name="DTL_AA_IR07CB_225_1">#N/A</definedName>
    <definedName name="DTL_AA_IR08CB_226_1">#N/A</definedName>
    <definedName name="DTL_AA_IR10CB_227_1">#N/A</definedName>
    <definedName name="DTL_AA_ISDASD_228_1">#N/A</definedName>
    <definedName name="DTL_AA_LILYPD_1_1">#N/A</definedName>
    <definedName name="DTL_AA_LILYPD_NET_ASSET_VALUE_CASH_AND_OTHER_ASSETS_2_1">#N/A</definedName>
    <definedName name="DTL_AA_LILYPD_NET_ASSET_VALUE_LILYPD_INVESTMENTS_1_1">#N/A</definedName>
    <definedName name="DTL_AA_MA01CS_18_1">#N/A</definedName>
    <definedName name="DTL_AA_MA02JP_19_1">#N/A</definedName>
    <definedName name="DTL_AA_MA04SD_20_1">#N/A</definedName>
    <definedName name="DTL_AA_PARTNERSHIP_10_1">#N/A</definedName>
    <definedName name="DTL_AA_PARTNERSHIP_11_1">#N/A</definedName>
    <definedName name="DTL_AA_PARTNERSHIP_55_1">#N/A</definedName>
    <definedName name="DTL_AA_PBMRLF_229_1">#N/A</definedName>
    <definedName name="DTL_AA_PBMRSD_230_1">#N/A</definedName>
    <definedName name="DTL_AA_REPOSD_231_1">#N/A</definedName>
    <definedName name="DTL_AA_TEMPO_1_1">#N/A</definedName>
    <definedName name="DTL_AA_TEMPO_NET_ASSET_VALUE_CASH_AND_OTHER_ASSETS_2_1">#N/A</definedName>
    <definedName name="DTL_AA_TEMPO_NET_ASSET_VALUE_TEMPO_INVESTMENTS_1_1">#N/A</definedName>
    <definedName name="DTL_AA_VL01OC_232_1">#N/A</definedName>
    <definedName name="DTL_AA_VL02CB_233_1">#N/A</definedName>
    <definedName name="DTL_AA_VL02OC_234_1">#N/A</definedName>
    <definedName name="DTL_AA_VL04OC_235_1">#N/A</definedName>
    <definedName name="DTL_AA_WARRANTS_10_1">#N/A</definedName>
    <definedName name="DTL_AA_WARRANTS_11_1">#N/A</definedName>
    <definedName name="DTL_AA_WARRANTS_12_1">#N/A</definedName>
    <definedName name="DTL_AA_WARRANTS_39_1">#N/A</definedName>
    <definedName name="DTL_AA_WARRANTS_44_1">#N/A</definedName>
    <definedName name="DTL_AA_WOLF_1_1">#N/A</definedName>
    <definedName name="DTL_AA_WOLF_21_1">#N/A</definedName>
    <definedName name="DTL_AA_WOLF_NET_ASSET_VALUE_CASH_AND_OTHER_ASSETS_2_1">#N/A</definedName>
    <definedName name="DTL_AA_WOLF_NET_ASSET_VALUE_WOLF_INVESTMENTS_1_1">#N/A</definedName>
    <definedName name="DTL_AB_ASAFD1__1_1">#N/A</definedName>
    <definedName name="DTL_AB_BONDS___CORPORATE_1_1">#N/A</definedName>
    <definedName name="DTL_AB_BONDS___CORPORATE_19_1">#N/A</definedName>
    <definedName name="DTL_AB_BONDS___CORPORATE_21_1">#N/A</definedName>
    <definedName name="DTL_AB_BONDS___CORPORATE_23_1">#N/A</definedName>
    <definedName name="DTL_AB_BONDS___CORPORATE_25_1">#N/A</definedName>
    <definedName name="DTL_AB_BONDS___CORPORATE_27_1">#N/A</definedName>
    <definedName name="DTL_AB_BONDS___CORPORATE_29_1">#N/A</definedName>
    <definedName name="DTL_AB_BONDS___CORPORATE_32_1">#N/A</definedName>
    <definedName name="DTL_AB_BONDS___CORPORATE_34_1">#N/A</definedName>
    <definedName name="DTL_AB_BONDS___CORPORATE_36_1">#N/A</definedName>
    <definedName name="DTL_AB_BONDS___CORPORATE_43_1">#N/A</definedName>
    <definedName name="DTL_AB_BONDS___CORPORATE_6_1">#N/A</definedName>
    <definedName name="DTL_AB_BONDS___SOVEREIGN_1_1">#N/A</definedName>
    <definedName name="DTL_AB_BONDS___TREASURY_1_1">#N/A</definedName>
    <definedName name="DTL_AB_BONDS___TREASURY_2_1">#N/A</definedName>
    <definedName name="DTL_AB_BONDS___TREASURY_3_1">#N/A</definedName>
    <definedName name="DTL_AB_BONDS___TREASURY_5_1">#N/A</definedName>
    <definedName name="DTL_AB_BONDS___TREASURY_7_1">#N/A</definedName>
    <definedName name="DTL_AB_CASH_2_1">#N/A</definedName>
    <definedName name="DTL_AB_CASH_3_1">#N/A</definedName>
    <definedName name="DTL_AB_CASH_40_1">#N/A</definedName>
    <definedName name="DTL_AB_CASH_44_1">#N/A</definedName>
    <definedName name="DTL_AB_CASH_46_1">#N/A</definedName>
    <definedName name="DTL_AB_CC02AX_1_1">#N/A</definedName>
    <definedName name="DTL_AB_CC02LB_2_1">#N/A</definedName>
    <definedName name="DTL_AB_CC02LX_3_1">#N/A</definedName>
    <definedName name="DTL_AB_CC03AW_4_1">#N/A</definedName>
    <definedName name="DTL_AB_CC03AX_5_1">#N/A</definedName>
    <definedName name="DTL_AB_CC04AX_6_1">#N/A</definedName>
    <definedName name="DTL_AB_CC04LX_7_1">#N/A</definedName>
    <definedName name="DTL_AB_CM02LF_8_1">#N/A</definedName>
    <definedName name="DTL_AB_COMMODITY___FUTURE_14_1">#N/A</definedName>
    <definedName name="DTL_AB_COMMODITY___FUTURE_17_1">#N/A</definedName>
    <definedName name="DTL_AB_COMMODITY___FUTURE_2_1">#N/A</definedName>
    <definedName name="DTL_AB_COMMODITY___FUTURE_3_1">#N/A</definedName>
    <definedName name="DTL_AB_COMMODITY___FUTURE_4_1">#N/A</definedName>
    <definedName name="DTL_AB_COMMODITY___FUTURE_45_1">#N/A</definedName>
    <definedName name="DTL_AB_COMMODITY___OPTION_11_1">#N/A</definedName>
    <definedName name="DTL_AB_COMMODITY___OPTION_13_1">#N/A</definedName>
    <definedName name="DTL_AB_COMMODITY___OPTION_16_1">#N/A</definedName>
    <definedName name="DTL_AB_COMMODITY___OPTION_3_1">#N/A</definedName>
    <definedName name="DTL_AB_COMMODITY___OPTION_37_1">#N/A</definedName>
    <definedName name="DTL_AB_COMMODITY___OPTION_4_1">#N/A</definedName>
    <definedName name="DTL_AB_COMMODITY___OPTION_5_1">#N/A</definedName>
    <definedName name="DTL_AB_COMMODITY___OPTION_7_1">#N/A</definedName>
    <definedName name="DTL_AB_COMMODITY___OPTION_9_1">#N/A</definedName>
    <definedName name="DTL_AB_CONTRACTUAL___OPTION_4_1">#N/A</definedName>
    <definedName name="DTL_AB_CONTRACTUAL___OPTION_41_1">#N/A</definedName>
    <definedName name="DTL_AB_CONTRACTUAL___OPTION_47_1">#N/A</definedName>
    <definedName name="DTL_AB_CONTRACTUAL___OPTION_5_1">#N/A</definedName>
    <definedName name="DTL_AB_CONTRACTUAL___OPTION_6_1">#N/A</definedName>
    <definedName name="DTL_AB_CONTRACTUAL___SWAP_30_1">#N/A</definedName>
    <definedName name="DTL_AB_CONTRACTUAL___SWAP_5_1">#N/A</definedName>
    <definedName name="DTL_AB_CONTRACTUAL___SWAP_6_1">#N/A</definedName>
    <definedName name="DTL_AB_DEAM_1_1">#N/A</definedName>
    <definedName name="DTL_AB_EQ02AF_9_1">#N/A</definedName>
    <definedName name="DTL_AB_EQ02LF_10_1">#N/A</definedName>
    <definedName name="DTL_AB_EQ04LB_11_1">#N/A</definedName>
    <definedName name="DTL_AB_EQUITIES___LISTED_10_1">#N/A</definedName>
    <definedName name="DTL_AB_EQUITIES___LISTED_12_1">#N/A</definedName>
    <definedName name="DTL_AB_EQUITIES___LISTED_15_1">#N/A</definedName>
    <definedName name="DTL_AB_EQUITIES___LISTED_18_1">#N/A</definedName>
    <definedName name="DTL_AB_EQUITIES___LISTED_2_1">#N/A</definedName>
    <definedName name="DTL_AB_EQUITIES___LISTED_20_1">#N/A</definedName>
    <definedName name="DTL_AB_EQUITIES___LISTED_22_1">#N/A</definedName>
    <definedName name="DTL_AB_EQUITIES___LISTED_24_1">#N/A</definedName>
    <definedName name="DTL_AB_EQUITIES___LISTED_26_1">#N/A</definedName>
    <definedName name="DTL_AB_EQUITIES___LISTED_28_1">#N/A</definedName>
    <definedName name="DTL_AB_EQUITIES___LISTED_31_1">#N/A</definedName>
    <definedName name="DTL_AB_EQUITIES___LISTED_33_1">#N/A</definedName>
    <definedName name="DTL_AB_EQUITIES___LISTED_35_1">#N/A</definedName>
    <definedName name="DTL_AB_EQUITIES___LISTED_38_1">#N/A</definedName>
    <definedName name="DTL_AB_EQUITIES___LISTED_4_1">#N/A</definedName>
    <definedName name="DTL_AB_EQUITIES___LISTED_42_1">#N/A</definedName>
    <definedName name="DTL_AB_EQUITIES___LISTED_6_1">#N/A</definedName>
    <definedName name="DTL_AB_EQUITIES___LISTED_7_1">#N/A</definedName>
    <definedName name="DTL_AB_EQUITIES___LISTED_8_1">#N/A</definedName>
    <definedName name="DTL_AB_EQUITY___NON_LISTED_1_1">#N/A</definedName>
    <definedName name="DTL_AB_EQUITY___NON_LISTED_3_1">#N/A</definedName>
    <definedName name="DTL_AB_EQUITY___NON_LISTED_4_1">#N/A</definedName>
    <definedName name="DTL_AB_EQUITY___NON_LISTED_8_1">#N/A</definedName>
    <definedName name="DTL_AB_F_X_FORWARD_48_1">#N/A</definedName>
    <definedName name="DTL_AB_F_X_FORWARD_6_1">#N/A</definedName>
    <definedName name="DTL_AB_F_X_FORWARD_8_1">#N/A</definedName>
    <definedName name="DTL_AB_F_X_FORWARD_9_1">#N/A</definedName>
    <definedName name="DTL_AB_FINANCE_10_1">#N/A</definedName>
    <definedName name="DTL_AB_FINANCE_4_1">#N/A</definedName>
    <definedName name="DTL_AB_FINANCE_5_1">#N/A</definedName>
    <definedName name="DTL_AB_FINANCE_7_1">#N/A</definedName>
    <definedName name="DTL_AB_FINANCE_9_1">#N/A</definedName>
    <definedName name="DTL_AB_IR01AW_12_1">#N/A</definedName>
    <definedName name="DTL_AB_IR01CS_13_1">#N/A</definedName>
    <definedName name="DTL_AB_IR01LB_14_1">#N/A</definedName>
    <definedName name="DTL_AB_IR02LF_15_1">#N/A</definedName>
    <definedName name="DTL_AB_IR03AF_16_1">#N/A</definedName>
    <definedName name="DTL_AB_IR03LF_17_1">#N/A</definedName>
    <definedName name="DTL_AB_LILYPD_1_1">#N/A</definedName>
    <definedName name="DTL_AB_MA01CS_18_1">#N/A</definedName>
    <definedName name="DTL_AB_MA02JP_19_1">#N/A</definedName>
    <definedName name="DTL_AB_MA04SD_20_1">#N/A</definedName>
    <definedName name="DTL_AB_PARTNERSHIP_11_1">#N/A</definedName>
    <definedName name="DTL_AB_TEMPO_1_1">#N/A</definedName>
    <definedName name="DTL_AB_WARRANTS_10_1">#N/A</definedName>
    <definedName name="DTL_AB_WARRANTS_11_1">#N/A</definedName>
    <definedName name="DTL_AB_WARRANTS_12_1">#N/A</definedName>
    <definedName name="DTL_AB_WARRANTS_39_1">#N/A</definedName>
    <definedName name="DTL_AB_WOLF_1_1">#N/A</definedName>
    <definedName name="DTL_AC_ASAFD1__1_1">#N/A</definedName>
    <definedName name="DTL_AC_BONDS___CORPORATE_1_1">#N/A</definedName>
    <definedName name="DTL_AC_BONDS___CORPORATE_19_1">#N/A</definedName>
    <definedName name="DTL_AC_BONDS___CORPORATE_21_1">#N/A</definedName>
    <definedName name="DTL_AC_BONDS___CORPORATE_23_1">#N/A</definedName>
    <definedName name="DTL_AC_BONDS___CORPORATE_25_1">#N/A</definedName>
    <definedName name="DTL_AC_BONDS___CORPORATE_27_1">#N/A</definedName>
    <definedName name="DTL_AC_BONDS___CORPORATE_29_1">#N/A</definedName>
    <definedName name="DTL_AC_BONDS___CORPORATE_32_1">#N/A</definedName>
    <definedName name="DTL_AC_BONDS___CORPORATE_34_1">#N/A</definedName>
    <definedName name="DTL_AC_BONDS___CORPORATE_36_1">#N/A</definedName>
    <definedName name="DTL_AC_BONDS___CORPORATE_43_1">#N/A</definedName>
    <definedName name="DTL_AC_BONDS___CORPORATE_6_1">#N/A</definedName>
    <definedName name="DTL_AC_BONDS___SOVEREIGN_1_1">#N/A</definedName>
    <definedName name="DTL_AC_BONDS___TREASURY_1_1">#N/A</definedName>
    <definedName name="DTL_AC_BONDS___TREASURY_2_1">#N/A</definedName>
    <definedName name="DTL_AC_BONDS___TREASURY_3_1">#N/A</definedName>
    <definedName name="DTL_AC_BONDS___TREASURY_5_1">#N/A</definedName>
    <definedName name="DTL_AC_BONDS___TREASURY_7_1">#N/A</definedName>
    <definedName name="DTL_AC_CASH_2_1">#N/A</definedName>
    <definedName name="DTL_AC_CASH_3_1">#N/A</definedName>
    <definedName name="DTL_AC_CASH_40_1">#N/A</definedName>
    <definedName name="DTL_AC_CASH_44_1">#N/A</definedName>
    <definedName name="DTL_AC_CASH_46_1">#N/A</definedName>
    <definedName name="DTL_AC_CC02AX_1_1">#N/A</definedName>
    <definedName name="DTL_AC_CC02LB_2_1">#N/A</definedName>
    <definedName name="DTL_AC_CC02LX_3_1">#N/A</definedName>
    <definedName name="DTL_AC_CC03AW_4_1">#N/A</definedName>
    <definedName name="DTL_AC_CC03AX_5_1">#N/A</definedName>
    <definedName name="DTL_AC_CC04AX_6_1">#N/A</definedName>
    <definedName name="DTL_AC_CC04LX_7_1">#N/A</definedName>
    <definedName name="DTL_AC_CM02LF_8_1">#N/A</definedName>
    <definedName name="DTL_AC_COMMODITY___FUTURE_14_1">#N/A</definedName>
    <definedName name="DTL_AC_COMMODITY___FUTURE_17_1">#N/A</definedName>
    <definedName name="DTL_AC_COMMODITY___FUTURE_2_1">#N/A</definedName>
    <definedName name="DTL_AC_COMMODITY___FUTURE_3_1">#N/A</definedName>
    <definedName name="DTL_AC_COMMODITY___FUTURE_4_1">#N/A</definedName>
    <definedName name="DTL_AC_COMMODITY___FUTURE_45_1">#N/A</definedName>
    <definedName name="DTL_AC_COMMODITY___OPTION_11_1">#N/A</definedName>
    <definedName name="DTL_AC_COMMODITY___OPTION_13_1">#N/A</definedName>
    <definedName name="DTL_AC_COMMODITY___OPTION_16_1">#N/A</definedName>
    <definedName name="DTL_AC_COMMODITY___OPTION_3_1">#N/A</definedName>
    <definedName name="DTL_AC_COMMODITY___OPTION_37_1">#N/A</definedName>
    <definedName name="DTL_AC_COMMODITY___OPTION_4_1">#N/A</definedName>
    <definedName name="DTL_AC_COMMODITY___OPTION_5_1">#N/A</definedName>
    <definedName name="DTL_AC_COMMODITY___OPTION_7_1">#N/A</definedName>
    <definedName name="DTL_AC_COMMODITY___OPTION_9_1">#N/A</definedName>
    <definedName name="DTL_AC_CONTRACTUAL___OPTION_4_1">#N/A</definedName>
    <definedName name="DTL_AC_CONTRACTUAL___OPTION_41_1">#N/A</definedName>
    <definedName name="DTL_AC_CONTRACTUAL___OPTION_47_1">#N/A</definedName>
    <definedName name="DTL_AC_CONTRACTUAL___OPTION_5_1">#N/A</definedName>
    <definedName name="DTL_AC_CONTRACTUAL___OPTION_6_1">#N/A</definedName>
    <definedName name="DTL_AC_CONTRACTUAL___SWAP_30_1">#N/A</definedName>
    <definedName name="DTL_AC_CONTRACTUAL___SWAP_5_1">#N/A</definedName>
    <definedName name="DTL_AC_CONTRACTUAL___SWAP_6_1">#N/A</definedName>
    <definedName name="DTL_AC_DEAM_1_1">#N/A</definedName>
    <definedName name="DTL_AC_DEAM_CAD_1_1">#N/A</definedName>
    <definedName name="DTL_AC_DEAM_USD_2_1">#N/A</definedName>
    <definedName name="DTL_AC_EQ02AF_9_1">#N/A</definedName>
    <definedName name="DTL_AC_EQ02LF_10_1">#N/A</definedName>
    <definedName name="DTL_AC_EQ04LB_11_1">#N/A</definedName>
    <definedName name="DTL_AC_EQUITIES___LISTED_10_1">#N/A</definedName>
    <definedName name="DTL_AC_EQUITIES___LISTED_12_1">#N/A</definedName>
    <definedName name="DTL_AC_EQUITIES___LISTED_15_1">#N/A</definedName>
    <definedName name="DTL_AC_EQUITIES___LISTED_18_1">#N/A</definedName>
    <definedName name="DTL_AC_EQUITIES___LISTED_2_1">#N/A</definedName>
    <definedName name="DTL_AC_EQUITIES___LISTED_20_1">#N/A</definedName>
    <definedName name="DTL_AC_EQUITIES___LISTED_22_1">#N/A</definedName>
    <definedName name="DTL_AC_EQUITIES___LISTED_24_1">#N/A</definedName>
    <definedName name="DTL_AC_EQUITIES___LISTED_26_1">#N/A</definedName>
    <definedName name="DTL_AC_EQUITIES___LISTED_28_1">#N/A</definedName>
    <definedName name="DTL_AC_EQUITIES___LISTED_31_1">#N/A</definedName>
    <definedName name="DTL_AC_EQUITIES___LISTED_33_1">#N/A</definedName>
    <definedName name="DTL_AC_EQUITIES___LISTED_35_1">#N/A</definedName>
    <definedName name="DTL_AC_EQUITIES___LISTED_38_1">#N/A</definedName>
    <definedName name="DTL_AC_EQUITIES___LISTED_4_1">#N/A</definedName>
    <definedName name="DTL_AC_EQUITIES___LISTED_42_1">#N/A</definedName>
    <definedName name="DTL_AC_EQUITIES___LISTED_6_1">#N/A</definedName>
    <definedName name="DTL_AC_EQUITIES___LISTED_7_1">#N/A</definedName>
    <definedName name="DTL_AC_EQUITIES___LISTED_8_1">#N/A</definedName>
    <definedName name="DTL_AC_EQUITY___NON_LISTED_1_1">#N/A</definedName>
    <definedName name="DTL_AC_EQUITY___NON_LISTED_3_1">#N/A</definedName>
    <definedName name="DTL_AC_EQUITY___NON_LISTED_4_1">#N/A</definedName>
    <definedName name="DTL_AC_EQUITY___NON_LISTED_8_1">#N/A</definedName>
    <definedName name="DTL_AC_F_X_FORWARD_48_1">#N/A</definedName>
    <definedName name="DTL_AC_F_X_FORWARD_6_1">#N/A</definedName>
    <definedName name="DTL_AC_F_X_FORWARD_8_1">#N/A</definedName>
    <definedName name="DTL_AC_F_X_FORWARD_9_1">#N/A</definedName>
    <definedName name="DTL_AC_FINANCE_10_1">#N/A</definedName>
    <definedName name="DTL_AC_FINANCE_4_1">#N/A</definedName>
    <definedName name="DTL_AC_FINANCE_5_1">#N/A</definedName>
    <definedName name="DTL_AC_FINANCE_7_1">#N/A</definedName>
    <definedName name="DTL_AC_FINANCE_9_1">#N/A</definedName>
    <definedName name="DTL_AC_IR01AW_12_1">#N/A</definedName>
    <definedName name="DTL_AC_IR01CS_13_1">#N/A</definedName>
    <definedName name="DTL_AC_IR01LB_14_1">#N/A</definedName>
    <definedName name="DTL_AC_IR02LF_15_1">#N/A</definedName>
    <definedName name="DTL_AC_IR03AF_16_1">#N/A</definedName>
    <definedName name="DTL_AC_IR03LF_17_1">#N/A</definedName>
    <definedName name="DTL_AC_LILYPD_1_1">#N/A</definedName>
    <definedName name="DTL_AC_MA01CS_18_1">#N/A</definedName>
    <definedName name="DTL_AC_MA02JP_19_1">#N/A</definedName>
    <definedName name="DTL_AC_MA04SD_20_1">#N/A</definedName>
    <definedName name="DTL_AC_PARTNERSHIP_11_1">#N/A</definedName>
    <definedName name="DTL_AC_TEMPO_1_1">#N/A</definedName>
    <definedName name="DTL_AC_WARRANTS_10_1">#N/A</definedName>
    <definedName name="DTL_AC_WARRANTS_11_1">#N/A</definedName>
    <definedName name="DTL_AC_WARRANTS_12_1">#N/A</definedName>
    <definedName name="DTL_AC_WARRANTS_39_1">#N/A</definedName>
    <definedName name="DTL_AC_WOLF_1_1">#N/A</definedName>
    <definedName name="DTL_AD_ASAFD1__1_1">#N/A</definedName>
    <definedName name="DTL_AD_BONDS___CORPORATE_1_1">#N/A</definedName>
    <definedName name="DTL_AD_BONDS___CORPORATE_19_1">#N/A</definedName>
    <definedName name="DTL_AD_BONDS___CORPORATE_21_1">#N/A</definedName>
    <definedName name="DTL_AD_BONDS___CORPORATE_23_1">#N/A</definedName>
    <definedName name="DTL_AD_BONDS___CORPORATE_25_1">#N/A</definedName>
    <definedName name="DTL_AD_BONDS___CORPORATE_27_1">#N/A</definedName>
    <definedName name="DTL_AD_BONDS___CORPORATE_29_1">#N/A</definedName>
    <definedName name="DTL_AD_BONDS___CORPORATE_32_1">#N/A</definedName>
    <definedName name="DTL_AD_BONDS___CORPORATE_34_1">#N/A</definedName>
    <definedName name="DTL_AD_BONDS___CORPORATE_36_1">#N/A</definedName>
    <definedName name="DTL_AD_BONDS___CORPORATE_43_1">#N/A</definedName>
    <definedName name="DTL_AD_BONDS___CORPORATE_6_1">#N/A</definedName>
    <definedName name="DTL_AD_BONDS___SOVEREIGN_1_1">#N/A</definedName>
    <definedName name="DTL_AD_BONDS___TREASURY_1_1">#N/A</definedName>
    <definedName name="DTL_AD_BONDS___TREASURY_2_1">#N/A</definedName>
    <definedName name="DTL_AD_BONDS___TREASURY_3_1">#N/A</definedName>
    <definedName name="DTL_AD_BONDS___TREASURY_5_1">#N/A</definedName>
    <definedName name="DTL_AD_BONDS___TREASURY_7_1">#N/A</definedName>
    <definedName name="DTL_AD_CASH_2_1">#N/A</definedName>
    <definedName name="DTL_AD_CASH_3_1">#N/A</definedName>
    <definedName name="DTL_AD_CASH_40_1">#N/A</definedName>
    <definedName name="DTL_AD_CASH_44_1">#N/A</definedName>
    <definedName name="DTL_AD_CASH_46_1">#N/A</definedName>
    <definedName name="DTL_AD_CC02AX_1_1">#N/A</definedName>
    <definedName name="DTL_AD_CC02LB_2_1">#N/A</definedName>
    <definedName name="DTL_AD_CC02LX_3_1">#N/A</definedName>
    <definedName name="DTL_AD_CC03AW_4_1">#N/A</definedName>
    <definedName name="DTL_AD_CC03AX_5_1">#N/A</definedName>
    <definedName name="DTL_AD_CC04AX_6_1">#N/A</definedName>
    <definedName name="DTL_AD_CC04LX_7_1">#N/A</definedName>
    <definedName name="DTL_AD_CM02LF_8_1">#N/A</definedName>
    <definedName name="DTL_AD_COMMODITY___FUTURE_14_1">#N/A</definedName>
    <definedName name="DTL_AD_COMMODITY___FUTURE_17_1">#N/A</definedName>
    <definedName name="DTL_AD_COMMODITY___FUTURE_2_1">#N/A</definedName>
    <definedName name="DTL_AD_COMMODITY___FUTURE_3_1">#N/A</definedName>
    <definedName name="DTL_AD_COMMODITY___FUTURE_4_1">#N/A</definedName>
    <definedName name="DTL_AD_COMMODITY___FUTURE_45_1">#N/A</definedName>
    <definedName name="DTL_AD_COMMODITY___OPTION_11_1">#N/A</definedName>
    <definedName name="DTL_AD_COMMODITY___OPTION_13_1">#N/A</definedName>
    <definedName name="DTL_AD_COMMODITY___OPTION_16_1">#N/A</definedName>
    <definedName name="DTL_AD_COMMODITY___OPTION_3_1">#N/A</definedName>
    <definedName name="DTL_AD_COMMODITY___OPTION_37_1">#N/A</definedName>
    <definedName name="DTL_AD_COMMODITY___OPTION_4_1">#N/A</definedName>
    <definedName name="DTL_AD_COMMODITY___OPTION_5_1">#N/A</definedName>
    <definedName name="DTL_AD_COMMODITY___OPTION_7_1">#N/A</definedName>
    <definedName name="DTL_AD_COMMODITY___OPTION_9_1">#N/A</definedName>
    <definedName name="DTL_AD_CONTRACTUAL___OPTION_4_1">#N/A</definedName>
    <definedName name="DTL_AD_CONTRACTUAL___OPTION_41_1">#N/A</definedName>
    <definedName name="DTL_AD_CONTRACTUAL___OPTION_47_1">#N/A</definedName>
    <definedName name="DTL_AD_CONTRACTUAL___OPTION_5_1">#N/A</definedName>
    <definedName name="DTL_AD_CONTRACTUAL___OPTION_6_1">#N/A</definedName>
    <definedName name="DTL_AD_CONTRACTUAL___SWAP_30_1">#N/A</definedName>
    <definedName name="DTL_AD_CONTRACTUAL___SWAP_5_1">#N/A</definedName>
    <definedName name="DTL_AD_CONTRACTUAL___SWAP_6_1">#N/A</definedName>
    <definedName name="DTL_AD_DEAM_1_1">#N/A</definedName>
    <definedName name="DTL_AD_EQ02AF_9_1">#N/A</definedName>
    <definedName name="DTL_AD_EQ02LF_10_1">#N/A</definedName>
    <definedName name="DTL_AD_EQ04LB_11_1">#N/A</definedName>
    <definedName name="DTL_AD_EQUITIES___LISTED_10_1">#N/A</definedName>
    <definedName name="DTL_AD_EQUITIES___LISTED_12_1">#N/A</definedName>
    <definedName name="DTL_AD_EQUITIES___LISTED_15_1">#N/A</definedName>
    <definedName name="DTL_AD_EQUITIES___LISTED_18_1">#N/A</definedName>
    <definedName name="DTL_AD_EQUITIES___LISTED_2_1">#N/A</definedName>
    <definedName name="DTL_AD_EQUITIES___LISTED_20_1">#N/A</definedName>
    <definedName name="DTL_AD_EQUITIES___LISTED_22_1">#N/A</definedName>
    <definedName name="DTL_AD_EQUITIES___LISTED_24_1">#N/A</definedName>
    <definedName name="DTL_AD_EQUITIES___LISTED_26_1">#N/A</definedName>
    <definedName name="DTL_AD_EQUITIES___LISTED_28_1">#N/A</definedName>
    <definedName name="DTL_AD_EQUITIES___LISTED_31_1">#N/A</definedName>
    <definedName name="DTL_AD_EQUITIES___LISTED_33_1">#N/A</definedName>
    <definedName name="DTL_AD_EQUITIES___LISTED_35_1">#N/A</definedName>
    <definedName name="DTL_AD_EQUITIES___LISTED_38_1">#N/A</definedName>
    <definedName name="DTL_AD_EQUITIES___LISTED_4_1">#N/A</definedName>
    <definedName name="DTL_AD_EQUITIES___LISTED_42_1">#N/A</definedName>
    <definedName name="DTL_AD_EQUITIES___LISTED_6_1">#N/A</definedName>
    <definedName name="DTL_AD_EQUITIES___LISTED_7_1">#N/A</definedName>
    <definedName name="DTL_AD_EQUITIES___LISTED_8_1">#N/A</definedName>
    <definedName name="DTL_AD_EQUITY___NON_LISTED_1_1">#N/A</definedName>
    <definedName name="DTL_AD_EQUITY___NON_LISTED_3_1">#N/A</definedName>
    <definedName name="DTL_AD_EQUITY___NON_LISTED_4_1">#N/A</definedName>
    <definedName name="DTL_AD_EQUITY___NON_LISTED_8_1">#N/A</definedName>
    <definedName name="DTL_AD_F_X_FORWARD_48_1">#N/A</definedName>
    <definedName name="DTL_AD_F_X_FORWARD_6_1">#N/A</definedName>
    <definedName name="DTL_AD_F_X_FORWARD_8_1">#N/A</definedName>
    <definedName name="DTL_AD_F_X_FORWARD_9_1">#N/A</definedName>
    <definedName name="DTL_AD_FINANCE_10_1">#N/A</definedName>
    <definedName name="DTL_AD_FINANCE_4_1">#N/A</definedName>
    <definedName name="DTL_AD_FINANCE_5_1">#N/A</definedName>
    <definedName name="DTL_AD_FINANCE_7_1">#N/A</definedName>
    <definedName name="DTL_AD_FINANCE_9_1">#N/A</definedName>
    <definedName name="DTL_AD_IR01AW_12_1">#N/A</definedName>
    <definedName name="DTL_AD_IR01CS_13_1">#N/A</definedName>
    <definedName name="DTL_AD_IR01LB_14_1">#N/A</definedName>
    <definedName name="DTL_AD_IR02LF_15_1">#N/A</definedName>
    <definedName name="DTL_AD_IR03AF_16_1">#N/A</definedName>
    <definedName name="DTL_AD_IR03LF_17_1">#N/A</definedName>
    <definedName name="DTL_AD_LILYPD_1_1">#N/A</definedName>
    <definedName name="DTL_AD_MA01CS_18_1">#N/A</definedName>
    <definedName name="DTL_AD_MA02JP_19_1">#N/A</definedName>
    <definedName name="DTL_AD_MA04SD_20_1">#N/A</definedName>
    <definedName name="DTL_AD_PARTNERSHIP_11_1">#N/A</definedName>
    <definedName name="DTL_AD_TEMPO_1_1">#N/A</definedName>
    <definedName name="DTL_AD_WARRANTS_10_1">#N/A</definedName>
    <definedName name="DTL_AD_WARRANTS_11_1">#N/A</definedName>
    <definedName name="DTL_AD_WARRANTS_12_1">#N/A</definedName>
    <definedName name="DTL_AD_WARRANTS_39_1">#N/A</definedName>
    <definedName name="DTL_AD_WOLF_1_1">#N/A</definedName>
    <definedName name="DTL_AE_ASAFD1__1_1">#N/A</definedName>
    <definedName name="DTL_AE_BONDS___CORPORATE_1_1">#N/A</definedName>
    <definedName name="DTL_AE_BONDS___CORPORATE_19_1">#N/A</definedName>
    <definedName name="DTL_AE_BONDS___CORPORATE_21_1">#N/A</definedName>
    <definedName name="DTL_AE_BONDS___CORPORATE_23_1">#N/A</definedName>
    <definedName name="DTL_AE_BONDS___CORPORATE_25_1">#N/A</definedName>
    <definedName name="DTL_AE_BONDS___CORPORATE_27_1">#N/A</definedName>
    <definedName name="DTL_AE_BONDS___CORPORATE_29_1">#N/A</definedName>
    <definedName name="DTL_AE_BONDS___CORPORATE_32_1">#N/A</definedName>
    <definedName name="DTL_AE_BONDS___CORPORATE_34_1">#N/A</definedName>
    <definedName name="DTL_AE_BONDS___CORPORATE_36_1">#N/A</definedName>
    <definedName name="DTL_AE_BONDS___CORPORATE_43_1">#N/A</definedName>
    <definedName name="DTL_AE_BONDS___CORPORATE_6_1">#N/A</definedName>
    <definedName name="DTL_AE_BONDS___SOVEREIGN_1_1">#N/A</definedName>
    <definedName name="DTL_AE_BONDS___TREASURY_1_1">#N/A</definedName>
    <definedName name="DTL_AE_BONDS___TREASURY_2_1">#N/A</definedName>
    <definedName name="DTL_AE_BONDS___TREASURY_3_1">#N/A</definedName>
    <definedName name="DTL_AE_BONDS___TREASURY_5_1">#N/A</definedName>
    <definedName name="DTL_AE_BONDS___TREASURY_7_1">#N/A</definedName>
    <definedName name="DTL_AE_CASH_2_1">#N/A</definedName>
    <definedName name="DTL_AE_CASH_3_1">#N/A</definedName>
    <definedName name="DTL_AE_CASH_40_1">#N/A</definedName>
    <definedName name="DTL_AE_CASH_44_1">#N/A</definedName>
    <definedName name="DTL_AE_CASH_46_1">#N/A</definedName>
    <definedName name="DTL_AE_CC02AX_1_1">#N/A</definedName>
    <definedName name="DTL_AE_CC02LB_2_1">#N/A</definedName>
    <definedName name="DTL_AE_CC02LX_3_1">#N/A</definedName>
    <definedName name="DTL_AE_CC03AW_4_1">#N/A</definedName>
    <definedName name="DTL_AE_CC03AX_5_1">#N/A</definedName>
    <definedName name="DTL_AE_CC04AX_6_1">#N/A</definedName>
    <definedName name="DTL_AE_CC04LX_7_1">#N/A</definedName>
    <definedName name="DTL_AE_CM02LF_8_1">#N/A</definedName>
    <definedName name="DTL_AE_COMMODITY___FUTURE_14_1">#N/A</definedName>
    <definedName name="DTL_AE_COMMODITY___FUTURE_17_1">#N/A</definedName>
    <definedName name="DTL_AE_COMMODITY___FUTURE_2_1">#N/A</definedName>
    <definedName name="DTL_AE_COMMODITY___FUTURE_3_1">#N/A</definedName>
    <definedName name="DTL_AE_COMMODITY___FUTURE_4_1">#N/A</definedName>
    <definedName name="DTL_AE_COMMODITY___FUTURE_45_1">#N/A</definedName>
    <definedName name="DTL_AE_COMMODITY___OPTION_11_1">#N/A</definedName>
    <definedName name="DTL_AE_COMMODITY___OPTION_13_1">#N/A</definedName>
    <definedName name="DTL_AE_COMMODITY___OPTION_16_1">#N/A</definedName>
    <definedName name="DTL_AE_COMMODITY___OPTION_3_1">#N/A</definedName>
    <definedName name="DTL_AE_COMMODITY___OPTION_37_1">#N/A</definedName>
    <definedName name="DTL_AE_COMMODITY___OPTION_4_1">#N/A</definedName>
    <definedName name="DTL_AE_COMMODITY___OPTION_5_1">#N/A</definedName>
    <definedName name="DTL_AE_COMMODITY___OPTION_7_1">#N/A</definedName>
    <definedName name="DTL_AE_COMMODITY___OPTION_9_1">#N/A</definedName>
    <definedName name="DTL_AE_CONTRACTUAL___OPTION_4_1">#N/A</definedName>
    <definedName name="DTL_AE_CONTRACTUAL___OPTION_41_1">#N/A</definedName>
    <definedName name="DTL_AE_CONTRACTUAL___OPTION_47_1">#N/A</definedName>
    <definedName name="DTL_AE_CONTRACTUAL___OPTION_5_1">#N/A</definedName>
    <definedName name="DTL_AE_CONTRACTUAL___OPTION_6_1">#N/A</definedName>
    <definedName name="DTL_AE_CONTRACTUAL___SWAP_30_1">#N/A</definedName>
    <definedName name="DTL_AE_CONTRACTUAL___SWAP_5_1">#N/A</definedName>
    <definedName name="DTL_AE_CONTRACTUAL___SWAP_6_1">#N/A</definedName>
    <definedName name="DTL_AE_DEAM_1_1">#N/A</definedName>
    <definedName name="DTL_AE_EQ02AF_9_1">#N/A</definedName>
    <definedName name="DTL_AE_EQ02LF_10_1">#N/A</definedName>
    <definedName name="DTL_AE_EQ04LB_11_1">#N/A</definedName>
    <definedName name="DTL_AE_EQUITIES___LISTED_10_1">#N/A</definedName>
    <definedName name="DTL_AE_EQUITIES___LISTED_12_1">#N/A</definedName>
    <definedName name="DTL_AE_EQUITIES___LISTED_15_1">#N/A</definedName>
    <definedName name="DTL_AE_EQUITIES___LISTED_18_1">#N/A</definedName>
    <definedName name="DTL_AE_EQUITIES___LISTED_2_1">#N/A</definedName>
    <definedName name="DTL_AE_EQUITIES___LISTED_20_1">#N/A</definedName>
    <definedName name="DTL_AE_EQUITIES___LISTED_22_1">#N/A</definedName>
    <definedName name="DTL_AE_EQUITIES___LISTED_24_1">#N/A</definedName>
    <definedName name="DTL_AE_EQUITIES___LISTED_26_1">#N/A</definedName>
    <definedName name="DTL_AE_EQUITIES___LISTED_28_1">#N/A</definedName>
    <definedName name="DTL_AE_EQUITIES___LISTED_31_1">#N/A</definedName>
    <definedName name="DTL_AE_EQUITIES___LISTED_33_1">#N/A</definedName>
    <definedName name="DTL_AE_EQUITIES___LISTED_35_1">#N/A</definedName>
    <definedName name="DTL_AE_EQUITIES___LISTED_38_1">#N/A</definedName>
    <definedName name="DTL_AE_EQUITIES___LISTED_4_1">#N/A</definedName>
    <definedName name="DTL_AE_EQUITIES___LISTED_42_1">#N/A</definedName>
    <definedName name="DTL_AE_EQUITIES___LISTED_6_1">#N/A</definedName>
    <definedName name="DTL_AE_EQUITIES___LISTED_7_1">#N/A</definedName>
    <definedName name="DTL_AE_EQUITIES___LISTED_8_1">#N/A</definedName>
    <definedName name="DTL_AE_EQUITY___NON_LISTED_1_1">#N/A</definedName>
    <definedName name="DTL_AE_EQUITY___NON_LISTED_3_1">#N/A</definedName>
    <definedName name="DTL_AE_EQUITY___NON_LISTED_4_1">#N/A</definedName>
    <definedName name="DTL_AE_EQUITY___NON_LISTED_8_1">#N/A</definedName>
    <definedName name="DTL_AE_F_X_FORWARD_48_1">#N/A</definedName>
    <definedName name="DTL_AE_F_X_FORWARD_6_1">#N/A</definedName>
    <definedName name="DTL_AE_F_X_FORWARD_8_1">#N/A</definedName>
    <definedName name="DTL_AE_F_X_FORWARD_9_1">#N/A</definedName>
    <definedName name="DTL_AE_FINANCE_10_1">#N/A</definedName>
    <definedName name="DTL_AE_FINANCE_4_1">#N/A</definedName>
    <definedName name="DTL_AE_FINANCE_5_1">#N/A</definedName>
    <definedName name="DTL_AE_FINANCE_7_1">#N/A</definedName>
    <definedName name="DTL_AE_FINANCE_9_1">#N/A</definedName>
    <definedName name="DTL_AE_IR01AW_12_1">#N/A</definedName>
    <definedName name="DTL_AE_IR01CS_13_1">#N/A</definedName>
    <definedName name="DTL_AE_IR01LB_14_1">#N/A</definedName>
    <definedName name="DTL_AE_IR02LF_15_1">#N/A</definedName>
    <definedName name="DTL_AE_IR03AF_16_1">#N/A</definedName>
    <definedName name="DTL_AE_IR03LF_17_1">#N/A</definedName>
    <definedName name="DTL_AE_LILYPD_1_1">#N/A</definedName>
    <definedName name="DTL_AE_MA01CS_18_1">#N/A</definedName>
    <definedName name="DTL_AE_MA02JP_19_1">#N/A</definedName>
    <definedName name="DTL_AE_MA04SD_20_1">#N/A</definedName>
    <definedName name="DTL_AE_PARTNERSHIP_11_1">#N/A</definedName>
    <definedName name="DTL_AE_TEMPO_1_1">#N/A</definedName>
    <definedName name="DTL_AE_WARRANTS_10_1">#N/A</definedName>
    <definedName name="DTL_AE_WARRANTS_11_1">#N/A</definedName>
    <definedName name="DTL_AE_WARRANTS_12_1">#N/A</definedName>
    <definedName name="DTL_AE_WARRANTS_39_1">#N/A</definedName>
    <definedName name="DTL_AE_WOLF_1_1">#N/A</definedName>
    <definedName name="DTL_AF_ASAFD1__1_1">#N/A</definedName>
    <definedName name="DTL_AF_BONDS___CORPORATE_1_1">#N/A</definedName>
    <definedName name="DTL_AF_BONDS___CORPORATE_19_1">#N/A</definedName>
    <definedName name="DTL_AF_BONDS___CORPORATE_21_1">#N/A</definedName>
    <definedName name="DTL_AF_BONDS___CORPORATE_23_1">#N/A</definedName>
    <definedName name="DTL_AF_BONDS___CORPORATE_25_1">#N/A</definedName>
    <definedName name="DTL_AF_BONDS___CORPORATE_27_1">#N/A</definedName>
    <definedName name="DTL_AF_BONDS___CORPORATE_29_1">#N/A</definedName>
    <definedName name="DTL_AF_BONDS___CORPORATE_32_1">#N/A</definedName>
    <definedName name="DTL_AF_BONDS___CORPORATE_34_1">#N/A</definedName>
    <definedName name="DTL_AF_BONDS___CORPORATE_36_1">#N/A</definedName>
    <definedName name="DTL_AF_BONDS___CORPORATE_43_1">#N/A</definedName>
    <definedName name="DTL_AF_BONDS___CORPORATE_6_1">#N/A</definedName>
    <definedName name="DTL_AF_BONDS___SOVEREIGN_1_1">#N/A</definedName>
    <definedName name="DTL_AF_BONDS___TREASURY_1_1">#N/A</definedName>
    <definedName name="DTL_AF_BONDS___TREASURY_2_1">#N/A</definedName>
    <definedName name="DTL_AF_BONDS___TREASURY_3_1">#N/A</definedName>
    <definedName name="DTL_AF_BONDS___TREASURY_5_1">#N/A</definedName>
    <definedName name="DTL_AF_BONDS___TREASURY_7_1">#N/A</definedName>
    <definedName name="DTL_AF_CASH_2_1">#N/A</definedName>
    <definedName name="DTL_AF_CASH_3_1">#N/A</definedName>
    <definedName name="DTL_AF_CASH_40_1">#N/A</definedName>
    <definedName name="DTL_AF_CASH_44_1">#N/A</definedName>
    <definedName name="DTL_AF_CASH_46_1">#N/A</definedName>
    <definedName name="DTL_AF_CC02AX_1_1">#N/A</definedName>
    <definedName name="DTL_AF_CC02LB_2_1">#N/A</definedName>
    <definedName name="DTL_AF_CC02LX_3_1">#N/A</definedName>
    <definedName name="DTL_AF_CC03AW_4_1">#N/A</definedName>
    <definedName name="DTL_AF_CC03AX_5_1">#N/A</definedName>
    <definedName name="DTL_AF_CC04AX_6_1">#N/A</definedName>
    <definedName name="DTL_AF_CC04LX_7_1">#N/A</definedName>
    <definedName name="DTL_AF_CM02LF_8_1">#N/A</definedName>
    <definedName name="DTL_AF_COMMODITY___FUTURE_14_1">#N/A</definedName>
    <definedName name="DTL_AF_COMMODITY___FUTURE_17_1">#N/A</definedName>
    <definedName name="DTL_AF_COMMODITY___FUTURE_2_1">#N/A</definedName>
    <definedName name="DTL_AF_COMMODITY___FUTURE_3_1">#N/A</definedName>
    <definedName name="DTL_AF_COMMODITY___FUTURE_4_1">#N/A</definedName>
    <definedName name="DTL_AF_COMMODITY___FUTURE_45_1">#N/A</definedName>
    <definedName name="DTL_AF_COMMODITY___OPTION_11_1">#N/A</definedName>
    <definedName name="DTL_AF_COMMODITY___OPTION_13_1">#N/A</definedName>
    <definedName name="DTL_AF_COMMODITY___OPTION_16_1">#N/A</definedName>
    <definedName name="DTL_AF_COMMODITY___OPTION_3_1">#N/A</definedName>
    <definedName name="DTL_AF_COMMODITY___OPTION_37_1">#N/A</definedName>
    <definedName name="DTL_AF_COMMODITY___OPTION_4_1">#N/A</definedName>
    <definedName name="DTL_AF_COMMODITY___OPTION_5_1">#N/A</definedName>
    <definedName name="DTL_AF_COMMODITY___OPTION_7_1">#N/A</definedName>
    <definedName name="DTL_AF_COMMODITY___OPTION_9_1">#N/A</definedName>
    <definedName name="DTL_AF_CONTRACTUAL___OPTION_4_1">#N/A</definedName>
    <definedName name="DTL_AF_CONTRACTUAL___OPTION_41_1">#N/A</definedName>
    <definedName name="DTL_AF_CONTRACTUAL___OPTION_47_1">#N/A</definedName>
    <definedName name="DTL_AF_CONTRACTUAL___OPTION_5_1">#N/A</definedName>
    <definedName name="DTL_AF_CONTRACTUAL___OPTION_6_1">#N/A</definedName>
    <definedName name="DTL_AF_CONTRACTUAL___SWAP_30_1">#N/A</definedName>
    <definedName name="DTL_AF_CONTRACTUAL___SWAP_5_1">#N/A</definedName>
    <definedName name="DTL_AF_CONTRACTUAL___SWAP_6_1">#N/A</definedName>
    <definedName name="DTL_AF_DEAM_1_1">#N/A</definedName>
    <definedName name="DTL_AF_EQ02AF_9_1">#N/A</definedName>
    <definedName name="DTL_AF_EQ02LF_10_1">#N/A</definedName>
    <definedName name="DTL_AF_EQ04LB_11_1">#N/A</definedName>
    <definedName name="DTL_AF_EQUITIES___LISTED_10_1">#N/A</definedName>
    <definedName name="DTL_AF_EQUITIES___LISTED_12_1">#N/A</definedName>
    <definedName name="DTL_AF_EQUITIES___LISTED_15_1">#N/A</definedName>
    <definedName name="DTL_AF_EQUITIES___LISTED_18_1">#N/A</definedName>
    <definedName name="DTL_AF_EQUITIES___LISTED_2_1">#N/A</definedName>
    <definedName name="DTL_AF_EQUITIES___LISTED_20_1">#N/A</definedName>
    <definedName name="DTL_AF_EQUITIES___LISTED_22_1">#N/A</definedName>
    <definedName name="DTL_AF_EQUITIES___LISTED_24_1">#N/A</definedName>
    <definedName name="DTL_AF_EQUITIES___LISTED_26_1">#N/A</definedName>
    <definedName name="DTL_AF_EQUITIES___LISTED_28_1">#N/A</definedName>
    <definedName name="DTL_AF_EQUITIES___LISTED_31_1">#N/A</definedName>
    <definedName name="DTL_AF_EQUITIES___LISTED_33_1">#N/A</definedName>
    <definedName name="DTL_AF_EQUITIES___LISTED_35_1">#N/A</definedName>
    <definedName name="DTL_AF_EQUITIES___LISTED_38_1">#N/A</definedName>
    <definedName name="DTL_AF_EQUITIES___LISTED_4_1">#N/A</definedName>
    <definedName name="DTL_AF_EQUITIES___LISTED_42_1">#N/A</definedName>
    <definedName name="DTL_AF_EQUITIES___LISTED_6_1">#N/A</definedName>
    <definedName name="DTL_AF_EQUITIES___LISTED_7_1">#N/A</definedName>
    <definedName name="DTL_AF_EQUITIES___LISTED_8_1">#N/A</definedName>
    <definedName name="DTL_AF_EQUITY___NON_LISTED_1_1">#N/A</definedName>
    <definedName name="DTL_AF_EQUITY___NON_LISTED_3_1">#N/A</definedName>
    <definedName name="DTL_AF_EQUITY___NON_LISTED_4_1">#N/A</definedName>
    <definedName name="DTL_AF_EQUITY___NON_LISTED_8_1">#N/A</definedName>
    <definedName name="DTL_AF_F_X_FORWARD_48_1">#N/A</definedName>
    <definedName name="DTL_AF_F_X_FORWARD_6_1">#N/A</definedName>
    <definedName name="DTL_AF_F_X_FORWARD_8_1">#N/A</definedName>
    <definedName name="DTL_AF_F_X_FORWARD_9_1">#N/A</definedName>
    <definedName name="DTL_AF_FINANCE_10_1">#N/A</definedName>
    <definedName name="DTL_AF_FINANCE_4_1">#N/A</definedName>
    <definedName name="DTL_AF_FINANCE_5_1">#N/A</definedName>
    <definedName name="DTL_AF_FINANCE_7_1">#N/A</definedName>
    <definedName name="DTL_AF_FINANCE_9_1">#N/A</definedName>
    <definedName name="DTL_AF_IR01AW_12_1">#N/A</definedName>
    <definedName name="DTL_AF_IR01CS_13_1">#N/A</definedName>
    <definedName name="DTL_AF_IR01LB_14_1">#N/A</definedName>
    <definedName name="DTL_AF_IR02LF_15_1">#N/A</definedName>
    <definedName name="DTL_AF_IR03AF_16_1">#N/A</definedName>
    <definedName name="DTL_AF_IR03LF_17_1">#N/A</definedName>
    <definedName name="DTL_AF_LILYPD_1_1">#N/A</definedName>
    <definedName name="DTL_AF_MA01CS_18_1">#N/A</definedName>
    <definedName name="DTL_AF_MA02JP_19_1">#N/A</definedName>
    <definedName name="DTL_AF_MA04SD_20_1">#N/A</definedName>
    <definedName name="DTL_AF_PARTNERSHIP_11_1">#N/A</definedName>
    <definedName name="DTL_AF_TEMPO_1_1">#N/A</definedName>
    <definedName name="DTL_AF_WARRANTS_10_1">#N/A</definedName>
    <definedName name="DTL_AF_WARRANTS_11_1">#N/A</definedName>
    <definedName name="DTL_AF_WARRANTS_12_1">#N/A</definedName>
    <definedName name="DTL_AF_WARRANTS_39_1">#N/A</definedName>
    <definedName name="DTL_AF_WOLF_1_1">#N/A</definedName>
    <definedName name="DTL_AG_ASAFD1__1_1">#N/A</definedName>
    <definedName name="DTL_AG_BONDS___CORPORATE_1_1">#N/A</definedName>
    <definedName name="DTL_AG_BONDS___CORPORATE_19_1">#N/A</definedName>
    <definedName name="DTL_AG_BONDS___CORPORATE_21_1">#N/A</definedName>
    <definedName name="DTL_AG_BONDS___CORPORATE_23_1">#N/A</definedName>
    <definedName name="DTL_AG_BONDS___CORPORATE_25_1">#N/A</definedName>
    <definedName name="DTL_AG_BONDS___CORPORATE_27_1">#N/A</definedName>
    <definedName name="DTL_AG_BONDS___CORPORATE_29_1">#N/A</definedName>
    <definedName name="DTL_AG_BONDS___CORPORATE_32_1">#N/A</definedName>
    <definedName name="DTL_AG_BONDS___CORPORATE_34_1">#N/A</definedName>
    <definedName name="DTL_AG_BONDS___CORPORATE_36_1">#N/A</definedName>
    <definedName name="DTL_AG_BONDS___CORPORATE_43_1">#N/A</definedName>
    <definedName name="DTL_AG_BONDS___CORPORATE_6_1">#N/A</definedName>
    <definedName name="DTL_AG_BONDS___SOVEREIGN_1_1">#N/A</definedName>
    <definedName name="DTL_AG_BONDS___TREASURY_1_1">#N/A</definedName>
    <definedName name="DTL_AG_BONDS___TREASURY_2_1">#N/A</definedName>
    <definedName name="DTL_AG_BONDS___TREASURY_3_1">#N/A</definedName>
    <definedName name="DTL_AG_BONDS___TREASURY_5_1">#N/A</definedName>
    <definedName name="DTL_AG_BONDS___TREASURY_7_1">#N/A</definedName>
    <definedName name="DTL_AG_CASH_2_1">#N/A</definedName>
    <definedName name="DTL_AG_CASH_3_1">#N/A</definedName>
    <definedName name="DTL_AG_CASH_40_1">#N/A</definedName>
    <definedName name="DTL_AG_CASH_44_1">#N/A</definedName>
    <definedName name="DTL_AG_CASH_46_1">#N/A</definedName>
    <definedName name="DTL_AG_CC02AX_1_1">#N/A</definedName>
    <definedName name="DTL_AG_CC02LB_2_1">#N/A</definedName>
    <definedName name="DTL_AG_CC02LX_3_1">#N/A</definedName>
    <definedName name="DTL_AG_CC03AW_4_1">#N/A</definedName>
    <definedName name="DTL_AG_CC03AX_5_1">#N/A</definedName>
    <definedName name="DTL_AG_CC04AX_6_1">#N/A</definedName>
    <definedName name="DTL_AG_CC04LX_7_1">#N/A</definedName>
    <definedName name="DTL_AG_CM02LF_8_1">#N/A</definedName>
    <definedName name="DTL_AG_COMMODITY___FUTURE_14_1">#N/A</definedName>
    <definedName name="DTL_AG_COMMODITY___FUTURE_17_1">#N/A</definedName>
    <definedName name="DTL_AG_COMMODITY___FUTURE_2_1">#N/A</definedName>
    <definedName name="DTL_AG_COMMODITY___FUTURE_3_1">#N/A</definedName>
    <definedName name="DTL_AG_COMMODITY___FUTURE_4_1">#N/A</definedName>
    <definedName name="DTL_AG_COMMODITY___FUTURE_45_1">#N/A</definedName>
    <definedName name="DTL_AG_COMMODITY___OPTION_11_1">#N/A</definedName>
    <definedName name="DTL_AG_COMMODITY___OPTION_13_1">#N/A</definedName>
    <definedName name="DTL_AG_COMMODITY___OPTION_16_1">#N/A</definedName>
    <definedName name="DTL_AG_COMMODITY___OPTION_3_1">#N/A</definedName>
    <definedName name="DTL_AG_COMMODITY___OPTION_37_1">#N/A</definedName>
    <definedName name="DTL_AG_COMMODITY___OPTION_4_1">#N/A</definedName>
    <definedName name="DTL_AG_COMMODITY___OPTION_5_1">#N/A</definedName>
    <definedName name="DTL_AG_COMMODITY___OPTION_7_1">#N/A</definedName>
    <definedName name="DTL_AG_COMMODITY___OPTION_9_1">#N/A</definedName>
    <definedName name="DTL_AG_CONTRACTUAL___OPTION_4_1">#N/A</definedName>
    <definedName name="DTL_AG_CONTRACTUAL___OPTION_41_1">#N/A</definedName>
    <definedName name="DTL_AG_CONTRACTUAL___OPTION_47_1">#N/A</definedName>
    <definedName name="DTL_AG_CONTRACTUAL___OPTION_5_1">#N/A</definedName>
    <definedName name="DTL_AG_CONTRACTUAL___OPTION_6_1">#N/A</definedName>
    <definedName name="DTL_AG_CONTRACTUAL___SWAP_30_1">#N/A</definedName>
    <definedName name="DTL_AG_CONTRACTUAL___SWAP_5_1">#N/A</definedName>
    <definedName name="DTL_AG_CONTRACTUAL___SWAP_6_1">#N/A</definedName>
    <definedName name="DTL_AG_DEAM_1_1">#N/A</definedName>
    <definedName name="DTL_AG_EQ02AF_9_1">#N/A</definedName>
    <definedName name="DTL_AG_EQ02LF_10_1">#N/A</definedName>
    <definedName name="DTL_AG_EQ04LB_11_1">#N/A</definedName>
    <definedName name="DTL_AG_EQUITIES___LISTED_10_1">#N/A</definedName>
    <definedName name="DTL_AG_EQUITIES___LISTED_12_1">#N/A</definedName>
    <definedName name="DTL_AG_EQUITIES___LISTED_15_1">#N/A</definedName>
    <definedName name="DTL_AG_EQUITIES___LISTED_18_1">#N/A</definedName>
    <definedName name="DTL_AG_EQUITIES___LISTED_2_1">#N/A</definedName>
    <definedName name="DTL_AG_EQUITIES___LISTED_20_1">#N/A</definedName>
    <definedName name="DTL_AG_EQUITIES___LISTED_22_1">#N/A</definedName>
    <definedName name="DTL_AG_EQUITIES___LISTED_24_1">#N/A</definedName>
    <definedName name="DTL_AG_EQUITIES___LISTED_26_1">#N/A</definedName>
    <definedName name="DTL_AG_EQUITIES___LISTED_28_1">#N/A</definedName>
    <definedName name="DTL_AG_EQUITIES___LISTED_31_1">#N/A</definedName>
    <definedName name="DTL_AG_EQUITIES___LISTED_33_1">#N/A</definedName>
    <definedName name="DTL_AG_EQUITIES___LISTED_35_1">#N/A</definedName>
    <definedName name="DTL_AG_EQUITIES___LISTED_38_1">#N/A</definedName>
    <definedName name="DTL_AG_EQUITIES___LISTED_4_1">#N/A</definedName>
    <definedName name="DTL_AG_EQUITIES___LISTED_42_1">#N/A</definedName>
    <definedName name="DTL_AG_EQUITIES___LISTED_6_1">#N/A</definedName>
    <definedName name="DTL_AG_EQUITIES___LISTED_7_1">#N/A</definedName>
    <definedName name="DTL_AG_EQUITIES___LISTED_8_1">#N/A</definedName>
    <definedName name="DTL_AG_EQUITY___NON_LISTED_1_1">#N/A</definedName>
    <definedName name="DTL_AG_EQUITY___NON_LISTED_3_1">#N/A</definedName>
    <definedName name="DTL_AG_EQUITY___NON_LISTED_4_1">#N/A</definedName>
    <definedName name="DTL_AG_EQUITY___NON_LISTED_8_1">#N/A</definedName>
    <definedName name="DTL_AG_F_X_FORWARD_48_1">#N/A</definedName>
    <definedName name="DTL_AG_F_X_FORWARD_6_1">#N/A</definedName>
    <definedName name="DTL_AG_F_X_FORWARD_8_1">#N/A</definedName>
    <definedName name="DTL_AG_F_X_FORWARD_9_1">#N/A</definedName>
    <definedName name="DTL_AG_FINANCE_10_1">#N/A</definedName>
    <definedName name="DTL_AG_FINANCE_4_1">#N/A</definedName>
    <definedName name="DTL_AG_FINANCE_5_1">#N/A</definedName>
    <definedName name="DTL_AG_FINANCE_7_1">#N/A</definedName>
    <definedName name="DTL_AG_FINANCE_9_1">#N/A</definedName>
    <definedName name="DTL_AG_IR01AW_12_1">#N/A</definedName>
    <definedName name="DTL_AG_IR01CS_13_1">#N/A</definedName>
    <definedName name="DTL_AG_IR01LB_14_1">#N/A</definedName>
    <definedName name="DTL_AG_IR02LF_15_1">#N/A</definedName>
    <definedName name="DTL_AG_IR03AF_16_1">#N/A</definedName>
    <definedName name="DTL_AG_IR03LF_17_1">#N/A</definedName>
    <definedName name="DTL_AG_LILYPD_1_1">#N/A</definedName>
    <definedName name="DTL_AG_MA01CS_18_1">#N/A</definedName>
    <definedName name="DTL_AG_MA02JP_19_1">#N/A</definedName>
    <definedName name="DTL_AG_MA04SD_20_1">#N/A</definedName>
    <definedName name="DTL_AG_PARTNERSHIP_11_1">#N/A</definedName>
    <definedName name="DTL_AG_TEMPO_1_1">#N/A</definedName>
    <definedName name="DTL_AG_WARRANTS_10_1">#N/A</definedName>
    <definedName name="DTL_AG_WARRANTS_11_1">#N/A</definedName>
    <definedName name="DTL_AG_WARRANTS_12_1">#N/A</definedName>
    <definedName name="DTL_AG_WARRANTS_39_1">#N/A</definedName>
    <definedName name="DTL_AG_WOLF_1_1">#N/A</definedName>
    <definedName name="DTL_ALL">#N/A</definedName>
    <definedName name="DTL_AV_DEAM_____7950____________________C191_____USD_1_1">#N/A</definedName>
    <definedName name="DTL_AV_DEAM_____7950_______________LF_____C192_____GBP_3_1">#N/A</definedName>
    <definedName name="DTL_AV_DEAM_____7950_______________LF_____C192_____USD_5_1">#N/A</definedName>
    <definedName name="DTL_AV_DEAM_____7950_____COMMISSION_EXP_______________C191_____USD_2_1">#N/A</definedName>
    <definedName name="DTL_AV_DEAM_____7950_____COMMISSION_EXP__________LF_____C192_____GBP_4_1">#N/A</definedName>
    <definedName name="DTL_AV_DEAM_____7950_____COMMISSION_EXP__________LF_____C192_____USD_6_1">#N/A</definedName>
    <definedName name="DTL_AV_DEAM_____7995_______________OC_____C187_____JPY_1_1">#N/A</definedName>
    <definedName name="DTL_AV_DEAM_____7995_______________OC_____C190_____JPY_3_1">#N/A</definedName>
    <definedName name="DTL_AV_DEAM_____7995_______________OC_____C193_____JPY_5_1">#N/A</definedName>
    <definedName name="DTL_AV_DEAM_____7995_____CONTRACTUAL_PAYMENTS__________OC_____C187_____JPY_2_1">#N/A</definedName>
    <definedName name="DTL_AV_DEAM_____7995_____CONTRACTUAL_PAYMENTS__________OC_____C190_____JPY_4_1">#N/A</definedName>
    <definedName name="DTL_AV_DEAM_____7995_____CONTRACTUAL_PAYMENTS__________OC_____C193_____JPY_6_1">#N/A</definedName>
    <definedName name="DTL_C_AUD_ASSETS_3_1">#N/A</definedName>
    <definedName name="DTL_C_AUD_EXPENSES_2_1">#N/A</definedName>
    <definedName name="DTL_C_AUD_INCOME_1_1">#N/A</definedName>
    <definedName name="DTL_C_AUD_LIABILITIES_4_1">#N/A</definedName>
    <definedName name="DTL_C_AUD_SUSPENSE_5_1">#N/A</definedName>
    <definedName name="DTL_C_CAD_ASSETS_8_1">#N/A</definedName>
    <definedName name="DTL_C_CAD_EXPENSES_7_1">#N/A</definedName>
    <definedName name="DTL_C_CAD_INCOME_6_1">#N/A</definedName>
    <definedName name="DTL_C_CAD_LIABILITIES_9_1">#N/A</definedName>
    <definedName name="DTL_C_CAD_SUSPENSE_10_1">#N/A</definedName>
    <definedName name="DTL_C_CHF_ASSETS_13_1">#N/A</definedName>
    <definedName name="DTL_C_CHF_EXPENSES_12_1">#N/A</definedName>
    <definedName name="DTL_C_CHF_INCOME_11_1">#N/A</definedName>
    <definedName name="DTL_C_CHF_LIABILITIES_14_1">#N/A</definedName>
    <definedName name="DTL_C_CHF_SUSPENSE_15_1">#N/A</definedName>
    <definedName name="DTL_C_EUR_ASSETS_18_1">#N/A</definedName>
    <definedName name="DTL_C_EUR_ASSETS_8_1">#N/A</definedName>
    <definedName name="DTL_C_EUR_EXPENSES_17_1">#N/A</definedName>
    <definedName name="DTL_C_EUR_EXPENSES_7_1">#N/A</definedName>
    <definedName name="DTL_C_EUR_INCOME_16_1">#N/A</definedName>
    <definedName name="DTL_C_EUR_INCOME_6_1">#N/A</definedName>
    <definedName name="DTL_C_EUR_LIABILITIES_9_1">#N/A</definedName>
    <definedName name="DTL_C_EUR_SUSPENSE_19_1">#N/A</definedName>
    <definedName name="DTL_C_GBP_ASSETS_22_1">#N/A</definedName>
    <definedName name="DTL_C_GBP_EXPENSES_21_1">#N/A</definedName>
    <definedName name="DTL_C_GBP_INCOME_20_1">#N/A</definedName>
    <definedName name="DTL_C_GBP_LIABILITIES_23_1">#N/A</definedName>
    <definedName name="DTL_C_GBP_SUSPENSE_24_1">#N/A</definedName>
    <definedName name="DTL_C_JPY_ASSETS_27_1">#N/A</definedName>
    <definedName name="DTL_C_JPY_EXPENSES_26_1">#N/A</definedName>
    <definedName name="DTL_C_JPY_INCOME_25_1">#N/A</definedName>
    <definedName name="DTL_C_JPY_LIABILITIES_28_1">#N/A</definedName>
    <definedName name="DTL_C_JPY_SUSPENSE_29_1">#N/A</definedName>
    <definedName name="DTL_C_SEK_ASSETS_32_1">#N/A</definedName>
    <definedName name="DTL_C_SEK_EXPENSES_31_1">#N/A</definedName>
    <definedName name="DTL_C_SEK_INCOME_30_1">#N/A</definedName>
    <definedName name="DTL_C_SEK_LIABILITIES_33_1">#N/A</definedName>
    <definedName name="DTL_C_SEK_SUSPENSE_34_1">#N/A</definedName>
    <definedName name="DTL_C_USD_ASSETS_12_1">#N/A</definedName>
    <definedName name="DTL_C_USD_ASSETS_3_1">#N/A</definedName>
    <definedName name="DTL_C_USD_ASSETS_37_1">#N/A</definedName>
    <definedName name="DTL_C_USD_CAPITAL_14_1">#N/A</definedName>
    <definedName name="DTL_C_USD_CAPITAL_39_1">#N/A</definedName>
    <definedName name="DTL_C_USD_CAPITAL_4_1">#N/A</definedName>
    <definedName name="DTL_C_USD_CAPITAL_5_1">#N/A</definedName>
    <definedName name="DTL_C_USD_EXPENSES_11_1">#N/A</definedName>
    <definedName name="DTL_C_USD_EXPENSES_2_1">#N/A</definedName>
    <definedName name="DTL_C_USD_EXPENSES_36_1">#N/A</definedName>
    <definedName name="DTL_C_USD_INCOME_1_1">#N/A</definedName>
    <definedName name="DTL_C_USD_INCOME_10_1">#N/A</definedName>
    <definedName name="DTL_C_USD_INCOME_35_1">#N/A</definedName>
    <definedName name="DTL_C_USD_LIABILITIES_13_1">#N/A</definedName>
    <definedName name="DTL_C_USD_LIABILITIES_38_1">#N/A</definedName>
    <definedName name="DTL_C_USD_LIABILITIES_4_1">#N/A</definedName>
    <definedName name="DTL_C_USD_SUSPENSE_15_1">#N/A</definedName>
    <definedName name="DTL_C_USD_SUSPENSE_40_1">#N/A</definedName>
    <definedName name="DTL_C_USD_SUSPENSE_6_1">#N/A</definedName>
    <definedName name="DTL_D_AUD_ASSETS_3_1">#N/A</definedName>
    <definedName name="DTL_D_AUD_EXPENSES_2_1">#N/A</definedName>
    <definedName name="DTL_D_AUD_INCOME_1_1">#N/A</definedName>
    <definedName name="DTL_D_AUD_LIABILITIES_4_1">#N/A</definedName>
    <definedName name="DTL_D_AUD_SUSPENSE_5_1">#N/A</definedName>
    <definedName name="DTL_D_CAD_ASSETS_8_1">#N/A</definedName>
    <definedName name="DTL_D_CAD_EXPENSES_7_1">#N/A</definedName>
    <definedName name="DTL_D_CAD_INCOME_6_1">#N/A</definedName>
    <definedName name="DTL_D_CAD_LIABILITIES_9_1">#N/A</definedName>
    <definedName name="DTL_D_CAD_SUSPENSE_10_1">#N/A</definedName>
    <definedName name="DTL_D_CHF_ASSETS_13_1">#N/A</definedName>
    <definedName name="DTL_D_CHF_EXPENSES_12_1">#N/A</definedName>
    <definedName name="DTL_D_CHF_INCOME_11_1">#N/A</definedName>
    <definedName name="DTL_D_CHF_LIABILITIES_14_1">#N/A</definedName>
    <definedName name="DTL_D_CHF_SUSPENSE_15_1">#N/A</definedName>
    <definedName name="DTL_D_EUR_ASSETS_18_1">#N/A</definedName>
    <definedName name="DTL_D_EUR_ASSETS_8_1">#N/A</definedName>
    <definedName name="DTL_D_EUR_EXPENSES_17_1">#N/A</definedName>
    <definedName name="DTL_D_EUR_EXPENSES_7_1">#N/A</definedName>
    <definedName name="DTL_D_EUR_INCOME_16_1">#N/A</definedName>
    <definedName name="DTL_D_EUR_INCOME_6_1">#N/A</definedName>
    <definedName name="DTL_D_EUR_LIABILITIES_9_1">#N/A</definedName>
    <definedName name="DTL_D_EUR_SUSPENSE_19_1">#N/A</definedName>
    <definedName name="DTL_D_GBP_ASSETS_22_1">#N/A</definedName>
    <definedName name="DTL_D_GBP_EXPENSES_21_1">#N/A</definedName>
    <definedName name="DTL_D_GBP_INCOME_20_1">#N/A</definedName>
    <definedName name="DTL_D_GBP_LIABILITIES_23_1">#N/A</definedName>
    <definedName name="DTL_D_GBP_SUSPENSE_24_1">#N/A</definedName>
    <definedName name="DTL_D_JPY_ASSETS_27_1">#N/A</definedName>
    <definedName name="DTL_D_JPY_EXPENSES_26_1">#N/A</definedName>
    <definedName name="DTL_D_JPY_INCOME_25_1">#N/A</definedName>
    <definedName name="DTL_D_JPY_LIABILITIES_28_1">#N/A</definedName>
    <definedName name="DTL_D_JPY_SUSPENSE_29_1">#N/A</definedName>
    <definedName name="DTL_D_SEK_ASSETS_32_1">#N/A</definedName>
    <definedName name="DTL_D_SEK_EXPENSES_31_1">#N/A</definedName>
    <definedName name="DTL_D_SEK_INCOME_30_1">#N/A</definedName>
    <definedName name="DTL_D_SEK_LIABILITIES_33_1">#N/A</definedName>
    <definedName name="DTL_D_SEK_SUSPENSE_34_1">#N/A</definedName>
    <definedName name="DTL_D_USD_ASSETS_12_1">#N/A</definedName>
    <definedName name="DTL_D_USD_ASSETS_3_1">#N/A</definedName>
    <definedName name="DTL_D_USD_ASSETS_37_1">#N/A</definedName>
    <definedName name="DTL_D_USD_CAPITAL_14_1">#N/A</definedName>
    <definedName name="DTL_D_USD_CAPITAL_39_1">#N/A</definedName>
    <definedName name="DTL_D_USD_CAPITAL_4_1">#N/A</definedName>
    <definedName name="DTL_D_USD_CAPITAL_5_1">#N/A</definedName>
    <definedName name="DTL_D_USD_EXPENSES_11_1">#N/A</definedName>
    <definedName name="DTL_D_USD_EXPENSES_2_1">#N/A</definedName>
    <definedName name="DTL_D_USD_EXPENSES_36_1">#N/A</definedName>
    <definedName name="DTL_D_USD_INCOME_1_1">#N/A</definedName>
    <definedName name="DTL_D_USD_INCOME_10_1">#N/A</definedName>
    <definedName name="DTL_D_USD_INCOME_35_1">#N/A</definedName>
    <definedName name="DTL_D_USD_LIABILITIES_13_1">#N/A</definedName>
    <definedName name="DTL_D_USD_LIABILITIES_38_1">#N/A</definedName>
    <definedName name="DTL_D_USD_LIABILITIES_4_1">#N/A</definedName>
    <definedName name="DTL_D_USD_SUSPENSE_15_1">#N/A</definedName>
    <definedName name="DTL_D_USD_SUSPENSE_40_1">#N/A</definedName>
    <definedName name="DTL_D_USD_SUSPENSE_6_1">#N/A</definedName>
    <definedName name="DTL_E_ASAFD1__ASAFD1_____ANTHON_____Anthony_J__Taddey_Trust_DTD_1_1">#N/A</definedName>
    <definedName name="DTL_E_ASAFD1__ASAFD1_____ASATAX_____ASA_Tax_Advantaged_Advisors_LLC_2_1">#N/A</definedName>
    <definedName name="DTL_E_ASAFD1__ASAFD1_____BENNET_____Mr____Mrs__Robert_Bennett_2_1">#N/A</definedName>
    <definedName name="DTL_E_ASAFD1__ASAFD1_____BENNET_____Mr____Mrs__Robert_Bennett_3_1">#N/A</definedName>
    <definedName name="DTL_E_ASAFD1__ASAFD1_____CAPFND_____118_Capital_Fund__LLC_3_1">#N/A</definedName>
    <definedName name="DTL_E_ASAFD1__ASAFD1_____CAPFND_____118_Capital_Fund__LLC_4_1">#N/A</definedName>
    <definedName name="DTL_E_ASAFD1__ASAFD1_____CORLIS_____The_Corliss_Family_Trust_4_1">#N/A</definedName>
    <definedName name="DTL_E_ASAFD1__ASAFD1_____CORLIS_____The_Corliss_Family_Trust_5_1">#N/A</definedName>
    <definedName name="DTL_E_ASAFD1__ASAFD1_____DAVID_____David_Dines_5_1">#N/A</definedName>
    <definedName name="DTL_E_ASAFD1__ASAFD1_____DAVID_____David_Dines_6_1">#N/A</definedName>
    <definedName name="DTL_E_ASAFD1__ASAFD1_____ELLEEN_____Elleen_F__Murray_QPRT__1__6_1">#N/A</definedName>
    <definedName name="DTL_E_ASAFD1__ASAFD1_____ELLEEN_____Elleen_F__Murray_QPRT__1__7_1">#N/A</definedName>
    <definedName name="DTL_E_ASAFD1__ASAFD1_____FURST_____Furst_Capital_Partners_7_1">#N/A</definedName>
    <definedName name="DTL_E_ASAFD1__ASAFD1_____FURST_____Furst_Capital_Partners_8_1">#N/A</definedName>
    <definedName name="DTL_E_ASAFD1__ASAFD1_____GARY_____Gary_G__OHagan___Marcia_L__OHagan_8_1">#N/A</definedName>
    <definedName name="DTL_E_ASAFD1__ASAFD1_____GARY_____Gary_G__OHagan___Marcia_L__OHagan_9_1">#N/A</definedName>
    <definedName name="DTL_E_ASAFD1__ASAFD1_____GORDON_____Estate_of_Gordon_H__Ritz_10_1">#N/A</definedName>
    <definedName name="DTL_E_ASAFD1__ASAFD1_____GORDON_____Estate_of_Gordon_H__Ritz_9_1">#N/A</definedName>
    <definedName name="DTL_E_ASAFD1__ASAFD1_____IRVIN_____Irvin_Kessler_10_1">#N/A</definedName>
    <definedName name="DTL_E_ASAFD1__ASAFD1_____IRVIN_____Irvin_Kessler_11_1">#N/A</definedName>
    <definedName name="DTL_E_ASAFD1__ASAFD1_____JAMES_____James_S__Chapman_11_1">#N/A</definedName>
    <definedName name="DTL_E_ASAFD1__ASAFD1_____JAMES_____James_S__Chapman_12_1">#N/A</definedName>
    <definedName name="DTL_E_ASAFD1__ASAFD1_____LARSEN_____Mrs__Anne_Larsen_Simonson_12_1">#N/A</definedName>
    <definedName name="DTL_E_ASAFD1__ASAFD1_____LARSEN_____Mrs__Anne_Larsen_Simonson_13_1">#N/A</definedName>
    <definedName name="DTL_E_ASAFD1__ASAFD1_____MARGOT_____Margot_L__Ritz_14_1">#N/A</definedName>
    <definedName name="DTL_E_ASAFD1__ASAFD1_____MELLIN_____Paul___Miriam_Mellin_15_1">#N/A</definedName>
    <definedName name="DTL_E_ASAFD1__ASAFD1_____MICHAE_____Michael_V__Curran_13_1">#N/A</definedName>
    <definedName name="DTL_E_ASAFD1__ASAFD1_____MICHAE_____Michael_V__Curran_16_1">#N/A</definedName>
    <definedName name="DTL_E_ASAFD1__ASAFD1_____MURRAY_____Murray_Capital_LLC_14_1">#N/A</definedName>
    <definedName name="DTL_E_ASAFD1__ASAFD1_____MURRAY_____Murray_Capital_LLC_17_1">#N/A</definedName>
    <definedName name="DTL_E_ASAFD1__ASAFD1_____RICHAR_____Richard_F__Leahy_15_1">#N/A</definedName>
    <definedName name="DTL_E_ASAFD1__ASAFD1_____RICHAR_____Richard_F__Leahy_18_1">#N/A</definedName>
    <definedName name="DTL_E_ASAFD1__ASAFD1_____ROBERT_____Robert_D__Albright_Jr__16_1">#N/A</definedName>
    <definedName name="DTL_E_ASAFD1__ASAFD1_____ROBERT_____Robert_D__Albright_Jr__19_1">#N/A</definedName>
    <definedName name="DTL_E_ASAFD1__ASAFD1_____ROLAND_____Roland_A__Jacobus_17_1">#N/A</definedName>
    <definedName name="DTL_E_ASAFD1__ASAFD1_____ROLAND_____Roland_A__Jacobus_20_1">#N/A</definedName>
    <definedName name="DTL_E_ASAFD1__ASAFD1_____SCHOEN_____Jon_S__Schoen_21_1">#N/A</definedName>
    <definedName name="DTL_E_ASAFD1__ASAFD1_____SHAWN_____Shawn_Taddey_18_1">#N/A</definedName>
    <definedName name="DTL_E_ASAFD1__ASAFD1_____SHAWN_____Shawn_Taddey_22_1">#N/A</definedName>
    <definedName name="DTL_E_ASAFD1__ASAFD1_____STEVEN_____Steven_Colt_Pumilia_19_1">#N/A</definedName>
    <definedName name="DTL_E_ASAFD1__ASAFD1_____STEVEN_____Steven_Colt_Pumilia_23_1">#N/A</definedName>
    <definedName name="DTL_E_ASAFD1__ASAFD1_____SUZAN_____Suzan_Z__Ritz_24_1">#N/A</definedName>
    <definedName name="DTL_E_ASAFD1__ASAFD1_____THYSEL_____Jon_P__Thysell_25_1">#N/A</definedName>
    <definedName name="DTL_E_AUD_ASSETS_3_1">#N/A</definedName>
    <definedName name="DTL_E_AUD_EXPENSES_2_1">#N/A</definedName>
    <definedName name="DTL_E_AUD_INCOME_1_1">#N/A</definedName>
    <definedName name="DTL_E_AUD_LIABILITIES_4_1">#N/A</definedName>
    <definedName name="DTL_E_AUD_SUSPENSE_5_1">#N/A</definedName>
    <definedName name="DTL_E_CAD_ASSETS_8_1">#N/A</definedName>
    <definedName name="DTL_E_CAD_EXPENSES_7_1">#N/A</definedName>
    <definedName name="DTL_E_CAD_INCOME_6_1">#N/A</definedName>
    <definedName name="DTL_E_CAD_LIABILITIES_9_1">#N/A</definedName>
    <definedName name="DTL_E_CAD_SUSPENSE_10_1">#N/A</definedName>
    <definedName name="DTL_E_CHF_ASSETS_13_1">#N/A</definedName>
    <definedName name="DTL_E_CHF_EXPENSES_12_1">#N/A</definedName>
    <definedName name="DTL_E_CHF_INCOME_11_1">#N/A</definedName>
    <definedName name="DTL_E_CHF_LIABILITIES_14_1">#N/A</definedName>
    <definedName name="DTL_E_CHF_SUSPENSE_15_1">#N/A</definedName>
    <definedName name="DTL_E_EUR_ASSETS_18_1">#N/A</definedName>
    <definedName name="DTL_E_EUR_ASSETS_8_1">#N/A</definedName>
    <definedName name="DTL_E_EUR_EXPENSES_17_1">#N/A</definedName>
    <definedName name="DTL_E_EUR_EXPENSES_7_1">#N/A</definedName>
    <definedName name="DTL_E_EUR_INCOME_16_1">#N/A</definedName>
    <definedName name="DTL_E_EUR_INCOME_6_1">#N/A</definedName>
    <definedName name="DTL_E_EUR_LIABILITIES_9_1">#N/A</definedName>
    <definedName name="DTL_E_EUR_SUSPENSE_19_1">#N/A</definedName>
    <definedName name="DTL_E_GBP_ASSETS_22_1">#N/A</definedName>
    <definedName name="DTL_E_GBP_EXPENSES_21_1">#N/A</definedName>
    <definedName name="DTL_E_GBP_INCOME_20_1">#N/A</definedName>
    <definedName name="DTL_E_GBP_LIABILITIES_23_1">#N/A</definedName>
    <definedName name="DTL_E_GBP_SUSPENSE_24_1">#N/A</definedName>
    <definedName name="DTL_E_JPY_ASSETS_27_1">#N/A</definedName>
    <definedName name="DTL_E_JPY_EXPENSES_26_1">#N/A</definedName>
    <definedName name="DTL_E_JPY_INCOME_25_1">#N/A</definedName>
    <definedName name="DTL_E_JPY_LIABILITIES_28_1">#N/A</definedName>
    <definedName name="DTL_E_JPY_SUSPENSE_29_1">#N/A</definedName>
    <definedName name="DTL_E_SEK_ASSETS_32_1">#N/A</definedName>
    <definedName name="DTL_E_SEK_EXPENSES_31_1">#N/A</definedName>
    <definedName name="DTL_E_SEK_INCOME_30_1">#N/A</definedName>
    <definedName name="DTL_E_SEK_LIABILITIES_33_1">#N/A</definedName>
    <definedName name="DTL_E_SEK_SUSPENSE_34_1">#N/A</definedName>
    <definedName name="DTL_E_USD_ASSETS_12_1">#N/A</definedName>
    <definedName name="DTL_E_USD_ASSETS_3_1">#N/A</definedName>
    <definedName name="DTL_E_USD_ASSETS_37_1">#N/A</definedName>
    <definedName name="DTL_E_USD_CAPITAL_14_1">#N/A</definedName>
    <definedName name="DTL_E_USD_CAPITAL_39_1">#N/A</definedName>
    <definedName name="DTL_E_USD_CAPITAL_4_1">#N/A</definedName>
    <definedName name="DTL_E_USD_CAPITAL_5_1">#N/A</definedName>
    <definedName name="DTL_E_USD_EXPENSES_11_1">#N/A</definedName>
    <definedName name="DTL_E_USD_EXPENSES_2_1">#N/A</definedName>
    <definedName name="DTL_E_USD_EXPENSES_36_1">#N/A</definedName>
    <definedName name="DTL_E_USD_INCOME_1_1">#N/A</definedName>
    <definedName name="DTL_E_USD_INCOME_10_1">#N/A</definedName>
    <definedName name="DTL_E_USD_INCOME_35_1">#N/A</definedName>
    <definedName name="DTL_E_USD_LIABILITIES_13_1">#N/A</definedName>
    <definedName name="DTL_E_USD_LIABILITIES_38_1">#N/A</definedName>
    <definedName name="DTL_E_USD_LIABILITIES_4_1">#N/A</definedName>
    <definedName name="DTL_E_USD_SUSPENSE_15_1">#N/A</definedName>
    <definedName name="DTL_E_USD_SUSPENSE_40_1">#N/A</definedName>
    <definedName name="DTL_E_USD_SUSPENSE_6_1">#N/A</definedName>
    <definedName name="DTL_E_WOLF_WOLF_____BARBAS_____BARRY_BAUSANO_1_1">#N/A</definedName>
    <definedName name="DTL_E_WOLF_WOLF_____CSGSY_____CREDIT_SUISEE_NOMINEES__GSY_LTD_2_1">#N/A</definedName>
    <definedName name="DTL_E_WOLF_WOLF_____CSLON_____CREDIT_SUISSE_LONDON_NOMINEE_LTD_3_1">#N/A</definedName>
    <definedName name="DTL_E_WOLF_WOLF_____FORTIS_____FORTIS_BANK_NV_S_A__4_1">#N/A</definedName>
    <definedName name="DTL_F_ASAFD1__ASAFD1_____ANTHON_____Anthony_J__Taddey_Trust_DTD_1_1">#N/A</definedName>
    <definedName name="DTL_F_ASAFD1__ASAFD1_____ASATAX_____ASA_Tax_Advantaged_Advisors_LLC_2_1">#N/A</definedName>
    <definedName name="DTL_F_ASAFD1__ASAFD1_____BENNET_____Mr____Mrs__Robert_Bennett_2_1">#N/A</definedName>
    <definedName name="DTL_F_ASAFD1__ASAFD1_____BENNET_____Mr____Mrs__Robert_Bennett_3_1">#N/A</definedName>
    <definedName name="DTL_F_ASAFD1__ASAFD1_____CAPFND_____118_Capital_Fund__LLC_3_1">#N/A</definedName>
    <definedName name="DTL_F_ASAFD1__ASAFD1_____CAPFND_____118_Capital_Fund__LLC_4_1">#N/A</definedName>
    <definedName name="DTL_F_ASAFD1__ASAFD1_____CORLIS_____The_Corliss_Family_Trust_4_1">#N/A</definedName>
    <definedName name="DTL_F_ASAFD1__ASAFD1_____CORLIS_____The_Corliss_Family_Trust_5_1">#N/A</definedName>
    <definedName name="DTL_F_ASAFD1__ASAFD1_____DAVID_____David_Dines_5_1">#N/A</definedName>
    <definedName name="DTL_F_ASAFD1__ASAFD1_____DAVID_____David_Dines_6_1">#N/A</definedName>
    <definedName name="DTL_F_ASAFD1__ASAFD1_____ELLEEN_____Elleen_F__Murray_QPRT__1__6_1">#N/A</definedName>
    <definedName name="DTL_F_ASAFD1__ASAFD1_____ELLEEN_____Elleen_F__Murray_QPRT__1__7_1">#N/A</definedName>
    <definedName name="DTL_F_ASAFD1__ASAFD1_____FURST_____Furst_Capital_Partners_7_1">#N/A</definedName>
    <definedName name="DTL_F_ASAFD1__ASAFD1_____FURST_____Furst_Capital_Partners_8_1">#N/A</definedName>
    <definedName name="DTL_F_ASAFD1__ASAFD1_____GARY_____Gary_G__OHagan___Marcia_L__OHagan_8_1">#N/A</definedName>
    <definedName name="DTL_F_ASAFD1__ASAFD1_____GARY_____Gary_G__OHagan___Marcia_L__OHagan_9_1">#N/A</definedName>
    <definedName name="DTL_F_ASAFD1__ASAFD1_____GORDON_____Estate_of_Gordon_H__Ritz_10_1">#N/A</definedName>
    <definedName name="DTL_F_ASAFD1__ASAFD1_____GORDON_____Estate_of_Gordon_H__Ritz_9_1">#N/A</definedName>
    <definedName name="DTL_F_ASAFD1__ASAFD1_____IRVIN_____Irvin_Kessler_10_1">#N/A</definedName>
    <definedName name="DTL_F_ASAFD1__ASAFD1_____IRVIN_____Irvin_Kessler_11_1">#N/A</definedName>
    <definedName name="DTL_F_ASAFD1__ASAFD1_____JAMES_____James_S__Chapman_11_1">#N/A</definedName>
    <definedName name="DTL_F_ASAFD1__ASAFD1_____JAMES_____James_S__Chapman_12_1">#N/A</definedName>
    <definedName name="DTL_F_ASAFD1__ASAFD1_____LARSEN_____Mrs__Anne_Larsen_Simonson_12_1">#N/A</definedName>
    <definedName name="DTL_F_ASAFD1__ASAFD1_____LARSEN_____Mrs__Anne_Larsen_Simonson_13_1">#N/A</definedName>
    <definedName name="DTL_F_ASAFD1__ASAFD1_____MARGOT_____Margot_L__Ritz_14_1">#N/A</definedName>
    <definedName name="DTL_F_ASAFD1__ASAFD1_____MELLIN_____Paul___Miriam_Mellin_15_1">#N/A</definedName>
    <definedName name="DTL_F_ASAFD1__ASAFD1_____MICHAE_____Michael_V__Curran_13_1">#N/A</definedName>
    <definedName name="DTL_F_ASAFD1__ASAFD1_____MICHAE_____Michael_V__Curran_16_1">#N/A</definedName>
    <definedName name="DTL_F_ASAFD1__ASAFD1_____MURRAY_____Murray_Capital_LLC_14_1">#N/A</definedName>
    <definedName name="DTL_F_ASAFD1__ASAFD1_____MURRAY_____Murray_Capital_LLC_17_1">#N/A</definedName>
    <definedName name="DTL_F_ASAFD1__ASAFD1_____RICHAR_____Richard_F__Leahy_15_1">#N/A</definedName>
    <definedName name="DTL_F_ASAFD1__ASAFD1_____RICHAR_____Richard_F__Leahy_18_1">#N/A</definedName>
    <definedName name="DTL_F_ASAFD1__ASAFD1_____ROBERT_____Robert_D__Albright_Jr__16_1">#N/A</definedName>
    <definedName name="DTL_F_ASAFD1__ASAFD1_____ROBERT_____Robert_D__Albright_Jr__19_1">#N/A</definedName>
    <definedName name="DTL_F_ASAFD1__ASAFD1_____ROLAND_____Roland_A__Jacobus_17_1">#N/A</definedName>
    <definedName name="DTL_F_ASAFD1__ASAFD1_____ROLAND_____Roland_A__Jacobus_20_1">#N/A</definedName>
    <definedName name="DTL_F_ASAFD1__ASAFD1_____SCHOEN_____Jon_S__Schoen_21_1">#N/A</definedName>
    <definedName name="DTL_F_ASAFD1__ASAFD1_____SHAWN_____Shawn_Taddey_18_1">#N/A</definedName>
    <definedName name="DTL_F_ASAFD1__ASAFD1_____SHAWN_____Shawn_Taddey_22_1">#N/A</definedName>
    <definedName name="DTL_F_ASAFD1__ASAFD1_____STEVEN_____Steven_Colt_Pumilia_19_1">#N/A</definedName>
    <definedName name="DTL_F_ASAFD1__ASAFD1_____STEVEN_____Steven_Colt_Pumilia_23_1">#N/A</definedName>
    <definedName name="DTL_F_ASAFD1__ASAFD1_____SUZAN_____Suzan_Z__Ritz_24_1">#N/A</definedName>
    <definedName name="DTL_F_ASAFD1__ASAFD1_____THYSEL_____Jon_P__Thysell_25_1">#N/A</definedName>
    <definedName name="DTL_F_AUD_ASSETS_3_1">#N/A</definedName>
    <definedName name="DTL_F_AUD_EXPENSES_2_1">#N/A</definedName>
    <definedName name="DTL_F_AUD_INCOME_1_1">#N/A</definedName>
    <definedName name="DTL_F_AUD_LIABILITIES_4_1">#N/A</definedName>
    <definedName name="DTL_F_AUD_SUSPENSE_5_1">#N/A</definedName>
    <definedName name="DTL_F_CAD_ASSETS_8_1">#N/A</definedName>
    <definedName name="DTL_F_CAD_EXPENSES_7_1">#N/A</definedName>
    <definedName name="DTL_F_CAD_INCOME_6_1">#N/A</definedName>
    <definedName name="DTL_F_CAD_LIABILITIES_9_1">#N/A</definedName>
    <definedName name="DTL_F_CAD_SUSPENSE_10_1">#N/A</definedName>
    <definedName name="DTL_F_CHF_ASSETS_13_1">#N/A</definedName>
    <definedName name="DTL_F_CHF_EXPENSES_12_1">#N/A</definedName>
    <definedName name="DTL_F_CHF_INCOME_11_1">#N/A</definedName>
    <definedName name="DTL_F_CHF_LIABILITIES_14_1">#N/A</definedName>
    <definedName name="DTL_F_CHF_SUSPENSE_15_1">#N/A</definedName>
    <definedName name="DTL_F_EUR_ASSETS_18_1">#N/A</definedName>
    <definedName name="DTL_F_EUR_ASSETS_8_1">#N/A</definedName>
    <definedName name="DTL_F_EUR_EXPENSES_17_1">#N/A</definedName>
    <definedName name="DTL_F_EUR_EXPENSES_7_1">#N/A</definedName>
    <definedName name="DTL_F_EUR_INCOME_16_1">#N/A</definedName>
    <definedName name="DTL_F_EUR_INCOME_6_1">#N/A</definedName>
    <definedName name="DTL_F_EUR_LIABILITIES_9_1">#N/A</definedName>
    <definedName name="DTL_F_EUR_SUSPENSE_19_1">#N/A</definedName>
    <definedName name="DTL_F_GBP_ASSETS_22_1">#N/A</definedName>
    <definedName name="DTL_F_GBP_EXPENSES_21_1">#N/A</definedName>
    <definedName name="DTL_F_GBP_INCOME_20_1">#N/A</definedName>
    <definedName name="DTL_F_GBP_LIABILITIES_23_1">#N/A</definedName>
    <definedName name="DTL_F_GBP_SUSPENSE_24_1">#N/A</definedName>
    <definedName name="DTL_F_JPY_ASSETS_27_1">#N/A</definedName>
    <definedName name="DTL_F_JPY_EXPENSES_26_1">#N/A</definedName>
    <definedName name="DTL_F_JPY_INCOME_25_1">#N/A</definedName>
    <definedName name="DTL_F_JPY_LIABILITIES_28_1">#N/A</definedName>
    <definedName name="DTL_F_JPY_SUSPENSE_29_1">#N/A</definedName>
    <definedName name="DTL_F_SEK_ASSETS_32_1">#N/A</definedName>
    <definedName name="DTL_F_SEK_EXPENSES_31_1">#N/A</definedName>
    <definedName name="DTL_F_SEK_INCOME_30_1">#N/A</definedName>
    <definedName name="DTL_F_SEK_LIABILITIES_33_1">#N/A</definedName>
    <definedName name="DTL_F_SEK_SUSPENSE_34_1">#N/A</definedName>
    <definedName name="DTL_F_USD_ASSETS_12_1">#N/A</definedName>
    <definedName name="DTL_F_USD_ASSETS_3_1">#N/A</definedName>
    <definedName name="DTL_F_USD_ASSETS_37_1">#N/A</definedName>
    <definedName name="DTL_F_USD_CAPITAL_14_1">#N/A</definedName>
    <definedName name="DTL_F_USD_CAPITAL_39_1">#N/A</definedName>
    <definedName name="DTL_F_USD_CAPITAL_4_1">#N/A</definedName>
    <definedName name="DTL_F_USD_CAPITAL_5_1">#N/A</definedName>
    <definedName name="DTL_F_USD_EXPENSES_11_1">#N/A</definedName>
    <definedName name="DTL_F_USD_EXPENSES_2_1">#N/A</definedName>
    <definedName name="DTL_F_USD_EXPENSES_36_1">#N/A</definedName>
    <definedName name="DTL_F_USD_INCOME_1_1">#N/A</definedName>
    <definedName name="DTL_F_USD_INCOME_10_1">#N/A</definedName>
    <definedName name="DTL_F_USD_INCOME_35_1">#N/A</definedName>
    <definedName name="DTL_F_USD_LIABILITIES_13_1">#N/A</definedName>
    <definedName name="DTL_F_USD_LIABILITIES_38_1">#N/A</definedName>
    <definedName name="DTL_F_USD_LIABILITIES_4_1">#N/A</definedName>
    <definedName name="DTL_F_USD_SUSPENSE_15_1">#N/A</definedName>
    <definedName name="DTL_F_USD_SUSPENSE_40_1">#N/A</definedName>
    <definedName name="DTL_F_USD_SUSPENSE_6_1">#N/A</definedName>
    <definedName name="DTL_F_WOLF_WOLF_____BARBAS_____BARRY_BAUSANO_1_1">#N/A</definedName>
    <definedName name="DTL_F_WOLF_WOLF_____CSGSY_____CREDIT_SUISEE_NOMINEES__GSY_LTD_2_1">#N/A</definedName>
    <definedName name="DTL_F_WOLF_WOLF_____CSLON_____CREDIT_SUISSE_LONDON_NOMINEE_LTD_3_1">#N/A</definedName>
    <definedName name="DTL_F_WOLF_WOLF_____FORTIS_____FORTIS_BANK_NV_S_A__4_1">#N/A</definedName>
    <definedName name="DTL_G_ASAFD1__ASAFD1_____ANTHON_____Anthony_J__Taddey_Trust_DTD_1_1">#N/A</definedName>
    <definedName name="DTL_G_ASAFD1__ASAFD1_____ASATAX_____ASA_Tax_Advantaged_Advisors_LLC_2_1">#N/A</definedName>
    <definedName name="DTL_G_ASAFD1__ASAFD1_____BENNET_____Mr____Mrs__Robert_Bennett_2_1">#N/A</definedName>
    <definedName name="DTL_G_ASAFD1__ASAFD1_____BENNET_____Mr____Mrs__Robert_Bennett_3_1">#N/A</definedName>
    <definedName name="DTL_G_ASAFD1__ASAFD1_____CAPFND_____118_Capital_Fund__LLC_3_1">#N/A</definedName>
    <definedName name="DTL_G_ASAFD1__ASAFD1_____CAPFND_____118_Capital_Fund__LLC_4_1">#N/A</definedName>
    <definedName name="DTL_G_ASAFD1__ASAFD1_____CORLIS_____The_Corliss_Family_Trust_4_1">#N/A</definedName>
    <definedName name="DTL_G_ASAFD1__ASAFD1_____CORLIS_____The_Corliss_Family_Trust_5_1">#N/A</definedName>
    <definedName name="DTL_G_ASAFD1__ASAFD1_____DAVID_____David_Dines_5_1">#N/A</definedName>
    <definedName name="DTL_G_ASAFD1__ASAFD1_____DAVID_____David_Dines_6_1">#N/A</definedName>
    <definedName name="DTL_G_ASAFD1__ASAFD1_____ELLEEN_____Elleen_F__Murray_QPRT__1__6_1">#N/A</definedName>
    <definedName name="DTL_G_ASAFD1__ASAFD1_____ELLEEN_____Elleen_F__Murray_QPRT__1__7_1">#N/A</definedName>
    <definedName name="DTL_G_ASAFD1__ASAFD1_____FURST_____Furst_Capital_Partners_7_1">#N/A</definedName>
    <definedName name="DTL_G_ASAFD1__ASAFD1_____FURST_____Furst_Capital_Partners_8_1">#N/A</definedName>
    <definedName name="DTL_G_ASAFD1__ASAFD1_____GARY_____Gary_G__OHagan___Marcia_L__OHagan_8_1">#N/A</definedName>
    <definedName name="DTL_G_ASAFD1__ASAFD1_____GARY_____Gary_G__OHagan___Marcia_L__OHagan_9_1">#N/A</definedName>
    <definedName name="DTL_G_ASAFD1__ASAFD1_____GORDON_____Estate_of_Gordon_H__Ritz_10_1">#N/A</definedName>
    <definedName name="DTL_G_ASAFD1__ASAFD1_____GORDON_____Estate_of_Gordon_H__Ritz_9_1">#N/A</definedName>
    <definedName name="DTL_G_ASAFD1__ASAFD1_____IRVIN_____Irvin_Kessler_10_1">#N/A</definedName>
    <definedName name="DTL_G_ASAFD1__ASAFD1_____IRVIN_____Irvin_Kessler_11_1">#N/A</definedName>
    <definedName name="DTL_G_ASAFD1__ASAFD1_____JAMES_____James_S__Chapman_11_1">#N/A</definedName>
    <definedName name="DTL_G_ASAFD1__ASAFD1_____JAMES_____James_S__Chapman_12_1">#N/A</definedName>
    <definedName name="DTL_G_ASAFD1__ASAFD1_____LARSEN_____Mrs__Anne_Larsen_Simonson_12_1">#N/A</definedName>
    <definedName name="DTL_G_ASAFD1__ASAFD1_____LARSEN_____Mrs__Anne_Larsen_Simonson_13_1">#N/A</definedName>
    <definedName name="DTL_G_ASAFD1__ASAFD1_____MARGOT_____Margot_L__Ritz_14_1">#N/A</definedName>
    <definedName name="DTL_G_ASAFD1__ASAFD1_____MELLIN_____Paul___Miriam_Mellin_15_1">#N/A</definedName>
    <definedName name="DTL_G_ASAFD1__ASAFD1_____MICHAE_____Michael_V__Curran_13_1">#N/A</definedName>
    <definedName name="DTL_G_ASAFD1__ASAFD1_____MICHAE_____Michael_V__Curran_16_1">#N/A</definedName>
    <definedName name="DTL_G_ASAFD1__ASAFD1_____MURRAY_____Murray_Capital_LLC_14_1">#N/A</definedName>
    <definedName name="DTL_G_ASAFD1__ASAFD1_____MURRAY_____Murray_Capital_LLC_17_1">#N/A</definedName>
    <definedName name="DTL_G_ASAFD1__ASAFD1_____RICHAR_____Richard_F__Leahy_15_1">#N/A</definedName>
    <definedName name="DTL_G_ASAFD1__ASAFD1_____RICHAR_____Richard_F__Leahy_18_1">#N/A</definedName>
    <definedName name="DTL_G_ASAFD1__ASAFD1_____ROBERT_____Robert_D__Albright_Jr__16_1">#N/A</definedName>
    <definedName name="DTL_G_ASAFD1__ASAFD1_____ROBERT_____Robert_D__Albright_Jr__19_1">#N/A</definedName>
    <definedName name="DTL_G_ASAFD1__ASAFD1_____ROLAND_____Roland_A__Jacobus_17_1">#N/A</definedName>
    <definedName name="DTL_G_ASAFD1__ASAFD1_____ROLAND_____Roland_A__Jacobus_20_1">#N/A</definedName>
    <definedName name="DTL_G_ASAFD1__ASAFD1_____SCHOEN_____Jon_S__Schoen_21_1">#N/A</definedName>
    <definedName name="DTL_G_ASAFD1__ASAFD1_____SHAWN_____Shawn_Taddey_18_1">#N/A</definedName>
    <definedName name="DTL_G_ASAFD1__ASAFD1_____SHAWN_____Shawn_Taddey_22_1">#N/A</definedName>
    <definedName name="DTL_G_ASAFD1__ASAFD1_____STEVEN_____Steven_Colt_Pumilia_19_1">#N/A</definedName>
    <definedName name="DTL_G_ASAFD1__ASAFD1_____STEVEN_____Steven_Colt_Pumilia_23_1">#N/A</definedName>
    <definedName name="DTL_G_ASAFD1__ASAFD1_____SUZAN_____Suzan_Z__Ritz_24_1">#N/A</definedName>
    <definedName name="DTL_G_ASAFD1__ASAFD1_____THYSEL_____Jon_P__Thysell_25_1">#N/A</definedName>
    <definedName name="DTL_G_AUD_ASSETS_3_1">#N/A</definedName>
    <definedName name="DTL_G_AUD_EXPENSES_2_1">#N/A</definedName>
    <definedName name="DTL_G_AUD_INCOME_1_1">#N/A</definedName>
    <definedName name="DTL_G_AUD_LIABILITIES_4_1">#N/A</definedName>
    <definedName name="DTL_G_AUD_SUSPENSE_5_1">#N/A</definedName>
    <definedName name="DTL_G_CAD_ASSETS_8_1">#N/A</definedName>
    <definedName name="DTL_G_CAD_EXPENSES_7_1">#N/A</definedName>
    <definedName name="DTL_G_CAD_INCOME_6_1">#N/A</definedName>
    <definedName name="DTL_G_CAD_LIABILITIES_9_1">#N/A</definedName>
    <definedName name="DTL_G_CAD_SUSPENSE_10_1">#N/A</definedName>
    <definedName name="DTL_G_CHF_ASSETS_13_1">#N/A</definedName>
    <definedName name="DTL_G_CHF_EXPENSES_12_1">#N/A</definedName>
    <definedName name="DTL_G_CHF_INCOME_11_1">#N/A</definedName>
    <definedName name="DTL_G_CHF_LIABILITIES_14_1">#N/A</definedName>
    <definedName name="DTL_G_CHF_SUSPENSE_15_1">#N/A</definedName>
    <definedName name="DTL_G_EUR_ASSETS_18_1">#N/A</definedName>
    <definedName name="DTL_G_EUR_ASSETS_8_1">#N/A</definedName>
    <definedName name="DTL_G_EUR_EXPENSES_17_1">#N/A</definedName>
    <definedName name="DTL_G_EUR_EXPENSES_7_1">#N/A</definedName>
    <definedName name="DTL_G_EUR_INCOME_16_1">#N/A</definedName>
    <definedName name="DTL_G_EUR_INCOME_6_1">#N/A</definedName>
    <definedName name="DTL_G_EUR_LIABILITIES_9_1">#N/A</definedName>
    <definedName name="DTL_G_EUR_SUSPENSE_19_1">#N/A</definedName>
    <definedName name="DTL_G_GBP_ASSETS_22_1">#N/A</definedName>
    <definedName name="DTL_G_GBP_EXPENSES_21_1">#N/A</definedName>
    <definedName name="DTL_G_GBP_INCOME_20_1">#N/A</definedName>
    <definedName name="DTL_G_GBP_LIABILITIES_23_1">#N/A</definedName>
    <definedName name="DTL_G_GBP_SUSPENSE_24_1">#N/A</definedName>
    <definedName name="DTL_G_JPY_ASSETS_27_1">#N/A</definedName>
    <definedName name="DTL_G_JPY_EXPENSES_26_1">#N/A</definedName>
    <definedName name="DTL_G_JPY_INCOME_25_1">#N/A</definedName>
    <definedName name="DTL_G_JPY_LIABILITIES_28_1">#N/A</definedName>
    <definedName name="DTL_G_JPY_SUSPENSE_29_1">#N/A</definedName>
    <definedName name="DTL_G_SEK_ASSETS_32_1">#N/A</definedName>
    <definedName name="DTL_G_SEK_EXPENSES_31_1">#N/A</definedName>
    <definedName name="DTL_G_SEK_INCOME_30_1">#N/A</definedName>
    <definedName name="DTL_G_SEK_LIABILITIES_33_1">#N/A</definedName>
    <definedName name="DTL_G_SEK_SUSPENSE_34_1">#N/A</definedName>
    <definedName name="DTL_G_USD_ASSETS_12_1">#N/A</definedName>
    <definedName name="DTL_G_USD_ASSETS_3_1">#N/A</definedName>
    <definedName name="DTL_G_USD_ASSETS_37_1">#N/A</definedName>
    <definedName name="DTL_G_USD_CAPITAL_14_1">#N/A</definedName>
    <definedName name="DTL_G_USD_CAPITAL_39_1">#N/A</definedName>
    <definedName name="DTL_G_USD_CAPITAL_4_1">#N/A</definedName>
    <definedName name="DTL_G_USD_CAPITAL_5_1">#N/A</definedName>
    <definedName name="DTL_G_USD_EXPENSES_11_1">#N/A</definedName>
    <definedName name="DTL_G_USD_EXPENSES_2_1">#N/A</definedName>
    <definedName name="DTL_G_USD_EXPENSES_36_1">#N/A</definedName>
    <definedName name="DTL_G_USD_INCOME_1_1">#N/A</definedName>
    <definedName name="DTL_G_USD_INCOME_10_1">#N/A</definedName>
    <definedName name="DTL_G_USD_INCOME_35_1">#N/A</definedName>
    <definedName name="DTL_G_USD_LIABILITIES_13_1">#N/A</definedName>
    <definedName name="DTL_G_USD_LIABILITIES_38_1">#N/A</definedName>
    <definedName name="DTL_G_USD_LIABILITIES_4_1">#N/A</definedName>
    <definedName name="DTL_G_USD_SUSPENSE_15_1">#N/A</definedName>
    <definedName name="DTL_G_USD_SUSPENSE_40_1">#N/A</definedName>
    <definedName name="DTL_G_USD_SUSPENSE_6_1">#N/A</definedName>
    <definedName name="DTL_G_WOLF_WOLF_____BARBAS_____BARRY_BAUSANO_1_1">#N/A</definedName>
    <definedName name="DTL_G_WOLF_WOLF_____CSGSY_____CREDIT_SUISEE_NOMINEES__GSY_LTD_2_1">#N/A</definedName>
    <definedName name="DTL_G_WOLF_WOLF_____CSLON_____CREDIT_SUISSE_LONDON_NOMINEE_LTD_3_1">#N/A</definedName>
    <definedName name="DTL_G_WOLF_WOLF_____FORTIS_____FORTIS_BANK_NV_S_A__4_1">#N/A</definedName>
    <definedName name="DTL_H_ASAFD1__ASAFD1_____ANTHON_____Anthony_J__Taddey_Trust_DTD_1_1">#N/A</definedName>
    <definedName name="DTL_H_ASAFD1__ASAFD1_____ASATAX_____ASA_Tax_Advantaged_Advisors_LLC_2_1">#N/A</definedName>
    <definedName name="DTL_H_ASAFD1__ASAFD1_____BENNET_____Mr____Mrs__Robert_Bennett_2_1">#N/A</definedName>
    <definedName name="DTL_H_ASAFD1__ASAFD1_____BENNET_____Mr____Mrs__Robert_Bennett_3_1">#N/A</definedName>
    <definedName name="DTL_H_ASAFD1__ASAFD1_____CAPFND_____118_Capital_Fund__LLC_3_1">#N/A</definedName>
    <definedName name="DTL_H_ASAFD1__ASAFD1_____CAPFND_____118_Capital_Fund__LLC_4_1">#N/A</definedName>
    <definedName name="DTL_H_ASAFD1__ASAFD1_____CORLIS_____The_Corliss_Family_Trust_4_1">#N/A</definedName>
    <definedName name="DTL_H_ASAFD1__ASAFD1_____CORLIS_____The_Corliss_Family_Trust_5_1">#N/A</definedName>
    <definedName name="DTL_H_ASAFD1__ASAFD1_____DAVID_____David_Dines_5_1">#N/A</definedName>
    <definedName name="DTL_H_ASAFD1__ASAFD1_____DAVID_____David_Dines_6_1">#N/A</definedName>
    <definedName name="DTL_H_ASAFD1__ASAFD1_____ELLEEN_____Elleen_F__Murray_QPRT__1__6_1">#N/A</definedName>
    <definedName name="DTL_H_ASAFD1__ASAFD1_____ELLEEN_____Elleen_F__Murray_QPRT__1__7_1">#N/A</definedName>
    <definedName name="DTL_H_ASAFD1__ASAFD1_____FURST_____Furst_Capital_Partners_7_1">#N/A</definedName>
    <definedName name="DTL_H_ASAFD1__ASAFD1_____FURST_____Furst_Capital_Partners_8_1">#N/A</definedName>
    <definedName name="DTL_H_ASAFD1__ASAFD1_____GARY_____Gary_G__OHagan___Marcia_L__OHagan_8_1">#N/A</definedName>
    <definedName name="DTL_H_ASAFD1__ASAFD1_____GARY_____Gary_G__OHagan___Marcia_L__OHagan_9_1">#N/A</definedName>
    <definedName name="DTL_H_ASAFD1__ASAFD1_____GORDON_____Estate_of_Gordon_H__Ritz_10_1">#N/A</definedName>
    <definedName name="DTL_H_ASAFD1__ASAFD1_____GORDON_____Estate_of_Gordon_H__Ritz_9_1">#N/A</definedName>
    <definedName name="DTL_H_ASAFD1__ASAFD1_____IRVIN_____Irvin_Kessler_10_1">#N/A</definedName>
    <definedName name="DTL_H_ASAFD1__ASAFD1_____IRVIN_____Irvin_Kessler_11_1">#N/A</definedName>
    <definedName name="DTL_H_ASAFD1__ASAFD1_____JAMES_____James_S__Chapman_11_1">#N/A</definedName>
    <definedName name="DTL_H_ASAFD1__ASAFD1_____JAMES_____James_S__Chapman_12_1">#N/A</definedName>
    <definedName name="DTL_H_ASAFD1__ASAFD1_____LARSEN_____Mrs__Anne_Larsen_Simonson_12_1">#N/A</definedName>
    <definedName name="DTL_H_ASAFD1__ASAFD1_____LARSEN_____Mrs__Anne_Larsen_Simonson_13_1">#N/A</definedName>
    <definedName name="DTL_H_ASAFD1__ASAFD1_____MARGOT_____Margot_L__Ritz_14_1">#N/A</definedName>
    <definedName name="DTL_H_ASAFD1__ASAFD1_____MELLIN_____Paul___Miriam_Mellin_15_1">#N/A</definedName>
    <definedName name="DTL_H_ASAFD1__ASAFD1_____MICHAE_____Michael_V__Curran_13_1">#N/A</definedName>
    <definedName name="DTL_H_ASAFD1__ASAFD1_____MICHAE_____Michael_V__Curran_16_1">#N/A</definedName>
    <definedName name="DTL_H_ASAFD1__ASAFD1_____MURRAY_____Murray_Capital_LLC_14_1">#N/A</definedName>
    <definedName name="DTL_H_ASAFD1__ASAFD1_____MURRAY_____Murray_Capital_LLC_17_1">#N/A</definedName>
    <definedName name="DTL_H_ASAFD1__ASAFD1_____RICHAR_____Richard_F__Leahy_15_1">#N/A</definedName>
    <definedName name="DTL_H_ASAFD1__ASAFD1_____RICHAR_____Richard_F__Leahy_18_1">#N/A</definedName>
    <definedName name="DTL_H_ASAFD1__ASAFD1_____ROBERT_____Robert_D__Albright_Jr__16_1">#N/A</definedName>
    <definedName name="DTL_H_ASAFD1__ASAFD1_____ROBERT_____Robert_D__Albright_Jr__19_1">#N/A</definedName>
    <definedName name="DTL_H_ASAFD1__ASAFD1_____ROLAND_____Roland_A__Jacobus_17_1">#N/A</definedName>
    <definedName name="DTL_H_ASAFD1__ASAFD1_____ROLAND_____Roland_A__Jacobus_20_1">#N/A</definedName>
    <definedName name="DTL_H_ASAFD1__ASAFD1_____SCHOEN_____Jon_S__Schoen_21_1">#N/A</definedName>
    <definedName name="DTL_H_ASAFD1__ASAFD1_____SHAWN_____Shawn_Taddey_18_1">#N/A</definedName>
    <definedName name="DTL_H_ASAFD1__ASAFD1_____SHAWN_____Shawn_Taddey_22_1">#N/A</definedName>
    <definedName name="DTL_H_ASAFD1__ASAFD1_____STEVEN_____Steven_Colt_Pumilia_19_1">#N/A</definedName>
    <definedName name="DTL_H_ASAFD1__ASAFD1_____STEVEN_____Steven_Colt_Pumilia_23_1">#N/A</definedName>
    <definedName name="DTL_H_ASAFD1__ASAFD1_____SUZAN_____Suzan_Z__Ritz_24_1">#N/A</definedName>
    <definedName name="DTL_H_ASAFD1__ASAFD1_____THYSEL_____Jon_P__Thysell_25_1">#N/A</definedName>
    <definedName name="DTL_H_AUD_ASSETS_3_1">#N/A</definedName>
    <definedName name="DTL_H_AUD_EXPENSES_2_1">#N/A</definedName>
    <definedName name="DTL_H_AUD_INCOME_1_1">#N/A</definedName>
    <definedName name="DTL_H_AUD_LIABILITIES_4_1">#N/A</definedName>
    <definedName name="DTL_H_AUD_SUSPENSE_5_1">#N/A</definedName>
    <definedName name="DTL_H_CAD_ASSETS_8_1">#N/A</definedName>
    <definedName name="DTL_H_CAD_EXPENSES_7_1">#N/A</definedName>
    <definedName name="DTL_H_CAD_INCOME_6_1">#N/A</definedName>
    <definedName name="DTL_H_CAD_LIABILITIES_9_1">#N/A</definedName>
    <definedName name="DTL_H_CAD_SUSPENSE_10_1">#N/A</definedName>
    <definedName name="DTL_H_CHF_ASSETS_13_1">#N/A</definedName>
    <definedName name="DTL_H_CHF_EXPENSES_12_1">#N/A</definedName>
    <definedName name="DTL_H_CHF_INCOME_11_1">#N/A</definedName>
    <definedName name="DTL_H_CHF_LIABILITIES_14_1">#N/A</definedName>
    <definedName name="DTL_H_CHF_SUSPENSE_15_1">#N/A</definedName>
    <definedName name="DTL_H_EUR_ASSETS_18_1">#N/A</definedName>
    <definedName name="DTL_H_EUR_ASSETS_8_1">#N/A</definedName>
    <definedName name="DTL_H_EUR_EXPENSES_17_1">#N/A</definedName>
    <definedName name="DTL_H_EUR_EXPENSES_7_1">#N/A</definedName>
    <definedName name="DTL_H_EUR_INCOME_16_1">#N/A</definedName>
    <definedName name="DTL_H_EUR_INCOME_6_1">#N/A</definedName>
    <definedName name="DTL_H_EUR_LIABILITIES_9_1">#N/A</definedName>
    <definedName name="DTL_H_EUR_SUSPENSE_19_1">#N/A</definedName>
    <definedName name="DTL_H_FUNDLP_BONDS___SOVEREIGN_1_1">#N/A</definedName>
    <definedName name="DTL_H_FUNDLP_BONDS___TREASURY_2_1">#N/A</definedName>
    <definedName name="DTL_H_FUNDLP_CONTRACTUAL___FRA_3_1">#N/A</definedName>
    <definedName name="DTL_H_FUNDLP_CONTRACTUAL___SWAP_4_1">#N/A</definedName>
    <definedName name="DTL_H_FUNDLP_FINANCE_5_1">#N/A</definedName>
    <definedName name="DTL_H_GBP_ASSETS_22_1">#N/A</definedName>
    <definedName name="DTL_H_GBP_EXPENSES_21_1">#N/A</definedName>
    <definedName name="DTL_H_GBP_INCOME_20_1">#N/A</definedName>
    <definedName name="DTL_H_GBP_LIABILITIES_23_1">#N/A</definedName>
    <definedName name="DTL_H_GBP_SUSPENSE_24_1">#N/A</definedName>
    <definedName name="DTL_H_JPY_ASSETS_27_1">#N/A</definedName>
    <definedName name="DTL_H_JPY_EXPENSES_26_1">#N/A</definedName>
    <definedName name="DTL_H_JPY_INCOME_25_1">#N/A</definedName>
    <definedName name="DTL_H_JPY_LIABILITIES_28_1">#N/A</definedName>
    <definedName name="DTL_H_JPY_SUSPENSE_29_1">#N/A</definedName>
    <definedName name="DTL_H_SEK_ASSETS_32_1">#N/A</definedName>
    <definedName name="DTL_H_SEK_EXPENSES_31_1">#N/A</definedName>
    <definedName name="DTL_H_SEK_INCOME_30_1">#N/A</definedName>
    <definedName name="DTL_H_SEK_LIABILITIES_33_1">#N/A</definedName>
    <definedName name="DTL_H_SEK_SUSPENSE_34_1">#N/A</definedName>
    <definedName name="DTL_H_USD_ASSETS_12_1">#N/A</definedName>
    <definedName name="DTL_H_USD_ASSETS_3_1">#N/A</definedName>
    <definedName name="DTL_H_USD_ASSETS_37_1">#N/A</definedName>
    <definedName name="DTL_H_USD_CAPITAL_14_1">#N/A</definedName>
    <definedName name="DTL_H_USD_CAPITAL_39_1">#N/A</definedName>
    <definedName name="DTL_H_USD_CAPITAL_4_1">#N/A</definedName>
    <definedName name="DTL_H_USD_CAPITAL_5_1">#N/A</definedName>
    <definedName name="DTL_H_USD_EXPENSES_11_1">#N/A</definedName>
    <definedName name="DTL_H_USD_EXPENSES_2_1">#N/A</definedName>
    <definedName name="DTL_H_USD_EXPENSES_36_1">#N/A</definedName>
    <definedName name="DTL_H_USD_INCOME_1_1">#N/A</definedName>
    <definedName name="DTL_H_USD_INCOME_10_1">#N/A</definedName>
    <definedName name="DTL_H_USD_INCOME_35_1">#N/A</definedName>
    <definedName name="DTL_H_USD_LIABILITIES_13_1">#N/A</definedName>
    <definedName name="DTL_H_USD_LIABILITIES_38_1">#N/A</definedName>
    <definedName name="DTL_H_USD_LIABILITIES_4_1">#N/A</definedName>
    <definedName name="DTL_H_USD_SUSPENSE_15_1">#N/A</definedName>
    <definedName name="DTL_H_USD_SUSPENSE_40_1">#N/A</definedName>
    <definedName name="DTL_H_USD_SUSPENSE_6_1">#N/A</definedName>
    <definedName name="DTL_H_WOLF_WOLF_____BARBAS_____BARRY_BAUSANO_1_1">#N/A</definedName>
    <definedName name="DTL_H_WOLF_WOLF_____CSGSY_____CREDIT_SUISEE_NOMINEES__GSY_LTD_2_1">#N/A</definedName>
    <definedName name="DTL_H_WOLF_WOLF_____CSLON_____CREDIT_SUISSE_LONDON_NOMINEE_LTD_3_1">#N/A</definedName>
    <definedName name="DTL_H_WOLF_WOLF_____FORTIS_____FORTIS_BANK_NV_S_A__4_1">#N/A</definedName>
    <definedName name="DTL_I_ASAFD1__ASAFD1_____ANTHON_____Anthony_J__Taddey_Trust_DTD_1_1">#N/A</definedName>
    <definedName name="DTL_I_ASAFD1__ASAFD1_____ASATAX_____ASA_Tax_Advantaged_Advisors_LLC_2_1">#N/A</definedName>
    <definedName name="DTL_I_ASAFD1__ASAFD1_____BENNET_____Mr____Mrs__Robert_Bennett_2_1">#N/A</definedName>
    <definedName name="DTL_I_ASAFD1__ASAFD1_____BENNET_____Mr____Mrs__Robert_Bennett_3_1">#N/A</definedName>
    <definedName name="DTL_I_ASAFD1__ASAFD1_____CAPFND_____118_Capital_Fund__LLC_3_1">#N/A</definedName>
    <definedName name="DTL_I_ASAFD1__ASAFD1_____CAPFND_____118_Capital_Fund__LLC_4_1">#N/A</definedName>
    <definedName name="DTL_I_ASAFD1__ASAFD1_____CORLIS_____The_Corliss_Family_Trust_4_1">#N/A</definedName>
    <definedName name="DTL_I_ASAFD1__ASAFD1_____CORLIS_____The_Corliss_Family_Trust_5_1">#N/A</definedName>
    <definedName name="DTL_I_ASAFD1__ASAFD1_____DAVID_____David_Dines_5_1">#N/A</definedName>
    <definedName name="DTL_I_ASAFD1__ASAFD1_____DAVID_____David_Dines_6_1">#N/A</definedName>
    <definedName name="DTL_I_ASAFD1__ASAFD1_____ELLEEN_____Elleen_F__Murray_QPRT__1__6_1">#N/A</definedName>
    <definedName name="DTL_I_ASAFD1__ASAFD1_____ELLEEN_____Elleen_F__Murray_QPRT__1__7_1">#N/A</definedName>
    <definedName name="DTL_I_ASAFD1__ASAFD1_____FURST_____Furst_Capital_Partners_7_1">#N/A</definedName>
    <definedName name="DTL_I_ASAFD1__ASAFD1_____FURST_____Furst_Capital_Partners_8_1">#N/A</definedName>
    <definedName name="DTL_I_ASAFD1__ASAFD1_____GARY_____Gary_G__OHagan___Marcia_L__OHagan_8_1">#N/A</definedName>
    <definedName name="DTL_I_ASAFD1__ASAFD1_____GARY_____Gary_G__OHagan___Marcia_L__OHagan_9_1">#N/A</definedName>
    <definedName name="DTL_I_ASAFD1__ASAFD1_____GORDON_____Estate_of_Gordon_H__Ritz_10_1">#N/A</definedName>
    <definedName name="DTL_I_ASAFD1__ASAFD1_____GORDON_____Estate_of_Gordon_H__Ritz_9_1">#N/A</definedName>
    <definedName name="DTL_I_ASAFD1__ASAFD1_____IRVIN_____Irvin_Kessler_10_1">#N/A</definedName>
    <definedName name="DTL_I_ASAFD1__ASAFD1_____IRVIN_____Irvin_Kessler_11_1">#N/A</definedName>
    <definedName name="DTL_I_ASAFD1__ASAFD1_____JAMES_____James_S__Chapman_11_1">#N/A</definedName>
    <definedName name="DTL_I_ASAFD1__ASAFD1_____JAMES_____James_S__Chapman_12_1">#N/A</definedName>
    <definedName name="DTL_I_ASAFD1__ASAFD1_____LARSEN_____Mrs__Anne_Larsen_Simonson_12_1">#N/A</definedName>
    <definedName name="DTL_I_ASAFD1__ASAFD1_____LARSEN_____Mrs__Anne_Larsen_Simonson_13_1">#N/A</definedName>
    <definedName name="DTL_I_ASAFD1__ASAFD1_____MARGOT_____Margot_L__Ritz_14_1">#N/A</definedName>
    <definedName name="DTL_I_ASAFD1__ASAFD1_____MELLIN_____Paul___Miriam_Mellin_15_1">#N/A</definedName>
    <definedName name="DTL_I_ASAFD1__ASAFD1_____MICHAE_____Michael_V__Curran_13_1">#N/A</definedName>
    <definedName name="DTL_I_ASAFD1__ASAFD1_____MICHAE_____Michael_V__Curran_16_1">#N/A</definedName>
    <definedName name="DTL_I_ASAFD1__ASAFD1_____MURRAY_____Murray_Capital_LLC_14_1">#N/A</definedName>
    <definedName name="DTL_I_ASAFD1__ASAFD1_____MURRAY_____Murray_Capital_LLC_17_1">#N/A</definedName>
    <definedName name="DTL_I_ASAFD1__ASAFD1_____RICHAR_____Richard_F__Leahy_15_1">#N/A</definedName>
    <definedName name="DTL_I_ASAFD1__ASAFD1_____RICHAR_____Richard_F__Leahy_18_1">#N/A</definedName>
    <definedName name="DTL_I_ASAFD1__ASAFD1_____ROBERT_____Robert_D__Albright_Jr__16_1">#N/A</definedName>
    <definedName name="DTL_I_ASAFD1__ASAFD1_____ROBERT_____Robert_D__Albright_Jr__19_1">#N/A</definedName>
    <definedName name="DTL_I_ASAFD1__ASAFD1_____ROLAND_____Roland_A__Jacobus_17_1">#N/A</definedName>
    <definedName name="DTL_I_ASAFD1__ASAFD1_____ROLAND_____Roland_A__Jacobus_20_1">#N/A</definedName>
    <definedName name="DTL_I_ASAFD1__ASAFD1_____SCHOEN_____Jon_S__Schoen_21_1">#N/A</definedName>
    <definedName name="DTL_I_ASAFD1__ASAFD1_____SHAWN_____Shawn_Taddey_18_1">#N/A</definedName>
    <definedName name="DTL_I_ASAFD1__ASAFD1_____SHAWN_____Shawn_Taddey_22_1">#N/A</definedName>
    <definedName name="DTL_I_ASAFD1__ASAFD1_____STEVEN_____Steven_Colt_Pumilia_19_1">#N/A</definedName>
    <definedName name="DTL_I_ASAFD1__ASAFD1_____STEVEN_____Steven_Colt_Pumilia_23_1">#N/A</definedName>
    <definedName name="DTL_I_ASAFD1__ASAFD1_____SUZAN_____Suzan_Z__Ritz_24_1">#N/A</definedName>
    <definedName name="DTL_I_ASAFD1__ASAFD1_____THYSEL_____Jon_P__Thysell_25_1">#N/A</definedName>
    <definedName name="DTL_I_AUD_1_1">#N/A</definedName>
    <definedName name="DTL_I_AUD_ASSETS_3_1">#N/A</definedName>
    <definedName name="DTL_I_AUD_EXPENSES_2_1">#N/A</definedName>
    <definedName name="DTL_I_AUD_INCOME_1_1">#N/A</definedName>
    <definedName name="DTL_I_AUD_LIABILITIES_4_1">#N/A</definedName>
    <definedName name="DTL_I_AUD_SUSPENSE_5_1">#N/A</definedName>
    <definedName name="DTL_I_CAD_ASSETS_8_1">#N/A</definedName>
    <definedName name="DTL_I_CAD_EXPENSES_7_1">#N/A</definedName>
    <definedName name="DTL_I_CAD_INCOME_6_1">#N/A</definedName>
    <definedName name="DTL_I_CAD_LIABILITIES_9_1">#N/A</definedName>
    <definedName name="DTL_I_CAD_SUSPENSE_10_1">#N/A</definedName>
    <definedName name="DTL_I_CHF_2_1">#N/A</definedName>
    <definedName name="DTL_I_CHF_ASSETS_13_1">#N/A</definedName>
    <definedName name="DTL_I_CHF_EXPENSES_12_1">#N/A</definedName>
    <definedName name="DTL_I_CHF_INCOME_11_1">#N/A</definedName>
    <definedName name="DTL_I_CHF_LIABILITIES_14_1">#N/A</definedName>
    <definedName name="DTL_I_CHF_SUSPENSE_15_1">#N/A</definedName>
    <definedName name="DTL_I_DKK_3_1">#N/A</definedName>
    <definedName name="DTL_I_EUR_4_1">#N/A</definedName>
    <definedName name="DTL_I_EUR_ASSETS_18_1">#N/A</definedName>
    <definedName name="DTL_I_EUR_ASSETS_8_1">#N/A</definedName>
    <definedName name="DTL_I_EUR_EXPENSES_17_1">#N/A</definedName>
    <definedName name="DTL_I_EUR_EXPENSES_7_1">#N/A</definedName>
    <definedName name="DTL_I_EUR_INCOME_16_1">#N/A</definedName>
    <definedName name="DTL_I_EUR_INCOME_6_1">#N/A</definedName>
    <definedName name="DTL_I_EUR_LIABILITIES_9_1">#N/A</definedName>
    <definedName name="DTL_I_EUR_SUSPENSE_19_1">#N/A</definedName>
    <definedName name="DTL_I_FUNDI_CASH_1_1">#N/A</definedName>
    <definedName name="DTL_I_FUNDI_PARTS_2_1">#N/A</definedName>
    <definedName name="DTL_I_FUNDII_CASH_3_1">#N/A</definedName>
    <definedName name="DTL_I_FUNDII_PARTS_4_1">#N/A</definedName>
    <definedName name="DTL_I_FUNDLP_CASH_5_1">#N/A</definedName>
    <definedName name="DTL_I_FUNDLP_CASHNF_6_1">#N/A</definedName>
    <definedName name="DTL_I_FUNDLP_DEBT_7_1">#N/A</definedName>
    <definedName name="DTL_I_FUNDLP_FORWD_8_1">#N/A</definedName>
    <definedName name="DTL_I_FUNDLP_FUTR_9_1">#N/A</definedName>
    <definedName name="DTL_I_FUNDLP_OPTN_10_1">#N/A</definedName>
    <definedName name="DTL_I_GBP_5_1">#N/A</definedName>
    <definedName name="DTL_I_GBP_ASSETS_22_1">#N/A</definedName>
    <definedName name="DTL_I_GBP_EXPENSES_21_1">#N/A</definedName>
    <definedName name="DTL_I_GBP_INCOME_20_1">#N/A</definedName>
    <definedName name="DTL_I_GBP_LIABILITIES_23_1">#N/A</definedName>
    <definedName name="DTL_I_GBP_SUSPENSE_24_1">#N/A</definedName>
    <definedName name="DTL_I_INTRA_CASH_11_1">#N/A</definedName>
    <definedName name="DTL_I_INTRA_CASHNF_12_1">#N/A</definedName>
    <definedName name="DTL_I_INTRA_DEBT_13_1">#N/A</definedName>
    <definedName name="DTL_I_INTRA_FORWD_14_1">#N/A</definedName>
    <definedName name="DTL_I_INTRA_FUTR_15_1">#N/A</definedName>
    <definedName name="DTL_I_INTRA_OPTN_16_1">#N/A</definedName>
    <definedName name="DTL_I_JPY_6_1">#N/A</definedName>
    <definedName name="DTL_I_JPY_ASSETS_27_1">#N/A</definedName>
    <definedName name="DTL_I_JPY_EXPENSES_26_1">#N/A</definedName>
    <definedName name="DTL_I_JPY_INCOME_25_1">#N/A</definedName>
    <definedName name="DTL_I_JPY_LIABILITIES_28_1">#N/A</definedName>
    <definedName name="DTL_I_JPY_SUSPENSE_29_1">#N/A</definedName>
    <definedName name="DTL_I_NOK_7_1">#N/A</definedName>
    <definedName name="DTL_I_PLN_8_1">#N/A</definedName>
    <definedName name="DTL_I_SEK_9_1">#N/A</definedName>
    <definedName name="DTL_I_SEK_ASSETS_32_1">#N/A</definedName>
    <definedName name="DTL_I_SEK_EXPENSES_31_1">#N/A</definedName>
    <definedName name="DTL_I_SEK_INCOME_30_1">#N/A</definedName>
    <definedName name="DTL_I_SEK_LIABILITIES_33_1">#N/A</definedName>
    <definedName name="DTL_I_SEK_SUSPENSE_34_1">#N/A</definedName>
    <definedName name="DTL_I_TEMPO_CASH_1_1">#N/A</definedName>
    <definedName name="DTL_I_TRL_10_1">#N/A</definedName>
    <definedName name="DTL_I_USD_11_1">#N/A</definedName>
    <definedName name="DTL_I_USD_ASSETS_12_1">#N/A</definedName>
    <definedName name="DTL_I_USD_ASSETS_3_1">#N/A</definedName>
    <definedName name="DTL_I_USD_ASSETS_37_1">#N/A</definedName>
    <definedName name="DTL_I_USD_CAPITAL_14_1">#N/A</definedName>
    <definedName name="DTL_I_USD_CAPITAL_39_1">#N/A</definedName>
    <definedName name="DTL_I_USD_CAPITAL_5_1">#N/A</definedName>
    <definedName name="DTL_I_USD_EXPENSES_11_1">#N/A</definedName>
    <definedName name="DTL_I_USD_EXPENSES_2_1">#N/A</definedName>
    <definedName name="DTL_I_USD_EXPENSES_36_1">#N/A</definedName>
    <definedName name="DTL_I_USD_INCOME_1_1">#N/A</definedName>
    <definedName name="DTL_I_USD_INCOME_10_1">#N/A</definedName>
    <definedName name="DTL_I_USD_INCOME_35_1">#N/A</definedName>
    <definedName name="DTL_I_USD_LIABILITIES_13_1">#N/A</definedName>
    <definedName name="DTL_I_USD_LIABILITIES_38_1">#N/A</definedName>
    <definedName name="DTL_I_USD_LIABILITIES_4_1">#N/A</definedName>
    <definedName name="DTL_I_USD_SUSPENSE_15_1">#N/A</definedName>
    <definedName name="DTL_I_USD_SUSPENSE_40_1">#N/A</definedName>
    <definedName name="DTL_I_USD_SUSPENSE_6_1">#N/A</definedName>
    <definedName name="DTL_I_WOLF_WOLF_____BARBAS_____BARRY_BAUSANO_1_1">#N/A</definedName>
    <definedName name="DTL_I_WOLF_WOLF_____CSGSY_____CREDIT_SUISEE_NOMINEES__GSY_LTD_2_1">#N/A</definedName>
    <definedName name="DTL_I_WOLF_WOLF_____CSLON_____CREDIT_SUISSE_LONDON_NOMINEE_LTD_3_1">#N/A</definedName>
    <definedName name="DTL_I_WOLF_WOLF_____FORTIS_____FORTIS_BANK_NV_S_A__4_1">#N/A</definedName>
    <definedName name="DTL_J_ASAFD1__1_1">#N/A</definedName>
    <definedName name="DTL_J_ASAFD1__ASAFD1_____ANTHON_____Anthony_J__Taddey_Trust_DTD_1_1">#N/A</definedName>
    <definedName name="DTL_J_ASAFD1__ASAFD1_____ASATAX_____ASA_Tax_Advantaged_Advisors_LLC_2_1">#N/A</definedName>
    <definedName name="DTL_J_ASAFD1__ASAFD1_____BENNET_____Mr____Mrs__Robert_Bennett_2_1">#N/A</definedName>
    <definedName name="DTL_J_ASAFD1__ASAFD1_____BENNET_____Mr____Mrs__Robert_Bennett_3_1">#N/A</definedName>
    <definedName name="DTL_J_ASAFD1__ASAFD1_____CAPFND_____118_Capital_Fund__LLC_3_1">#N/A</definedName>
    <definedName name="DTL_J_ASAFD1__ASAFD1_____CAPFND_____118_Capital_Fund__LLC_4_1">#N/A</definedName>
    <definedName name="DTL_J_ASAFD1__ASAFD1_____CORLIS_____The_Corliss_Family_Trust_4_1">#N/A</definedName>
    <definedName name="DTL_J_ASAFD1__ASAFD1_____CORLIS_____The_Corliss_Family_Trust_5_1">#N/A</definedName>
    <definedName name="DTL_J_ASAFD1__ASAFD1_____DAVID_____David_Dines_5_1">#N/A</definedName>
    <definedName name="DTL_J_ASAFD1__ASAFD1_____DAVID_____David_Dines_6_1">#N/A</definedName>
    <definedName name="DTL_J_ASAFD1__ASAFD1_____ELLEEN_____Elleen_F__Murray_QPRT__1__6_1">#N/A</definedName>
    <definedName name="DTL_J_ASAFD1__ASAFD1_____ELLEEN_____Elleen_F__Murray_QPRT__1__7_1">#N/A</definedName>
    <definedName name="DTL_J_ASAFD1__ASAFD1_____FURST_____Furst_Capital_Partners_7_1">#N/A</definedName>
    <definedName name="DTL_J_ASAFD1__ASAFD1_____FURST_____Furst_Capital_Partners_8_1">#N/A</definedName>
    <definedName name="DTL_J_ASAFD1__ASAFD1_____GARY_____Gary_G__OHagan___Marcia_L__OHagan_8_1">#N/A</definedName>
    <definedName name="DTL_J_ASAFD1__ASAFD1_____GARY_____Gary_G__OHagan___Marcia_L__OHagan_9_1">#N/A</definedName>
    <definedName name="DTL_J_ASAFD1__ASAFD1_____GORDON_____Estate_of_Gordon_H__Ritz_10_1">#N/A</definedName>
    <definedName name="DTL_J_ASAFD1__ASAFD1_____GORDON_____Estate_of_Gordon_H__Ritz_9_1">#N/A</definedName>
    <definedName name="DTL_J_ASAFD1__ASAFD1_____IRVIN_____Irvin_Kessler_10_1">#N/A</definedName>
    <definedName name="DTL_J_ASAFD1__ASAFD1_____IRVIN_____Irvin_Kessler_11_1">#N/A</definedName>
    <definedName name="DTL_J_ASAFD1__ASAFD1_____JAMES_____James_S__Chapman_11_1">#N/A</definedName>
    <definedName name="DTL_J_ASAFD1__ASAFD1_____JAMES_____James_S__Chapman_12_1">#N/A</definedName>
    <definedName name="DTL_J_ASAFD1__ASAFD1_____LARSEN_____Mrs__Anne_Larsen_Simonson_12_1">#N/A</definedName>
    <definedName name="DTL_J_ASAFD1__ASAFD1_____LARSEN_____Mrs__Anne_Larsen_Simonson_13_1">#N/A</definedName>
    <definedName name="DTL_J_ASAFD1__ASAFD1_____MARGOT_____Margot_L__Ritz_14_1">#N/A</definedName>
    <definedName name="DTL_J_ASAFD1__ASAFD1_____MELLIN_____Paul___Miriam_Mellin_15_1">#N/A</definedName>
    <definedName name="DTL_J_ASAFD1__ASAFD1_____MICHAE_____Michael_V__Curran_13_1">#N/A</definedName>
    <definedName name="DTL_J_ASAFD1__ASAFD1_____MICHAE_____Michael_V__Curran_16_1">#N/A</definedName>
    <definedName name="DTL_J_ASAFD1__ASAFD1_____MURRAY_____Murray_Capital_LLC_14_1">#N/A</definedName>
    <definedName name="DTL_J_ASAFD1__ASAFD1_____MURRAY_____Murray_Capital_LLC_17_1">#N/A</definedName>
    <definedName name="DTL_J_ASAFD1__ASAFD1_____RICHAR_____Richard_F__Leahy_15_1">#N/A</definedName>
    <definedName name="DTL_J_ASAFD1__ASAFD1_____RICHAR_____Richard_F__Leahy_18_1">#N/A</definedName>
    <definedName name="DTL_J_ASAFD1__ASAFD1_____ROBERT_____Robert_D__Albright_Jr__16_1">#N/A</definedName>
    <definedName name="DTL_J_ASAFD1__ASAFD1_____ROBERT_____Robert_D__Albright_Jr__19_1">#N/A</definedName>
    <definedName name="DTL_J_ASAFD1__ASAFD1_____ROLAND_____Roland_A__Jacobus_17_1">#N/A</definedName>
    <definedName name="DTL_J_ASAFD1__ASAFD1_____ROLAND_____Roland_A__Jacobus_20_1">#N/A</definedName>
    <definedName name="DTL_J_ASAFD1__ASAFD1_____SCHOEN_____Jon_S__Schoen_21_1">#N/A</definedName>
    <definedName name="DTL_J_ASAFD1__ASAFD1_____SHAWN_____Shawn_Taddey_18_1">#N/A</definedName>
    <definedName name="DTL_J_ASAFD1__ASAFD1_____SHAWN_____Shawn_Taddey_22_1">#N/A</definedName>
    <definedName name="DTL_J_ASAFD1__ASAFD1_____STEVEN_____Steven_Colt_Pumilia_19_1">#N/A</definedName>
    <definedName name="DTL_J_ASAFD1__ASAFD1_____STEVEN_____Steven_Colt_Pumilia_23_1">#N/A</definedName>
    <definedName name="DTL_J_ASAFD1__ASAFD1_____SUZAN_____Suzan_Z__Ritz_24_1">#N/A</definedName>
    <definedName name="DTL_J_ASAFD1__ASAFD1_____THYSEL_____Jon_P__Thysell_25_1">#N/A</definedName>
    <definedName name="DTL_J_AUD___EUR_1_1">#N/A</definedName>
    <definedName name="DTL_J_AUD___JPY_2_1">#N/A</definedName>
    <definedName name="DTL_J_AUD_ASSETS_3_1">#N/A</definedName>
    <definedName name="DTL_J_AUD_EXPENSES_2_1">#N/A</definedName>
    <definedName name="DTL_J_AUD_INCOME_1_1">#N/A</definedName>
    <definedName name="DTL_J_AUD_LIABILITIES_4_1">#N/A</definedName>
    <definedName name="DTL_J_AUD_SUSPENSE_5_1">#N/A</definedName>
    <definedName name="DTL_J_BONDS___CORPORATE_1_1">#N/A</definedName>
    <definedName name="DTL_J_BONDS___CORPORATE_19_1">#N/A</definedName>
    <definedName name="DTL_J_BONDS___CORPORATE_21_1">#N/A</definedName>
    <definedName name="DTL_J_BONDS___CORPORATE_23_1">#N/A</definedName>
    <definedName name="DTL_J_BONDS___CORPORATE_25_1">#N/A</definedName>
    <definedName name="DTL_J_BONDS___CORPORATE_27_1">#N/A</definedName>
    <definedName name="DTL_J_BONDS___CORPORATE_29_1">#N/A</definedName>
    <definedName name="DTL_J_BONDS___CORPORATE_32_1">#N/A</definedName>
    <definedName name="DTL_J_BONDS___CORPORATE_34_1">#N/A</definedName>
    <definedName name="DTL_J_BONDS___CORPORATE_36_1">#N/A</definedName>
    <definedName name="DTL_J_BONDS___CORPORATE_43_1">#N/A</definedName>
    <definedName name="DTL_J_BONDS___CORPORATE_6_1">#N/A</definedName>
    <definedName name="DTL_J_BONDS___SOVEREIGN_1_1">#N/A</definedName>
    <definedName name="DTL_J_BONDS___TREASURY_1_1">#N/A</definedName>
    <definedName name="DTL_J_BONDS___TREASURY_2_1">#N/A</definedName>
    <definedName name="DTL_J_BONDS___TREASURY_3_1">#N/A</definedName>
    <definedName name="DTL_J_BONDS___TREASURY_5_1">#N/A</definedName>
    <definedName name="DTL_J_BONDS___TREASURY_7_1">#N/A</definedName>
    <definedName name="DTL_J_CAD_ASSETS_8_1">#N/A</definedName>
    <definedName name="DTL_J_CAD_EXPENSES_7_1">#N/A</definedName>
    <definedName name="DTL_J_CAD_INCOME_6_1">#N/A</definedName>
    <definedName name="DTL_J_CAD_LIABILITIES_9_1">#N/A</definedName>
    <definedName name="DTL_J_CAD_SUSPENSE_10_1">#N/A</definedName>
    <definedName name="DTL_J_CASH_2_1">#N/A</definedName>
    <definedName name="DTL_J_CASH_3_1">#N/A</definedName>
    <definedName name="DTL_J_CASH_40_1">#N/A</definedName>
    <definedName name="DTL_J_CASH_44_1">#N/A</definedName>
    <definedName name="DTL_J_CASH_46_1">#N/A</definedName>
    <definedName name="DTL_J_CC02AX_1_1">#N/A</definedName>
    <definedName name="DTL_J_CC02LB_2_1">#N/A</definedName>
    <definedName name="DTL_J_CC02LX_3_1">#N/A</definedName>
    <definedName name="DTL_J_CC03AW_4_1">#N/A</definedName>
    <definedName name="DTL_J_CC03AX_5_1">#N/A</definedName>
    <definedName name="DTL_J_CC04AX_6_1">#N/A</definedName>
    <definedName name="DTL_J_CC04LX_7_1">#N/A</definedName>
    <definedName name="DTL_J_CHF_ASSETS_13_1">#N/A</definedName>
    <definedName name="DTL_J_CHF_EXPENSES_12_1">#N/A</definedName>
    <definedName name="DTL_J_CHF_INCOME_11_1">#N/A</definedName>
    <definedName name="DTL_J_CHF_LIABILITIES_14_1">#N/A</definedName>
    <definedName name="DTL_J_CHF_SUSPENSE_15_1">#N/A</definedName>
    <definedName name="DTL_J_CM02LF_8_1">#N/A</definedName>
    <definedName name="DTL_J_COMMODITY___FUTURE_14_1">#N/A</definedName>
    <definedName name="DTL_J_COMMODITY___FUTURE_17_1">#N/A</definedName>
    <definedName name="DTL_J_COMMODITY___FUTURE_2_1">#N/A</definedName>
    <definedName name="DTL_J_COMMODITY___FUTURE_3_1">#N/A</definedName>
    <definedName name="DTL_J_COMMODITY___FUTURE_4_1">#N/A</definedName>
    <definedName name="DTL_J_COMMODITY___FUTURE_45_1">#N/A</definedName>
    <definedName name="DTL_J_COMMODITY___OPTION_11_1">#N/A</definedName>
    <definedName name="DTL_J_COMMODITY___OPTION_13_1">#N/A</definedName>
    <definedName name="DTL_J_COMMODITY___OPTION_16_1">#N/A</definedName>
    <definedName name="DTL_J_COMMODITY___OPTION_3_1">#N/A</definedName>
    <definedName name="DTL_J_COMMODITY___OPTION_37_1">#N/A</definedName>
    <definedName name="DTL_J_COMMODITY___OPTION_4_1">#N/A</definedName>
    <definedName name="DTL_J_COMMODITY___OPTION_5_1">#N/A</definedName>
    <definedName name="DTL_J_COMMODITY___OPTION_7_1">#N/A</definedName>
    <definedName name="DTL_J_COMMODITY___OPTION_9_1">#N/A</definedName>
    <definedName name="DTL_J_CONTRACTUAL___OPTION_4_1">#N/A</definedName>
    <definedName name="DTL_J_CONTRACTUAL___OPTION_41_1">#N/A</definedName>
    <definedName name="DTL_J_CONTRACTUAL___OPTION_47_1">#N/A</definedName>
    <definedName name="DTL_J_CONTRACTUAL___OPTION_5_1">#N/A</definedName>
    <definedName name="DTL_J_CONTRACTUAL___OPTION_6_1">#N/A</definedName>
    <definedName name="DTL_J_CONTRACTUAL___SWAP_30_1">#N/A</definedName>
    <definedName name="DTL_J_CONTRACTUAL___SWAP_5_1">#N/A</definedName>
    <definedName name="DTL_J_CONTRACTUAL___SWAP_6_1">#N/A</definedName>
    <definedName name="DTL_J_DEAM_1_1">#N/A</definedName>
    <definedName name="DTL_J_EQ02AF_9_1">#N/A</definedName>
    <definedName name="DTL_J_EQ02LF_10_1">#N/A</definedName>
    <definedName name="DTL_J_EQ04LB_11_1">#N/A</definedName>
    <definedName name="DTL_J_EQUITIES___LISTED_10_1">#N/A</definedName>
    <definedName name="DTL_J_EQUITIES___LISTED_12_1">#N/A</definedName>
    <definedName name="DTL_J_EQUITIES___LISTED_15_1">#N/A</definedName>
    <definedName name="DTL_J_EQUITIES___LISTED_18_1">#N/A</definedName>
    <definedName name="DTL_J_EQUITIES___LISTED_2_1">#N/A</definedName>
    <definedName name="DTL_J_EQUITIES___LISTED_20_1">#N/A</definedName>
    <definedName name="DTL_J_EQUITIES___LISTED_22_1">#N/A</definedName>
    <definedName name="DTL_J_EQUITIES___LISTED_24_1">#N/A</definedName>
    <definedName name="DTL_J_EQUITIES___LISTED_26_1">#N/A</definedName>
    <definedName name="DTL_J_EQUITIES___LISTED_28_1">#N/A</definedName>
    <definedName name="DTL_J_EQUITIES___LISTED_31_1">#N/A</definedName>
    <definedName name="DTL_J_EQUITIES___LISTED_33_1">#N/A</definedName>
    <definedName name="DTL_J_EQUITIES___LISTED_35_1">#N/A</definedName>
    <definedName name="DTL_J_EQUITIES___LISTED_38_1">#N/A</definedName>
    <definedName name="DTL_J_EQUITIES___LISTED_4_1">#N/A</definedName>
    <definedName name="DTL_J_EQUITIES___LISTED_42_1">#N/A</definedName>
    <definedName name="DTL_J_EQUITIES___LISTED_6_1">#N/A</definedName>
    <definedName name="DTL_J_EQUITIES___LISTED_7_1">#N/A</definedName>
    <definedName name="DTL_J_EQUITIES___LISTED_8_1">#N/A</definedName>
    <definedName name="DTL_J_EQUITY___NON_LISTED_1_1">#N/A</definedName>
    <definedName name="DTL_J_EQUITY___NON_LISTED_3_1">#N/A</definedName>
    <definedName name="DTL_J_EQUITY___NON_LISTED_4_1">#N/A</definedName>
    <definedName name="DTL_J_EQUITY___NON_LISTED_8_1">#N/A</definedName>
    <definedName name="DTL_J_EUR___GBP_3_1">#N/A</definedName>
    <definedName name="DTL_J_EUR___JPY_4_1">#N/A</definedName>
    <definedName name="DTL_J_EUR_ASSETS_18_1">#N/A</definedName>
    <definedName name="DTL_J_EUR_ASSETS_8_1">#N/A</definedName>
    <definedName name="DTL_J_EUR_EXPENSES_17_1">#N/A</definedName>
    <definedName name="DTL_J_EUR_EXPENSES_7_1">#N/A</definedName>
    <definedName name="DTL_J_EUR_INCOME_16_1">#N/A</definedName>
    <definedName name="DTL_J_EUR_INCOME_6_1">#N/A</definedName>
    <definedName name="DTL_J_EUR_LIABILITIES_9_1">#N/A</definedName>
    <definedName name="DTL_J_EUR_SUSPENSE_19_1">#N/A</definedName>
    <definedName name="DTL_J_F_X_FORWARD_48_1">#N/A</definedName>
    <definedName name="DTL_J_F_X_FORWARD_6_1">#N/A</definedName>
    <definedName name="DTL_J_F_X_FORWARD_8_1">#N/A</definedName>
    <definedName name="DTL_J_F_X_FORWARD_9_1">#N/A</definedName>
    <definedName name="DTL_J_FINANCE_10_1">#N/A</definedName>
    <definedName name="DTL_J_FINANCE_4_1">#N/A</definedName>
    <definedName name="DTL_J_FINANCE_5_1">#N/A</definedName>
    <definedName name="DTL_J_FINANCE_7_1">#N/A</definedName>
    <definedName name="DTL_J_FINANCE_9_1">#N/A</definedName>
    <definedName name="DTL_J_GBP___JPY_5_1">#N/A</definedName>
    <definedName name="DTL_J_GBP___USD_6_1">#N/A</definedName>
    <definedName name="DTL_J_GBP_ASSETS_22_1">#N/A</definedName>
    <definedName name="DTL_J_GBP_EXPENSES_21_1">#N/A</definedName>
    <definedName name="DTL_J_GBP_INCOME_20_1">#N/A</definedName>
    <definedName name="DTL_J_GBP_LIABILITIES_23_1">#N/A</definedName>
    <definedName name="DTL_J_GBP_SUSPENSE_24_1">#N/A</definedName>
    <definedName name="DTL_J_IR01AW_12_1">#N/A</definedName>
    <definedName name="DTL_J_IR01CS_13_1">#N/A</definedName>
    <definedName name="DTL_J_IR01LB_14_1">#N/A</definedName>
    <definedName name="DTL_J_IR02LF_15_1">#N/A</definedName>
    <definedName name="DTL_J_IR03AF_16_1">#N/A</definedName>
    <definedName name="DTL_J_IR03LF_17_1">#N/A</definedName>
    <definedName name="DTL_J_JPY___USD_7_1">#N/A</definedName>
    <definedName name="DTL_J_JPY_ASSETS_27_1">#N/A</definedName>
    <definedName name="DTL_J_JPY_EXPENSES_26_1">#N/A</definedName>
    <definedName name="DTL_J_JPY_INCOME_25_1">#N/A</definedName>
    <definedName name="DTL_J_JPY_LIABILITIES_28_1">#N/A</definedName>
    <definedName name="DTL_J_JPY_SUSPENSE_29_1">#N/A</definedName>
    <definedName name="DTL_J_LILYPD_1_1">#N/A</definedName>
    <definedName name="DTL_J_MA01CS_18_1">#N/A</definedName>
    <definedName name="DTL_J_MA02JP_19_1">#N/A</definedName>
    <definedName name="DTL_J_MA04SD_20_1">#N/A</definedName>
    <definedName name="DTL_J_PARTNERSHIP_11_1">#N/A</definedName>
    <definedName name="DTL_J_SEK_ASSETS_32_1">#N/A</definedName>
    <definedName name="DTL_J_SEK_EXPENSES_31_1">#N/A</definedName>
    <definedName name="DTL_J_SEK_INCOME_30_1">#N/A</definedName>
    <definedName name="DTL_J_SEK_LIABILITIES_33_1">#N/A</definedName>
    <definedName name="DTL_J_SEK_SUSPENSE_34_1">#N/A</definedName>
    <definedName name="DTL_J_TEMPO_1_1">#N/A</definedName>
    <definedName name="DTL_J_USD_ASSETS_12_1">#N/A</definedName>
    <definedName name="DTL_J_USD_ASSETS_3_1">#N/A</definedName>
    <definedName name="DTL_J_USD_ASSETS_37_1">#N/A</definedName>
    <definedName name="DTL_J_USD_CAPITAL_14_1">#N/A</definedName>
    <definedName name="DTL_J_USD_CAPITAL_39_1">#N/A</definedName>
    <definedName name="DTL_J_USD_CAPITAL_5_1">#N/A</definedName>
    <definedName name="DTL_J_USD_EXPENSES_11_1">#N/A</definedName>
    <definedName name="DTL_J_USD_EXPENSES_2_1">#N/A</definedName>
    <definedName name="DTL_J_USD_EXPENSES_36_1">#N/A</definedName>
    <definedName name="DTL_J_USD_INCOME_1_1">#N/A</definedName>
    <definedName name="DTL_J_USD_INCOME_10_1">#N/A</definedName>
    <definedName name="DTL_J_USD_INCOME_35_1">#N/A</definedName>
    <definedName name="DTL_J_USD_LIABILITIES_13_1">#N/A</definedName>
    <definedName name="DTL_J_USD_LIABILITIES_38_1">#N/A</definedName>
    <definedName name="DTL_J_USD_LIABILITIES_4_1">#N/A</definedName>
    <definedName name="DTL_J_USD_SUSPENSE_15_1">#N/A</definedName>
    <definedName name="DTL_J_USD_SUSPENSE_40_1">#N/A</definedName>
    <definedName name="DTL_J_USD_SUSPENSE_6_1">#N/A</definedName>
    <definedName name="DTL_J_WARRANTS_10_1">#N/A</definedName>
    <definedName name="DTL_J_WARRANTS_11_1">#N/A</definedName>
    <definedName name="DTL_J_WARRANTS_12_1">#N/A</definedName>
    <definedName name="DTL_J_WARRANTS_39_1">#N/A</definedName>
    <definedName name="DTL_J_WOLF_1_1">#N/A</definedName>
    <definedName name="DTL_J_WOLF_WOLF_____BARBAS_____BARRY_BAUSANO_1_1">#N/A</definedName>
    <definedName name="DTL_J_WOLF_WOLF_____CSGSY_____CREDIT_SUISEE_NOMINEES__GSY_LTD_2_1">#N/A</definedName>
    <definedName name="DTL_J_WOLF_WOLF_____CSLON_____CREDIT_SUISSE_LONDON_NOMINEE_LTD_3_1">#N/A</definedName>
    <definedName name="DTL_J_WOLF_WOLF_____FORTIS_____FORTIS_BANK_NV_S_A__4_1">#N/A</definedName>
    <definedName name="DTL_K_ASAFD1__1_1">#N/A</definedName>
    <definedName name="DTL_K_ASAFD1__ASAFD1_____ANTHON_____Anthony_J__Taddey_Trust_DTD_1_1">#N/A</definedName>
    <definedName name="DTL_K_ASAFD1__ASAFD1_____ASATAX_____ASA_Tax_Advantaged_Advisors_LLC_2_1">#N/A</definedName>
    <definedName name="DTL_K_ASAFD1__ASAFD1_____BENNET_____Mr____Mrs__Robert_Bennett_2_1">#N/A</definedName>
    <definedName name="DTL_K_ASAFD1__ASAFD1_____BENNET_____Mr____Mrs__Robert_Bennett_3_1">#N/A</definedName>
    <definedName name="DTL_K_ASAFD1__ASAFD1_____CAPFND_____118_Capital_Fund__LLC_3_1">#N/A</definedName>
    <definedName name="DTL_K_ASAFD1__ASAFD1_____CAPFND_____118_Capital_Fund__LLC_4_1">#N/A</definedName>
    <definedName name="DTL_K_ASAFD1__ASAFD1_____CORLIS_____The_Corliss_Family_Trust_4_1">#N/A</definedName>
    <definedName name="DTL_K_ASAFD1__ASAFD1_____CORLIS_____The_Corliss_Family_Trust_5_1">#N/A</definedName>
    <definedName name="DTL_K_ASAFD1__ASAFD1_____DAVID_____David_Dines_5_1">#N/A</definedName>
    <definedName name="DTL_K_ASAFD1__ASAFD1_____DAVID_____David_Dines_6_1">#N/A</definedName>
    <definedName name="DTL_K_ASAFD1__ASAFD1_____ELLEEN_____Elleen_F__Murray_QPRT__1__6_1">#N/A</definedName>
    <definedName name="DTL_K_ASAFD1__ASAFD1_____ELLEEN_____Elleen_F__Murray_QPRT__1__7_1">#N/A</definedName>
    <definedName name="DTL_K_ASAFD1__ASAFD1_____FURST_____Furst_Capital_Partners_7_1">#N/A</definedName>
    <definedName name="DTL_K_ASAFD1__ASAFD1_____FURST_____Furst_Capital_Partners_8_1">#N/A</definedName>
    <definedName name="DTL_K_ASAFD1__ASAFD1_____GARY_____Gary_G__OHagan___Marcia_L__OHagan_8_1">#N/A</definedName>
    <definedName name="DTL_K_ASAFD1__ASAFD1_____GARY_____Gary_G__OHagan___Marcia_L__OHagan_9_1">#N/A</definedName>
    <definedName name="DTL_K_ASAFD1__ASAFD1_____GORDON_____Estate_of_Gordon_H__Ritz_10_1">#N/A</definedName>
    <definedName name="DTL_K_ASAFD1__ASAFD1_____GORDON_____Estate_of_Gordon_H__Ritz_9_1">#N/A</definedName>
    <definedName name="DTL_K_ASAFD1__ASAFD1_____IRVIN_____Irvin_Kessler_10_1">#N/A</definedName>
    <definedName name="DTL_K_ASAFD1__ASAFD1_____IRVIN_____Irvin_Kessler_11_1">#N/A</definedName>
    <definedName name="DTL_K_ASAFD1__ASAFD1_____JAMES_____James_S__Chapman_11_1">#N/A</definedName>
    <definedName name="DTL_K_ASAFD1__ASAFD1_____JAMES_____James_S__Chapman_12_1">#N/A</definedName>
    <definedName name="DTL_K_ASAFD1__ASAFD1_____LARSEN_____Mrs__Anne_Larsen_Simonson_12_1">#N/A</definedName>
    <definedName name="DTL_K_ASAFD1__ASAFD1_____LARSEN_____Mrs__Anne_Larsen_Simonson_13_1">#N/A</definedName>
    <definedName name="DTL_K_ASAFD1__ASAFD1_____MARGOT_____Margot_L__Ritz_14_1">#N/A</definedName>
    <definedName name="DTL_K_ASAFD1__ASAFD1_____MELLIN_____Paul___Miriam_Mellin_15_1">#N/A</definedName>
    <definedName name="DTL_K_ASAFD1__ASAFD1_____MICHAE_____Michael_V__Curran_13_1">#N/A</definedName>
    <definedName name="DTL_K_ASAFD1__ASAFD1_____MICHAE_____Michael_V__Curran_16_1">#N/A</definedName>
    <definedName name="DTL_K_ASAFD1__ASAFD1_____MURRAY_____Murray_Capital_LLC_14_1">#N/A</definedName>
    <definedName name="DTL_K_ASAFD1__ASAFD1_____MURRAY_____Murray_Capital_LLC_17_1">#N/A</definedName>
    <definedName name="DTL_K_ASAFD1__ASAFD1_____RICHAR_____Richard_F__Leahy_15_1">#N/A</definedName>
    <definedName name="DTL_K_ASAFD1__ASAFD1_____RICHAR_____Richard_F__Leahy_18_1">#N/A</definedName>
    <definedName name="DTL_K_ASAFD1__ASAFD1_____ROBERT_____Robert_D__Albright_Jr__16_1">#N/A</definedName>
    <definedName name="DTL_K_ASAFD1__ASAFD1_____ROBERT_____Robert_D__Albright_Jr__19_1">#N/A</definedName>
    <definedName name="DTL_K_ASAFD1__ASAFD1_____ROLAND_____Roland_A__Jacobus_17_1">#N/A</definedName>
    <definedName name="DTL_K_ASAFD1__ASAFD1_____ROLAND_____Roland_A__Jacobus_20_1">#N/A</definedName>
    <definedName name="DTL_K_ASAFD1__ASAFD1_____SCHOEN_____Jon_S__Schoen_21_1">#N/A</definedName>
    <definedName name="DTL_K_ASAFD1__ASAFD1_____SHAWN_____Shawn_Taddey_18_1">#N/A</definedName>
    <definedName name="DTL_K_ASAFD1__ASAFD1_____SHAWN_____Shawn_Taddey_22_1">#N/A</definedName>
    <definedName name="DTL_K_ASAFD1__ASAFD1_____STEVEN_____Steven_Colt_Pumilia_19_1">#N/A</definedName>
    <definedName name="DTL_K_ASAFD1__ASAFD1_____STEVEN_____Steven_Colt_Pumilia_23_1">#N/A</definedName>
    <definedName name="DTL_K_ASAFD1__ASAFD1_____SUZAN_____Suzan_Z__Ritz_24_1">#N/A</definedName>
    <definedName name="DTL_K_ASAFD1__ASAFD1_____THYSEL_____Jon_P__Thysell_25_1">#N/A</definedName>
    <definedName name="DTL_K_AUD_ASSETS_3_1">#N/A</definedName>
    <definedName name="DTL_K_AUD_EXPENSES_2_1">#N/A</definedName>
    <definedName name="DTL_K_AUD_INCOME_1_1">#N/A</definedName>
    <definedName name="DTL_K_AUD_LIABILITIES_4_1">#N/A</definedName>
    <definedName name="DTL_K_AUD_SUSPENSE_5_1">#N/A</definedName>
    <definedName name="DTL_K_BONDS___CORPORATE_1_1">#N/A</definedName>
    <definedName name="DTL_K_BONDS___CORPORATE_19_1">#N/A</definedName>
    <definedName name="DTL_K_BONDS___CORPORATE_21_1">#N/A</definedName>
    <definedName name="DTL_K_BONDS___CORPORATE_23_1">#N/A</definedName>
    <definedName name="DTL_K_BONDS___CORPORATE_25_1">#N/A</definedName>
    <definedName name="DTL_K_BONDS___CORPORATE_27_1">#N/A</definedName>
    <definedName name="DTL_K_BONDS___CORPORATE_29_1">#N/A</definedName>
    <definedName name="DTL_K_BONDS___CORPORATE_32_1">#N/A</definedName>
    <definedName name="DTL_K_BONDS___CORPORATE_34_1">#N/A</definedName>
    <definedName name="DTL_K_BONDS___CORPORATE_36_1">#N/A</definedName>
    <definedName name="DTL_K_BONDS___CORPORATE_43_1">#N/A</definedName>
    <definedName name="DTL_K_BONDS___CORPORATE_6_1">#N/A</definedName>
    <definedName name="DTL_K_BONDS___SOVEREIGN_1_1">#N/A</definedName>
    <definedName name="DTL_K_BONDS___TREASURY_1_1">#N/A</definedName>
    <definedName name="DTL_K_BONDS___TREASURY_2_1">#N/A</definedName>
    <definedName name="DTL_K_BONDS___TREASURY_3_1">#N/A</definedName>
    <definedName name="DTL_K_BONDS___TREASURY_5_1">#N/A</definedName>
    <definedName name="DTL_K_BONDS___TREASURY_7_1">#N/A</definedName>
    <definedName name="DTL_K_CAD_ASSETS_8_1">#N/A</definedName>
    <definedName name="DTL_K_CAD_EXPENSES_7_1">#N/A</definedName>
    <definedName name="DTL_K_CAD_INCOME_6_1">#N/A</definedName>
    <definedName name="DTL_K_CAD_LIABILITIES_9_1">#N/A</definedName>
    <definedName name="DTL_K_CAD_SUSPENSE_10_1">#N/A</definedName>
    <definedName name="DTL_K_CASH_2_1">#N/A</definedName>
    <definedName name="DTL_K_CASH_3_1">#N/A</definedName>
    <definedName name="DTL_K_CASH_40_1">#N/A</definedName>
    <definedName name="DTL_K_CASH_44_1">#N/A</definedName>
    <definedName name="DTL_K_CASH_46_1">#N/A</definedName>
    <definedName name="DTL_K_CC02AX_1_1">#N/A</definedName>
    <definedName name="DTL_K_CC02LB_2_1">#N/A</definedName>
    <definedName name="DTL_K_CC02LX_3_1">#N/A</definedName>
    <definedName name="DTL_K_CC03AW_4_1">#N/A</definedName>
    <definedName name="DTL_K_CC03AX_5_1">#N/A</definedName>
    <definedName name="DTL_K_CC04AX_6_1">#N/A</definedName>
    <definedName name="DTL_K_CC04LX_7_1">#N/A</definedName>
    <definedName name="DTL_K_CHF_ASSETS_13_1">#N/A</definedName>
    <definedName name="DTL_K_CHF_EXPENSES_12_1">#N/A</definedName>
    <definedName name="DTL_K_CHF_INCOME_11_1">#N/A</definedName>
    <definedName name="DTL_K_CHF_LIABILITIES_14_1">#N/A</definedName>
    <definedName name="DTL_K_CHF_SUSPENSE_15_1">#N/A</definedName>
    <definedName name="DTL_K_CM02LF_8_1">#N/A</definedName>
    <definedName name="DTL_K_COMMODITY___FUTURE_14_1">#N/A</definedName>
    <definedName name="DTL_K_COMMODITY___FUTURE_17_1">#N/A</definedName>
    <definedName name="DTL_K_COMMODITY___FUTURE_2_1">#N/A</definedName>
    <definedName name="DTL_K_COMMODITY___FUTURE_3_1">#N/A</definedName>
    <definedName name="DTL_K_COMMODITY___FUTURE_4_1">#N/A</definedName>
    <definedName name="DTL_K_COMMODITY___FUTURE_45_1">#N/A</definedName>
    <definedName name="DTL_K_COMMODITY___OPTION_1_1">#N/A</definedName>
    <definedName name="DTL_K_COMMODITY___OPTION_11_1">#N/A</definedName>
    <definedName name="DTL_K_COMMODITY___OPTION_13_1">#N/A</definedName>
    <definedName name="DTL_K_COMMODITY___OPTION_16_1">#N/A</definedName>
    <definedName name="DTL_K_COMMODITY___OPTION_3_1">#N/A</definedName>
    <definedName name="DTL_K_COMMODITY___OPTION_37_1">#N/A</definedName>
    <definedName name="DTL_K_COMMODITY___OPTION_4_1">#N/A</definedName>
    <definedName name="DTL_K_COMMODITY___OPTION_5_1">#N/A</definedName>
    <definedName name="DTL_K_COMMODITY___OPTION_7_1">#N/A</definedName>
    <definedName name="DTL_K_COMMODITY___OPTION_9_1">#N/A</definedName>
    <definedName name="DTL_K_CONTRACTUAL___OPTION_2_1">#N/A</definedName>
    <definedName name="DTL_K_CONTRACTUAL___OPTION_4_1">#N/A</definedName>
    <definedName name="DTL_K_CONTRACTUAL___OPTION_41_1">#N/A</definedName>
    <definedName name="DTL_K_CONTRACTUAL___OPTION_47_1">#N/A</definedName>
    <definedName name="DTL_K_CONTRACTUAL___OPTION_5_1">#N/A</definedName>
    <definedName name="DTL_K_CONTRACTUAL___OPTION_6_1">#N/A</definedName>
    <definedName name="DTL_K_CONTRACTUAL___SWAP_30_1">#N/A</definedName>
    <definedName name="DTL_K_CONTRACTUAL___SWAP_5_1">#N/A</definedName>
    <definedName name="DTL_K_CONTRACTUAL___SWAP_6_1">#N/A</definedName>
    <definedName name="DTL_K_DEAM_____7950____________________C191_____USD_1_1">#N/A</definedName>
    <definedName name="DTL_K_DEAM_____7950_______________LF_____C192_____GBP_3_1">#N/A</definedName>
    <definedName name="DTL_K_DEAM_____7950_______________LF_____C192_____USD_5_1">#N/A</definedName>
    <definedName name="DTL_K_DEAM_____7950_____COMMISSION_EXP_______________C191_____USD_2_1">#N/A</definedName>
    <definedName name="DTL_K_DEAM_____7950_____COMMISSION_EXP__________LF_____C192_____GBP_4_1">#N/A</definedName>
    <definedName name="DTL_K_DEAM_____7950_____COMMISSION_EXP__________LF_____C192_____USD_6_1">#N/A</definedName>
    <definedName name="DTL_K_DEAM_____7995_______________OC_____C187_____JPY_1_1">#N/A</definedName>
    <definedName name="DTL_K_DEAM_____7995_______________OC_____C190_____JPY_3_1">#N/A</definedName>
    <definedName name="DTL_K_DEAM_____7995_______________OC_____C193_____JPY_5_1">#N/A</definedName>
    <definedName name="DTL_K_DEAM_____7995_____CONTRACTUAL_PAYMENTS__________OC_____C187_____JPY_2_1">#N/A</definedName>
    <definedName name="DTL_K_DEAM_____7995_____CONTRACTUAL_PAYMENTS__________OC_____C190_____JPY_4_1">#N/A</definedName>
    <definedName name="DTL_K_DEAM_____7995_____CONTRACTUAL_PAYMENTS__________OC_____C193_____JPY_6_1">#N/A</definedName>
    <definedName name="DTL_K_DEAM_1_1">#N/A</definedName>
    <definedName name="DTL_K_EQ02AF_9_1">#N/A</definedName>
    <definedName name="DTL_K_EQ02LF_10_1">#N/A</definedName>
    <definedName name="DTL_K_EQ04LB_11_1">#N/A</definedName>
    <definedName name="DTL_K_EQUITIES___LISTED_10_1">#N/A</definedName>
    <definedName name="DTL_K_EQUITIES___LISTED_12_1">#N/A</definedName>
    <definedName name="DTL_K_EQUITIES___LISTED_15_1">#N/A</definedName>
    <definedName name="DTL_K_EQUITIES___LISTED_18_1">#N/A</definedName>
    <definedName name="DTL_K_EQUITIES___LISTED_2_1">#N/A</definedName>
    <definedName name="DTL_K_EQUITIES___LISTED_20_1">#N/A</definedName>
    <definedName name="DTL_K_EQUITIES___LISTED_22_1">#N/A</definedName>
    <definedName name="DTL_K_EQUITIES___LISTED_24_1">#N/A</definedName>
    <definedName name="DTL_K_EQUITIES___LISTED_26_1">#N/A</definedName>
    <definedName name="DTL_K_EQUITIES___LISTED_28_1">#N/A</definedName>
    <definedName name="DTL_K_EQUITIES___LISTED_31_1">#N/A</definedName>
    <definedName name="DTL_K_EQUITIES___LISTED_33_1">#N/A</definedName>
    <definedName name="DTL_K_EQUITIES___LISTED_35_1">#N/A</definedName>
    <definedName name="DTL_K_EQUITIES___LISTED_38_1">#N/A</definedName>
    <definedName name="DTL_K_EQUITIES___LISTED_4_1">#N/A</definedName>
    <definedName name="DTL_K_EQUITIES___LISTED_42_1">#N/A</definedName>
    <definedName name="DTL_K_EQUITIES___LISTED_6_1">#N/A</definedName>
    <definedName name="DTL_K_EQUITIES___LISTED_7_1">#N/A</definedName>
    <definedName name="DTL_K_EQUITIES___LISTED_8_1">#N/A</definedName>
    <definedName name="DTL_K_EQUITY___NON_LISTED_1_1">#N/A</definedName>
    <definedName name="DTL_K_EQUITY___NON_LISTED_3_1">#N/A</definedName>
    <definedName name="DTL_K_EQUITY___NON_LISTED_4_1">#N/A</definedName>
    <definedName name="DTL_K_EQUITY___NON_LISTED_8_1">#N/A</definedName>
    <definedName name="DTL_K_EUR_ASSETS_18_1">#N/A</definedName>
    <definedName name="DTL_K_EUR_ASSETS_8_1">#N/A</definedName>
    <definedName name="DTL_K_EUR_EXPENSES_17_1">#N/A</definedName>
    <definedName name="DTL_K_EUR_EXPENSES_7_1">#N/A</definedName>
    <definedName name="DTL_K_EUR_INCOME_16_1">#N/A</definedName>
    <definedName name="DTL_K_EUR_INCOME_6_1">#N/A</definedName>
    <definedName name="DTL_K_EUR_LIABILITIES_9_1">#N/A</definedName>
    <definedName name="DTL_K_EUR_SUSPENSE_19_1">#N/A</definedName>
    <definedName name="DTL_K_F_X_FORWARD_48_1">#N/A</definedName>
    <definedName name="DTL_K_F_X_FORWARD_6_1">#N/A</definedName>
    <definedName name="DTL_K_F_X_FORWARD_8_1">#N/A</definedName>
    <definedName name="DTL_K_F_X_FORWARD_9_1">#N/A</definedName>
    <definedName name="DTL_K_FINANCE_10_1">#N/A</definedName>
    <definedName name="DTL_K_FINANCE_4_1">#N/A</definedName>
    <definedName name="DTL_K_FINANCE_5_1">#N/A</definedName>
    <definedName name="DTL_K_FINANCE_7_1">#N/A</definedName>
    <definedName name="DTL_K_FINANCE_9_1">#N/A</definedName>
    <definedName name="DTL_K_GBP_ASSETS_22_1">#N/A</definedName>
    <definedName name="DTL_K_GBP_EXPENSES_21_1">#N/A</definedName>
    <definedName name="DTL_K_GBP_INCOME_20_1">#N/A</definedName>
    <definedName name="DTL_K_GBP_LIABILITIES_23_1">#N/A</definedName>
    <definedName name="DTL_K_GBP_SUSPENSE_24_1">#N/A</definedName>
    <definedName name="DTL_K_IR01AW_12_1">#N/A</definedName>
    <definedName name="DTL_K_IR01CS_13_1">#N/A</definedName>
    <definedName name="DTL_K_IR01LB_14_1">#N/A</definedName>
    <definedName name="DTL_K_IR02LF_15_1">#N/A</definedName>
    <definedName name="DTL_K_IR03AF_16_1">#N/A</definedName>
    <definedName name="DTL_K_IR03LF_17_1">#N/A</definedName>
    <definedName name="DTL_K_JPY_ASSETS_27_1">#N/A</definedName>
    <definedName name="DTL_K_JPY_EXPENSES_26_1">#N/A</definedName>
    <definedName name="DTL_K_JPY_INCOME_25_1">#N/A</definedName>
    <definedName name="DTL_K_JPY_LIABILITIES_28_1">#N/A</definedName>
    <definedName name="DTL_K_JPY_SUSPENSE_29_1">#N/A</definedName>
    <definedName name="DTL_K_LILYPD_1_1">#N/A</definedName>
    <definedName name="DTL_K_MA01CS_18_1">#N/A</definedName>
    <definedName name="DTL_K_MA02JP_19_1">#N/A</definedName>
    <definedName name="DTL_K_MA04SD_20_1">#N/A</definedName>
    <definedName name="DTL_K_PARTNERSHIP_11_1">#N/A</definedName>
    <definedName name="DTL_K_SEK_ASSETS_32_1">#N/A</definedName>
    <definedName name="DTL_K_SEK_EXPENSES_31_1">#N/A</definedName>
    <definedName name="DTL_K_SEK_INCOME_30_1">#N/A</definedName>
    <definedName name="DTL_K_SEK_LIABILITIES_33_1">#N/A</definedName>
    <definedName name="DTL_K_SEK_SUSPENSE_34_1">#N/A</definedName>
    <definedName name="DTL_K_TEMPO_1_1">#N/A</definedName>
    <definedName name="DTL_K_USD_ASSETS_12_1">#N/A</definedName>
    <definedName name="DTL_K_USD_ASSETS_3_1">#N/A</definedName>
    <definedName name="DTL_K_USD_ASSETS_37_1">#N/A</definedName>
    <definedName name="DTL_K_USD_CAPITAL_14_1">#N/A</definedName>
    <definedName name="DTL_K_USD_CAPITAL_39_1">#N/A</definedName>
    <definedName name="DTL_K_USD_CAPITAL_5_1">#N/A</definedName>
    <definedName name="DTL_K_USD_EXPENSES_11_1">#N/A</definedName>
    <definedName name="DTL_K_USD_EXPENSES_2_1">#N/A</definedName>
    <definedName name="DTL_K_USD_EXPENSES_36_1">#N/A</definedName>
    <definedName name="DTL_K_USD_INCOME_1_1">#N/A</definedName>
    <definedName name="DTL_K_USD_INCOME_10_1">#N/A</definedName>
    <definedName name="DTL_K_USD_INCOME_35_1">#N/A</definedName>
    <definedName name="DTL_K_USD_LIABILITIES_13_1">#N/A</definedName>
    <definedName name="DTL_K_USD_LIABILITIES_38_1">#N/A</definedName>
    <definedName name="DTL_K_USD_LIABILITIES_4_1">#N/A</definedName>
    <definedName name="DTL_K_USD_SUSPENSE_15_1">#N/A</definedName>
    <definedName name="DTL_K_USD_SUSPENSE_40_1">#N/A</definedName>
    <definedName name="DTL_K_USD_SUSPENSE_6_1">#N/A</definedName>
    <definedName name="DTL_K_WARRANTS_10_1">#N/A</definedName>
    <definedName name="DTL_K_WARRANTS_11_1">#N/A</definedName>
    <definedName name="DTL_K_WARRANTS_12_1">#N/A</definedName>
    <definedName name="DTL_K_WARRANTS_39_1">#N/A</definedName>
    <definedName name="DTL_K_WOLF_1_1">#N/A</definedName>
    <definedName name="DTL_K_WOLF_WOLF_____BARBAS_____BARRY_BAUSANO_1_1">#N/A</definedName>
    <definedName name="DTL_K_WOLF_WOLF_____CSGSY_____CREDIT_SUISEE_NOMINEES__GSY_LTD_2_1">#N/A</definedName>
    <definedName name="DTL_K_WOLF_WOLF_____CSLON_____CREDIT_SUISSE_LONDON_NOMINEE_LTD_3_1">#N/A</definedName>
    <definedName name="DTL_K_WOLF_WOLF_____FORTIS_____FORTIS_BANK_NV_S_A__4_1">#N/A</definedName>
    <definedName name="DTL_L__1_1">#N/A</definedName>
    <definedName name="DTL_L_ASAFD1__1_1">#N/A</definedName>
    <definedName name="DTL_L_ASAFD1__ASAFD1_____ANTHON_____Anthony_J__Taddey_Trust_DTD_1_1">#N/A</definedName>
    <definedName name="DTL_L_ASAFD1__ASAFD1_____ASATAX_____ASA_Tax_Advantaged_Advisors_LLC_2_1">#N/A</definedName>
    <definedName name="DTL_L_ASAFD1__ASAFD1_____BENNET_____Mr____Mrs__Robert_Bennett_2_1">#N/A</definedName>
    <definedName name="DTL_L_ASAFD1__ASAFD1_____BENNET_____Mr____Mrs__Robert_Bennett_3_1">#N/A</definedName>
    <definedName name="DTL_L_ASAFD1__ASAFD1_____CAPFND_____118_Capital_Fund__LLC_3_1">#N/A</definedName>
    <definedName name="DTL_L_ASAFD1__ASAFD1_____CAPFND_____118_Capital_Fund__LLC_4_1">#N/A</definedName>
    <definedName name="DTL_L_ASAFD1__ASAFD1_____CORLIS_____The_Corliss_Family_Trust_4_1">#N/A</definedName>
    <definedName name="DTL_L_ASAFD1__ASAFD1_____CORLIS_____The_Corliss_Family_Trust_5_1">#N/A</definedName>
    <definedName name="DTL_L_ASAFD1__ASAFD1_____DAVID_____David_Dines_5_1">#N/A</definedName>
    <definedName name="DTL_L_ASAFD1__ASAFD1_____DAVID_____David_Dines_6_1">#N/A</definedName>
    <definedName name="DTL_L_ASAFD1__ASAFD1_____ELLEEN_____Elleen_F__Murray_QPRT__1__6_1">#N/A</definedName>
    <definedName name="DTL_L_ASAFD1__ASAFD1_____ELLEEN_____Elleen_F__Murray_QPRT__1__7_1">#N/A</definedName>
    <definedName name="DTL_L_ASAFD1__ASAFD1_____FURST_____Furst_Capital_Partners_7_1">#N/A</definedName>
    <definedName name="DTL_L_ASAFD1__ASAFD1_____FURST_____Furst_Capital_Partners_8_1">#N/A</definedName>
    <definedName name="DTL_L_ASAFD1__ASAFD1_____GARY_____Gary_G__OHagan___Marcia_L__OHagan_8_1">#N/A</definedName>
    <definedName name="DTL_L_ASAFD1__ASAFD1_____GARY_____Gary_G__OHagan___Marcia_L__OHagan_9_1">#N/A</definedName>
    <definedName name="DTL_L_ASAFD1__ASAFD1_____GORDON_____Estate_of_Gordon_H__Ritz_10_1">#N/A</definedName>
    <definedName name="DTL_L_ASAFD1__ASAFD1_____GORDON_____Estate_of_Gordon_H__Ritz_9_1">#N/A</definedName>
    <definedName name="DTL_L_ASAFD1__ASAFD1_____IRVIN_____Irvin_Kessler_10_1">#N/A</definedName>
    <definedName name="DTL_L_ASAFD1__ASAFD1_____IRVIN_____Irvin_Kessler_11_1">#N/A</definedName>
    <definedName name="DTL_L_ASAFD1__ASAFD1_____JAMES_____James_S__Chapman_11_1">#N/A</definedName>
    <definedName name="DTL_L_ASAFD1__ASAFD1_____JAMES_____James_S__Chapman_12_1">#N/A</definedName>
    <definedName name="DTL_L_ASAFD1__ASAFD1_____LARSEN_____Mrs__Anne_Larsen_Simonson_12_1">#N/A</definedName>
    <definedName name="DTL_L_ASAFD1__ASAFD1_____LARSEN_____Mrs__Anne_Larsen_Simonson_13_1">#N/A</definedName>
    <definedName name="DTL_L_ASAFD1__ASAFD1_____MARGOT_____Margot_L__Ritz_14_1">#N/A</definedName>
    <definedName name="DTL_L_ASAFD1__ASAFD1_____MELLIN_____Paul___Miriam_Mellin_15_1">#N/A</definedName>
    <definedName name="DTL_L_ASAFD1__ASAFD1_____MICHAE_____Michael_V__Curran_13_1">#N/A</definedName>
    <definedName name="DTL_L_ASAFD1__ASAFD1_____MICHAE_____Michael_V__Curran_16_1">#N/A</definedName>
    <definedName name="DTL_L_ASAFD1__ASAFD1_____MURRAY_____Murray_Capital_LLC_14_1">#N/A</definedName>
    <definedName name="DTL_L_ASAFD1__ASAFD1_____MURRAY_____Murray_Capital_LLC_17_1">#N/A</definedName>
    <definedName name="DTL_L_ASAFD1__ASAFD1_____RICHAR_____Richard_F__Leahy_15_1">#N/A</definedName>
    <definedName name="DTL_L_ASAFD1__ASAFD1_____RICHAR_____Richard_F__Leahy_18_1">#N/A</definedName>
    <definedName name="DTL_L_ASAFD1__ASAFD1_____ROBERT_____Robert_D__Albright_Jr__16_1">#N/A</definedName>
    <definedName name="DTL_L_ASAFD1__ASAFD1_____ROBERT_____Robert_D__Albright_Jr__19_1">#N/A</definedName>
    <definedName name="DTL_L_ASAFD1__ASAFD1_____ROLAND_____Roland_A__Jacobus_17_1">#N/A</definedName>
    <definedName name="DTL_L_ASAFD1__ASAFD1_____ROLAND_____Roland_A__Jacobus_20_1">#N/A</definedName>
    <definedName name="DTL_L_ASAFD1__ASAFD1_____SCHOEN_____Jon_S__Schoen_21_1">#N/A</definedName>
    <definedName name="DTL_L_ASAFD1__ASAFD1_____SHAWN_____Shawn_Taddey_18_1">#N/A</definedName>
    <definedName name="DTL_L_ASAFD1__ASAFD1_____SHAWN_____Shawn_Taddey_22_1">#N/A</definedName>
    <definedName name="DTL_L_ASAFD1__ASAFD1_____STEVEN_____Steven_Colt_Pumilia_19_1">#N/A</definedName>
    <definedName name="DTL_L_ASAFD1__ASAFD1_____STEVEN_____Steven_Colt_Pumilia_23_1">#N/A</definedName>
    <definedName name="DTL_L_ASAFD1__ASAFD1_____SUZAN_____Suzan_Z__Ritz_24_1">#N/A</definedName>
    <definedName name="DTL_L_ASAFD1__ASAFD1_____THYSEL_____Jon_P__Thysell_25_1">#N/A</definedName>
    <definedName name="DTL_L_AUD___EUR_1_1">#N/A</definedName>
    <definedName name="DTL_L_AUD___JPY_2_1">#N/A</definedName>
    <definedName name="DTL_L_AUD_ASSETS_3_1">#N/A</definedName>
    <definedName name="DTL_L_AUD_EXPENSES_2_1">#N/A</definedName>
    <definedName name="DTL_L_AUD_INCOME_1_1">#N/A</definedName>
    <definedName name="DTL_L_AUD_LIABILITIES_4_1">#N/A</definedName>
    <definedName name="DTL_L_AUD_SUSPENSE_5_1">#N/A</definedName>
    <definedName name="DTL_L_BONDS___CORPORATE_1_1">#N/A</definedName>
    <definedName name="DTL_L_BONDS___CORPORATE_19_1">#N/A</definedName>
    <definedName name="DTL_L_BONDS___CORPORATE_21_1">#N/A</definedName>
    <definedName name="DTL_L_BONDS___CORPORATE_23_1">#N/A</definedName>
    <definedName name="DTL_L_BONDS___CORPORATE_25_1">#N/A</definedName>
    <definedName name="DTL_L_BONDS___CORPORATE_27_1">#N/A</definedName>
    <definedName name="DTL_L_BONDS___CORPORATE_29_1">#N/A</definedName>
    <definedName name="DTL_L_BONDS___CORPORATE_32_1">#N/A</definedName>
    <definedName name="DTL_L_BONDS___CORPORATE_34_1">#N/A</definedName>
    <definedName name="DTL_L_BONDS___CORPORATE_36_1">#N/A</definedName>
    <definedName name="DTL_L_BONDS___CORPORATE_43_1">#N/A</definedName>
    <definedName name="DTL_L_BONDS___CORPORATE_6_1">#N/A</definedName>
    <definedName name="DTL_L_BONDS___SOVEREIGN_1_1">#N/A</definedName>
    <definedName name="DTL_L_BONDS___TREASURY_1_1">#N/A</definedName>
    <definedName name="DTL_L_BONDS___TREASURY_2_1">#N/A</definedName>
    <definedName name="DTL_L_BONDS___TREASURY_3_1">#N/A</definedName>
    <definedName name="DTL_L_BONDS___TREASURY_5_1">#N/A</definedName>
    <definedName name="DTL_L_BONDS___TREASURY_7_1">#N/A</definedName>
    <definedName name="DTL_L_CAD_ASSETS_8_1">#N/A</definedName>
    <definedName name="DTL_L_CAD_EXPENSES_7_1">#N/A</definedName>
    <definedName name="DTL_L_CAD_INCOME_6_1">#N/A</definedName>
    <definedName name="DTL_L_CAD_LIABILITIES_9_1">#N/A</definedName>
    <definedName name="DTL_L_CAD_SUSPENSE_10_1">#N/A</definedName>
    <definedName name="DTL_L_CASH_2_1">#N/A</definedName>
    <definedName name="DTL_L_CASH_3_1">#N/A</definedName>
    <definedName name="DTL_L_CASH_40_1">#N/A</definedName>
    <definedName name="DTL_L_CASH_44_1">#N/A</definedName>
    <definedName name="DTL_L_CASH_46_1">#N/A</definedName>
    <definedName name="DTL_L_CC02AX_1_1">#N/A</definedName>
    <definedName name="DTL_L_CC02LB_2_1">#N/A</definedName>
    <definedName name="DTL_L_CC02LX_3_1">#N/A</definedName>
    <definedName name="DTL_L_CC03AW_4_1">#N/A</definedName>
    <definedName name="DTL_L_CC03AX_5_1">#N/A</definedName>
    <definedName name="DTL_L_CC04AX_6_1">#N/A</definedName>
    <definedName name="DTL_L_CC04LX_7_1">#N/A</definedName>
    <definedName name="DTL_L_CHF_ASSETS_13_1">#N/A</definedName>
    <definedName name="DTL_L_CHF_EXPENSES_12_1">#N/A</definedName>
    <definedName name="DTL_L_CHF_INCOME_11_1">#N/A</definedName>
    <definedName name="DTL_L_CHF_LIABILITIES_14_1">#N/A</definedName>
    <definedName name="DTL_L_CHF_SUSPENSE_15_1">#N/A</definedName>
    <definedName name="DTL_L_CM02LF_8_1">#N/A</definedName>
    <definedName name="DTL_L_COMMODITY___FUTURE_14_1">#N/A</definedName>
    <definedName name="DTL_L_COMMODITY___FUTURE_17_1">#N/A</definedName>
    <definedName name="DTL_L_COMMODITY___FUTURE_2_1">#N/A</definedName>
    <definedName name="DTL_L_COMMODITY___FUTURE_3_1">#N/A</definedName>
    <definedName name="DTL_L_COMMODITY___FUTURE_4_1">#N/A</definedName>
    <definedName name="DTL_L_COMMODITY___FUTURE_45_1">#N/A</definedName>
    <definedName name="DTL_L_COMMODITY___OPTION_1_1">#N/A</definedName>
    <definedName name="DTL_L_COMMODITY___OPTION_11_1">#N/A</definedName>
    <definedName name="DTL_L_COMMODITY___OPTION_13_1">#N/A</definedName>
    <definedName name="DTL_L_COMMODITY___OPTION_16_1">#N/A</definedName>
    <definedName name="DTL_L_COMMODITY___OPTION_3_1">#N/A</definedName>
    <definedName name="DTL_L_COMMODITY___OPTION_37_1">#N/A</definedName>
    <definedName name="DTL_L_COMMODITY___OPTION_4_1">#N/A</definedName>
    <definedName name="DTL_L_COMMODITY___OPTION_5_1">#N/A</definedName>
    <definedName name="DTL_L_COMMODITY___OPTION_7_1">#N/A</definedName>
    <definedName name="DTL_L_COMMODITY___OPTION_9_1">#N/A</definedName>
    <definedName name="DTL_L_CONTRACTUAL___OPTION_2_1">#N/A</definedName>
    <definedName name="DTL_L_CONTRACTUAL___OPTION_4_1">#N/A</definedName>
    <definedName name="DTL_L_CONTRACTUAL___OPTION_41_1">#N/A</definedName>
    <definedName name="DTL_L_CONTRACTUAL___OPTION_47_1">#N/A</definedName>
    <definedName name="DTL_L_CONTRACTUAL___OPTION_5_1">#N/A</definedName>
    <definedName name="DTL_L_CONTRACTUAL___OPTION_6_1">#N/A</definedName>
    <definedName name="DTL_L_CONTRACTUAL___SWAP_30_1">#N/A</definedName>
    <definedName name="DTL_L_CONTRACTUAL___SWAP_5_1">#N/A</definedName>
    <definedName name="DTL_L_CONTRACTUAL___SWAP_6_1">#N/A</definedName>
    <definedName name="DTL_L_DEAM_1_1">#N/A</definedName>
    <definedName name="DTL_L_E012BC_FEI94500X0__1_1">#N/A</definedName>
    <definedName name="DTL_L_E012BC_FEI94750L0__2_1">#N/A</definedName>
    <definedName name="DTL_L_E102BC_FEI94500F1__3_1">#N/A</definedName>
    <definedName name="DTL_L_E102BC_FEI94500R1__4_1">#N/A</definedName>
    <definedName name="DTL_L_E102BC_FEI94750C1__5_1">#N/A</definedName>
    <definedName name="DTL_L_E102BC_FEI94750O1__6_1">#N/A</definedName>
    <definedName name="DTL_L_E104BC_FEI94000O1__7_1">#N/A</definedName>
    <definedName name="DTL_L_E104BC_FEI94500F2__8_1">#N/A</definedName>
    <definedName name="DTL_L_E104BC_FEI94500I1__9_1">#N/A</definedName>
    <definedName name="DTL_L_E104BC_FEI94500L1__10_1">#N/A</definedName>
    <definedName name="DTL_L_E104BC_FEI94500O1__11_1">#N/A</definedName>
    <definedName name="DTL_L_E104BC_FEI94500R2__12_1">#N/A</definedName>
    <definedName name="DTL_L_E104BC_FEI94500U1__13_1">#N/A</definedName>
    <definedName name="DTL_L_E104BC_FEI94500X1__14_1">#N/A</definedName>
    <definedName name="DTL_L_E104BC_FEI94750C1__15_1">#N/A</definedName>
    <definedName name="DTL_L_E104BC_FEI94750O1__16_1">#N/A</definedName>
    <definedName name="DTL_L_E104BC_FEI94875C1__17_1">#N/A</definedName>
    <definedName name="DTL_L_E104BC_FEI94875O1__18_1">#N/A</definedName>
    <definedName name="DTL_L_E104BC_GBL10450X0__19_1">#N/A</definedName>
    <definedName name="DTL_L_E104BC_GBL10500L0__20_1">#N/A</definedName>
    <definedName name="DTL_L_E104BC_GBL10500X0__21_1">#N/A</definedName>
    <definedName name="DTL_L_E104BC_GBL10550L0__22_1">#N/A</definedName>
    <definedName name="DTL_L_E104BC_GBL10550X0__23_1">#N/A</definedName>
    <definedName name="DTL_L_E104BC_GBL10650L0__24_1">#N/A</definedName>
    <definedName name="DTL_L_E107BC_FEI94625O1__25_1">#N/A</definedName>
    <definedName name="DTL_L_E107BC_FEI94750O1__26_1">#N/A</definedName>
    <definedName name="DTL_L_E107BC_FEI94875O1__27_1">#N/A</definedName>
    <definedName name="DTL_L_E108BC_GBL10500W0__28_1">#N/A</definedName>
    <definedName name="DTL_L_E108BC_GBL10550W0__29_1">#N/A</definedName>
    <definedName name="DTL_L_E108BC_GBL10600L0__30_1">#N/A</definedName>
    <definedName name="DTL_L_E111BC_FEI94750L1__31_1">#N/A</definedName>
    <definedName name="DTL_L_E111BC_FEI94750X1__32_1">#N/A</definedName>
    <definedName name="DTL_L_E111BC_GBL10550C1__33_1">#N/A</definedName>
    <definedName name="DTL_L_E111BC_GBL10550L0__34_1">#N/A</definedName>
    <definedName name="DTL_L_E111BC_GBL10550O1__35_1">#N/A</definedName>
    <definedName name="DTL_L_E111BC_GBL10550X0__36_1">#N/A</definedName>
    <definedName name="DTL_L_E111BC_GBL10600A1__37_1">#N/A</definedName>
    <definedName name="DTL_L_E111BC_GBL10600C1__38_1">#N/A</definedName>
    <definedName name="DTL_L_E111BC_GBL10600M1__39_1">#N/A</definedName>
    <definedName name="DTL_L_E111BC_GBL10600O1__40_1">#N/A</definedName>
    <definedName name="DTL_L_E111BC_GBL10700A1__41_1">#N/A</definedName>
    <definedName name="DTL_L_E112BC_GBL10450N1__42_1">#N/A</definedName>
    <definedName name="DTL_L_E112BC_GBL10650B1__43_1">#N/A</definedName>
    <definedName name="DTL_L_E203BC_GBL10400X0__44_1">#N/A</definedName>
    <definedName name="DTL_L_E203BC_GBL10450X0__45_1">#N/A</definedName>
    <definedName name="DTL_L_E203BC_GBL10600L0__46_1">#N/A</definedName>
    <definedName name="DTL_L_E203BC_GBM10225U0__47_1">#N/A</definedName>
    <definedName name="DTL_L_E203BC_GBM1025U0__48_1">#N/A</definedName>
    <definedName name="DTL_L_E203BC_GBM10275I0__49_1">#N/A</definedName>
    <definedName name="DTL_L_E203BC_GBM10275U0__50_1">#N/A</definedName>
    <definedName name="DTL_L_E203BC_GBM1030U0__51_1">#N/A</definedName>
    <definedName name="DTL_L_E203BC_GBM10325I0__52_1">#N/A</definedName>
    <definedName name="DTL_L_E203BC_OGBL1000X0__53_1">#N/A</definedName>
    <definedName name="DTL_L_E203BC_OGBL1005X0__54_1">#N/A</definedName>
    <definedName name="DTL_L_E203BC_OGBL1045U0__55_1">#N/A</definedName>
    <definedName name="DTL_L_E203BC_OGBL1050U0__56_1">#N/A</definedName>
    <definedName name="DTL_L_E311BC_GBL10500W0__57_1">#N/A</definedName>
    <definedName name="DTL_L_E311BC_GBL10550W0__58_1">#N/A</definedName>
    <definedName name="DTL_L_E402BC_FEI94250R1__59_1">#N/A</definedName>
    <definedName name="DTL_L_E402BC_FEI94250U1__60_1">#N/A</definedName>
    <definedName name="DTL_L_E402BC_FEI94375X0__61_1">#N/A</definedName>
    <definedName name="DTL_L_E402BC_FEI94500R1__62_1">#N/A</definedName>
    <definedName name="DTL_L_E402BC_FEI94500X0__63_1">#N/A</definedName>
    <definedName name="DTL_L_E402BC_FEI94625O1__64_1">#N/A</definedName>
    <definedName name="DTL_L_E402BC_FEI94750C1__65_1">#N/A</definedName>
    <definedName name="DTL_L_E402BC_FEI94750O1__66_1">#N/A</definedName>
    <definedName name="DTL_L_E402BC_FEI94750R1__67_1">#N/A</definedName>
    <definedName name="DTL_L_E402BC_FEI94875L0__68_1">#N/A</definedName>
    <definedName name="DTL_L_E402BC_FEI94875U0__69_1">#N/A</definedName>
    <definedName name="DTL_L_E402BC_FEI94875X0__70_1">#N/A</definedName>
    <definedName name="DTL_L_E402BC_FEI95000C1__71_1">#N/A</definedName>
    <definedName name="DTL_L_E402BC_FEI95000F1__72_1">#N/A</definedName>
    <definedName name="DTL_L_E402BC_FEI95000I1__73_1">#N/A</definedName>
    <definedName name="DTL_L_E402BC_FEI95000L0__74_1">#N/A</definedName>
    <definedName name="DTL_L_E402BC_FEI95000L1__75_1">#N/A</definedName>
    <definedName name="DTL_L_E402BC_FEI95000R1__76_1">#N/A</definedName>
    <definedName name="DTL_L_E402BC_FEI95000U0__77_1">#N/A</definedName>
    <definedName name="DTL_L_E402BC_FEI95000U1__78_1">#N/A</definedName>
    <definedName name="DTL_L_E402BC_FEI95000X1__79_1">#N/A</definedName>
    <definedName name="DTL_L_E402BC_FEI95125C1__80_1">#N/A</definedName>
    <definedName name="DTL_L_E402BC_FEI95125L0__81_1">#N/A</definedName>
    <definedName name="DTL_L_E402BC_FEI95250F1__82_1">#N/A</definedName>
    <definedName name="DTL_L_E402BC_FEI95250I1__83_1">#N/A</definedName>
    <definedName name="DTL_L_E402BC_FEI95250L0__84_1">#N/A</definedName>
    <definedName name="DTL_L_E402BC_FEI95375G0__85_1">#N/A</definedName>
    <definedName name="DTL_L_E402BC_FEI95500F1__86_1">#N/A</definedName>
    <definedName name="DTL_L_E402BC_GBL10350W0__87_1">#N/A</definedName>
    <definedName name="DTL_L_E402BC_GBL10400M1__88_1">#N/A</definedName>
    <definedName name="DTL_L_E402BC_GBL10600J0__89_1">#N/A</definedName>
    <definedName name="DTL_L_E402BC_GBL10600K0__90_1">#N/A</definedName>
    <definedName name="DTL_L_E402BC_GBL10650K0__91_1">#N/A</definedName>
    <definedName name="DTL_L_E502BC_OGBL1080L0__92_1">#N/A</definedName>
    <definedName name="DTL_L_E607BC_GBL10650A1__93_1">#N/A</definedName>
    <definedName name="DTL_L_EQ02AF_9_1">#N/A</definedName>
    <definedName name="DTL_L_EQ02LF_10_1">#N/A</definedName>
    <definedName name="DTL_L_EQ04LB_11_1">#N/A</definedName>
    <definedName name="DTL_L_EQUITIES___LISTED_10_1">#N/A</definedName>
    <definedName name="DTL_L_EQUITIES___LISTED_12_1">#N/A</definedName>
    <definedName name="DTL_L_EQUITIES___LISTED_15_1">#N/A</definedName>
    <definedName name="DTL_L_EQUITIES___LISTED_18_1">#N/A</definedName>
    <definedName name="DTL_L_EQUITIES___LISTED_2_1">#N/A</definedName>
    <definedName name="DTL_L_EQUITIES___LISTED_20_1">#N/A</definedName>
    <definedName name="DTL_L_EQUITIES___LISTED_22_1">#N/A</definedName>
    <definedName name="DTL_L_EQUITIES___LISTED_24_1">#N/A</definedName>
    <definedName name="DTL_L_EQUITIES___LISTED_26_1">#N/A</definedName>
    <definedName name="DTL_L_EQUITIES___LISTED_28_1">#N/A</definedName>
    <definedName name="DTL_L_EQUITIES___LISTED_31_1">#N/A</definedName>
    <definedName name="DTL_L_EQUITIES___LISTED_33_1">#N/A</definedName>
    <definedName name="DTL_L_EQUITIES___LISTED_35_1">#N/A</definedName>
    <definedName name="DTL_L_EQUITIES___LISTED_38_1">#N/A</definedName>
    <definedName name="DTL_L_EQUITIES___LISTED_4_1">#N/A</definedName>
    <definedName name="DTL_L_EQUITIES___LISTED_42_1">#N/A</definedName>
    <definedName name="DTL_L_EQUITIES___LISTED_6_1">#N/A</definedName>
    <definedName name="DTL_L_EQUITIES___LISTED_7_1">#N/A</definedName>
    <definedName name="DTL_L_EQUITIES___LISTED_8_1">#N/A</definedName>
    <definedName name="DTL_L_EQUITY___NON_LISTED_1_1">#N/A</definedName>
    <definedName name="DTL_L_EQUITY___NON_LISTED_3_1">#N/A</definedName>
    <definedName name="DTL_L_EQUITY___NON_LISTED_4_1">#N/A</definedName>
    <definedName name="DTL_L_EQUITY___NON_LISTED_8_1">#N/A</definedName>
    <definedName name="DTL_L_EUR___GBP_3_1">#N/A</definedName>
    <definedName name="DTL_L_EUR___JPY_4_1">#N/A</definedName>
    <definedName name="DTL_L_EUR_ASSETS_18_1">#N/A</definedName>
    <definedName name="DTL_L_EUR_ASSETS_8_1">#N/A</definedName>
    <definedName name="DTL_L_EUR_EXPENSES_17_1">#N/A</definedName>
    <definedName name="DTL_L_EUR_EXPENSES_7_1">#N/A</definedName>
    <definedName name="DTL_L_EUR_INCOME_16_1">#N/A</definedName>
    <definedName name="DTL_L_EUR_INCOME_6_1">#N/A</definedName>
    <definedName name="DTL_L_EUR_LIABILITIES_9_1">#N/A</definedName>
    <definedName name="DTL_L_EUR_SUSPENSE_19_1">#N/A</definedName>
    <definedName name="DTL_L_F_X_FORWARD_48_1">#N/A</definedName>
    <definedName name="DTL_L_F_X_FORWARD_6_1">#N/A</definedName>
    <definedName name="DTL_L_F_X_FORWARD_8_1">#N/A</definedName>
    <definedName name="DTL_L_F_X_FORWARD_9_1">#N/A</definedName>
    <definedName name="DTL_L_FINANCE_10_1">#N/A</definedName>
    <definedName name="DTL_L_FINANCE_4_1">#N/A</definedName>
    <definedName name="DTL_L_FINANCE_5_1">#N/A</definedName>
    <definedName name="DTL_L_FINANCE_7_1">#N/A</definedName>
    <definedName name="DTL_L_FINANCE_9_1">#N/A</definedName>
    <definedName name="DTL_L_FSS93000R1__10_1">#N/A</definedName>
    <definedName name="DTL_L_FSS93500C1__4_1">#N/A</definedName>
    <definedName name="DTL_L_FSS93500F1__5_1">#N/A</definedName>
    <definedName name="DTL_L_FSS93500O1__6_1">#N/A</definedName>
    <definedName name="DTL_L_FSS93500R1__7_1">#N/A</definedName>
    <definedName name="DTL_L_FSS93500X0__1_1">#N/A</definedName>
    <definedName name="DTL_L_FSS93625L0__2_1">#N/A</definedName>
    <definedName name="DTL_L_FSS93750C1__3_1">#N/A</definedName>
    <definedName name="DTL_L_FSS93750C1__8_1">#N/A</definedName>
    <definedName name="DTL_L_FSS93750O1__9_1">#N/A</definedName>
    <definedName name="DTL_L_FSS94500F1__11_1">#N/A</definedName>
    <definedName name="DTL_L_FUNDI_2_1">#N/A</definedName>
    <definedName name="DTL_L_FUNDII_3_1">#N/A</definedName>
    <definedName name="DTL_L_FUNDLP_1_1">#N/A</definedName>
    <definedName name="DTL_L_FUNDLP_4_1">#N/A</definedName>
    <definedName name="DTL_L_FUNDLP_BONDS___SOVEREIGN_1_1">#N/A</definedName>
    <definedName name="DTL_L_FUNDLP_BONDS___TREASURY_2_1">#N/A</definedName>
    <definedName name="DTL_L_FUNDLP_CONTRACTUAL___FRA_3_1">#N/A</definedName>
    <definedName name="DTL_L_FUNDLP_CONTRACTUAL___SWAP_4_1">#N/A</definedName>
    <definedName name="DTL_L_FUNDLP_FINANCE_5_1">#N/A</definedName>
    <definedName name="DTL_L_GBP___JPY_5_1">#N/A</definedName>
    <definedName name="DTL_L_GBP___USD_6_1">#N/A</definedName>
    <definedName name="DTL_L_GBP_ASSETS_22_1">#N/A</definedName>
    <definedName name="DTL_L_GBP_EXPENSES_21_1">#N/A</definedName>
    <definedName name="DTL_L_GBP_INCOME_20_1">#N/A</definedName>
    <definedName name="DTL_L_GBP_LIABILITIES_23_1">#N/A</definedName>
    <definedName name="DTL_L_GBP_SUSPENSE_24_1">#N/A</definedName>
    <definedName name="DTL_L_INTRA_5_1">#N/A</definedName>
    <definedName name="DTL_L_IR01AW_12_1">#N/A</definedName>
    <definedName name="DTL_L_IR01CS_13_1">#N/A</definedName>
    <definedName name="DTL_L_IR01LB_14_1">#N/A</definedName>
    <definedName name="DTL_L_IR02LF_15_1">#N/A</definedName>
    <definedName name="DTL_L_IR03AF_16_1">#N/A</definedName>
    <definedName name="DTL_L_IR03LF_17_1">#N/A</definedName>
    <definedName name="DTL_L_JPY___USD_7_1">#N/A</definedName>
    <definedName name="DTL_L_JPY_ASSETS_27_1">#N/A</definedName>
    <definedName name="DTL_L_JPY_EXPENSES_26_1">#N/A</definedName>
    <definedName name="DTL_L_JPY_INCOME_25_1">#N/A</definedName>
    <definedName name="DTL_L_JPY_LIABILITIES_28_1">#N/A</definedName>
    <definedName name="DTL_L_JPY_SUSPENSE_29_1">#N/A</definedName>
    <definedName name="DTL_L_LILYPD_1_1">#N/A</definedName>
    <definedName name="DTL_L_MA01CS_18_1">#N/A</definedName>
    <definedName name="DTL_L_MA02JP_19_1">#N/A</definedName>
    <definedName name="DTL_L_MA04SD_20_1">#N/A</definedName>
    <definedName name="DTL_L_PARTNERSHIP_11_1">#N/A</definedName>
    <definedName name="DTL_L_SEK_ASSETS_32_1">#N/A</definedName>
    <definedName name="DTL_L_SEK_EXPENSES_31_1">#N/A</definedName>
    <definedName name="DTL_L_SEK_INCOME_30_1">#N/A</definedName>
    <definedName name="DTL_L_SEK_LIABILITIES_33_1">#N/A</definedName>
    <definedName name="DTL_L_SEK_SUSPENSE_34_1">#N/A</definedName>
    <definedName name="DTL_L_TEMPO_1_1">#N/A</definedName>
    <definedName name="DTL_L_USD_ASSETS_12_1">#N/A</definedName>
    <definedName name="DTL_L_USD_ASSETS_3_1">#N/A</definedName>
    <definedName name="DTL_L_USD_ASSETS_37_1">#N/A</definedName>
    <definedName name="DTL_L_USD_CAPITAL_14_1">#N/A</definedName>
    <definedName name="DTL_L_USD_CAPITAL_39_1">#N/A</definedName>
    <definedName name="DTL_L_USD_CAPITAL_5_1">#N/A</definedName>
    <definedName name="DTL_L_USD_EXPENSES_11_1">#N/A</definedName>
    <definedName name="DTL_L_USD_EXPENSES_2_1">#N/A</definedName>
    <definedName name="DTL_L_USD_EXPENSES_36_1">#N/A</definedName>
    <definedName name="DTL_L_USD_INCOME_1_1">#N/A</definedName>
    <definedName name="DTL_L_USD_INCOME_10_1">#N/A</definedName>
    <definedName name="DTL_L_USD_INCOME_35_1">#N/A</definedName>
    <definedName name="DTL_L_USD_LIABILITIES_13_1">#N/A</definedName>
    <definedName name="DTL_L_USD_LIABILITIES_38_1">#N/A</definedName>
    <definedName name="DTL_L_USD_LIABILITIES_4_1">#N/A</definedName>
    <definedName name="DTL_L_USD_SUSPENSE_15_1">#N/A</definedName>
    <definedName name="DTL_L_USD_SUSPENSE_40_1">#N/A</definedName>
    <definedName name="DTL_L_USD_SUSPENSE_6_1">#N/A</definedName>
    <definedName name="DTL_L_WARRANTS_10_1">#N/A</definedName>
    <definedName name="DTL_L_WARRANTS_11_1">#N/A</definedName>
    <definedName name="DTL_L_WARRANTS_12_1">#N/A</definedName>
    <definedName name="DTL_L_WARRANTS_39_1">#N/A</definedName>
    <definedName name="DTL_L_WOLF_1_1">#N/A</definedName>
    <definedName name="DTL_L_WOLF_WOLF_____BARBAS_____BARRY_BAUSANO_1_1">#N/A</definedName>
    <definedName name="DTL_L_WOLF_WOLF_____CSGSY_____CREDIT_SUISEE_NOMINEES__GSY_LTD_2_1">#N/A</definedName>
    <definedName name="DTL_L_WOLF_WOLF_____CSLON_____CREDIT_SUISSE_LONDON_NOMINEE_LTD_3_1">#N/A</definedName>
    <definedName name="DTL_L_WOLF_WOLF_____FORTIS_____FORTIS_BANK_NV_S_A__4_1">#N/A</definedName>
    <definedName name="DTL_M__1_1">#N/A</definedName>
    <definedName name="DTL_M_ASAFD1__1_1">#N/A</definedName>
    <definedName name="DTL_M_ASAFD1__ASAFD1_____ANTHON_____Anthony_J__Taddey_Trust_DTD_1_1">#N/A</definedName>
    <definedName name="DTL_M_ASAFD1__ASAFD1_____ASATAX_____ASA_Tax_Advantaged_Advisors_LLC_2_1">#N/A</definedName>
    <definedName name="DTL_M_ASAFD1__ASAFD1_____BENNET_____Mr____Mrs__Robert_Bennett_2_1">#N/A</definedName>
    <definedName name="DTL_M_ASAFD1__ASAFD1_____BENNET_____Mr____Mrs__Robert_Bennett_3_1">#N/A</definedName>
    <definedName name="DTL_M_ASAFD1__ASAFD1_____CAPFND_____118_Capital_Fund__LLC_3_1">#N/A</definedName>
    <definedName name="DTL_M_ASAFD1__ASAFD1_____CAPFND_____118_Capital_Fund__LLC_4_1">#N/A</definedName>
    <definedName name="DTL_M_ASAFD1__ASAFD1_____CORLIS_____The_Corliss_Family_Trust_4_1">#N/A</definedName>
    <definedName name="DTL_M_ASAFD1__ASAFD1_____CORLIS_____The_Corliss_Family_Trust_5_1">#N/A</definedName>
    <definedName name="DTL_M_ASAFD1__ASAFD1_____DAVID_____David_Dines_5_1">#N/A</definedName>
    <definedName name="DTL_M_ASAFD1__ASAFD1_____DAVID_____David_Dines_6_1">#N/A</definedName>
    <definedName name="DTL_M_ASAFD1__ASAFD1_____ELLEEN_____Elleen_F__Murray_QPRT__1__6_1">#N/A</definedName>
    <definedName name="DTL_M_ASAFD1__ASAFD1_____ELLEEN_____Elleen_F__Murray_QPRT__1__7_1">#N/A</definedName>
    <definedName name="DTL_M_ASAFD1__ASAFD1_____FURST_____Furst_Capital_Partners_7_1">#N/A</definedName>
    <definedName name="DTL_M_ASAFD1__ASAFD1_____FURST_____Furst_Capital_Partners_8_1">#N/A</definedName>
    <definedName name="DTL_M_ASAFD1__ASAFD1_____GARY_____Gary_G__OHagan___Marcia_L__OHagan_8_1">#N/A</definedName>
    <definedName name="DTL_M_ASAFD1__ASAFD1_____GARY_____Gary_G__OHagan___Marcia_L__OHagan_9_1">#N/A</definedName>
    <definedName name="DTL_M_ASAFD1__ASAFD1_____GORDON_____Estate_of_Gordon_H__Ritz_10_1">#N/A</definedName>
    <definedName name="DTL_M_ASAFD1__ASAFD1_____GORDON_____Estate_of_Gordon_H__Ritz_9_1">#N/A</definedName>
    <definedName name="DTL_M_ASAFD1__ASAFD1_____IRVIN_____Irvin_Kessler_10_1">#N/A</definedName>
    <definedName name="DTL_M_ASAFD1__ASAFD1_____IRVIN_____Irvin_Kessler_11_1">#N/A</definedName>
    <definedName name="DTL_M_ASAFD1__ASAFD1_____JAMES_____James_S__Chapman_11_1">#N/A</definedName>
    <definedName name="DTL_M_ASAFD1__ASAFD1_____JAMES_____James_S__Chapman_12_1">#N/A</definedName>
    <definedName name="DTL_M_ASAFD1__ASAFD1_____LARSEN_____Mrs__Anne_Larsen_Simonson_12_1">#N/A</definedName>
    <definedName name="DTL_M_ASAFD1__ASAFD1_____LARSEN_____Mrs__Anne_Larsen_Simonson_13_1">#N/A</definedName>
    <definedName name="DTL_M_ASAFD1__ASAFD1_____MARGOT_____Margot_L__Ritz_14_1">#N/A</definedName>
    <definedName name="DTL_M_ASAFD1__ASAFD1_____MELLIN_____Paul___Miriam_Mellin_15_1">#N/A</definedName>
    <definedName name="DTL_M_ASAFD1__ASAFD1_____MICHAE_____Michael_V__Curran_13_1">#N/A</definedName>
    <definedName name="DTL_M_ASAFD1__ASAFD1_____MICHAE_____Michael_V__Curran_16_1">#N/A</definedName>
    <definedName name="DTL_M_ASAFD1__ASAFD1_____MURRAY_____Murray_Capital_LLC_14_1">#N/A</definedName>
    <definedName name="DTL_M_ASAFD1__ASAFD1_____MURRAY_____Murray_Capital_LLC_17_1">#N/A</definedName>
    <definedName name="DTL_M_ASAFD1__ASAFD1_____RICHAR_____Richard_F__Leahy_15_1">#N/A</definedName>
    <definedName name="DTL_M_ASAFD1__ASAFD1_____RICHAR_____Richard_F__Leahy_18_1">#N/A</definedName>
    <definedName name="DTL_M_ASAFD1__ASAFD1_____ROBERT_____Robert_D__Albright_Jr__16_1">#N/A</definedName>
    <definedName name="DTL_M_ASAFD1__ASAFD1_____ROBERT_____Robert_D__Albright_Jr__19_1">#N/A</definedName>
    <definedName name="DTL_M_ASAFD1__ASAFD1_____ROLAND_____Roland_A__Jacobus_17_1">#N/A</definedName>
    <definedName name="DTL_M_ASAFD1__ASAFD1_____ROLAND_____Roland_A__Jacobus_20_1">#N/A</definedName>
    <definedName name="DTL_M_ASAFD1__ASAFD1_____SCHOEN_____Jon_S__Schoen_21_1">#N/A</definedName>
    <definedName name="DTL_M_ASAFD1__ASAFD1_____SHAWN_____Shawn_Taddey_18_1">#N/A</definedName>
    <definedName name="DTL_M_ASAFD1__ASAFD1_____SHAWN_____Shawn_Taddey_22_1">#N/A</definedName>
    <definedName name="DTL_M_ASAFD1__ASAFD1_____STEVEN_____Steven_Colt_Pumilia_19_1">#N/A</definedName>
    <definedName name="DTL_M_ASAFD1__ASAFD1_____STEVEN_____Steven_Colt_Pumilia_23_1">#N/A</definedName>
    <definedName name="DTL_M_ASAFD1__ASAFD1_____SUZAN_____Suzan_Z__Ritz_24_1">#N/A</definedName>
    <definedName name="DTL_M_ASAFD1__ASAFD1_____THYSEL_____Jon_P__Thysell_25_1">#N/A</definedName>
    <definedName name="DTL_M_AUD_ASSETS_3_1">#N/A</definedName>
    <definedName name="DTL_M_AUD_EXPENSES_2_1">#N/A</definedName>
    <definedName name="DTL_M_AUD_INCOME_1_1">#N/A</definedName>
    <definedName name="DTL_M_AUD_LIABILITIES_4_1">#N/A</definedName>
    <definedName name="DTL_M_AUD_SUSPENSE_5_1">#N/A</definedName>
    <definedName name="DTL_M_BONDS___CORPORATE_1_1">#N/A</definedName>
    <definedName name="DTL_M_BONDS___CORPORATE_19_1">#N/A</definedName>
    <definedName name="DTL_M_BONDS___CORPORATE_21_1">#N/A</definedName>
    <definedName name="DTL_M_BONDS___CORPORATE_23_1">#N/A</definedName>
    <definedName name="DTL_M_BONDS___CORPORATE_25_1">#N/A</definedName>
    <definedName name="DTL_M_BONDS___CORPORATE_27_1">#N/A</definedName>
    <definedName name="DTL_M_BONDS___CORPORATE_29_1">#N/A</definedName>
    <definedName name="DTL_M_BONDS___CORPORATE_32_1">#N/A</definedName>
    <definedName name="DTL_M_BONDS___CORPORATE_34_1">#N/A</definedName>
    <definedName name="DTL_M_BONDS___CORPORATE_36_1">#N/A</definedName>
    <definedName name="DTL_M_BONDS___CORPORATE_43_1">#N/A</definedName>
    <definedName name="DTL_M_BONDS___CORPORATE_6_1">#N/A</definedName>
    <definedName name="DTL_M_BONDS___SOVEREIGN_1_1">#N/A</definedName>
    <definedName name="DTL_M_BONDS___TREASURY_1_1">#N/A</definedName>
    <definedName name="DTL_M_BONDS___TREASURY_2_1">#N/A</definedName>
    <definedName name="DTL_M_BONDS___TREASURY_3_1">#N/A</definedName>
    <definedName name="DTL_M_BONDS___TREASURY_5_1">#N/A</definedName>
    <definedName name="DTL_M_BONDS___TREASURY_7_1">#N/A</definedName>
    <definedName name="DTL_M_CAD_ASSETS_8_1">#N/A</definedName>
    <definedName name="DTL_M_CAD_EXPENSES_7_1">#N/A</definedName>
    <definedName name="DTL_M_CAD_INCOME_6_1">#N/A</definedName>
    <definedName name="DTL_M_CAD_LIABILITIES_9_1">#N/A</definedName>
    <definedName name="DTL_M_CAD_SUSPENSE_10_1">#N/A</definedName>
    <definedName name="DTL_M_CASH_2_1">#N/A</definedName>
    <definedName name="DTL_M_CASH_3_1">#N/A</definedName>
    <definedName name="DTL_M_CASH_40_1">#N/A</definedName>
    <definedName name="DTL_M_CASH_44_1">#N/A</definedName>
    <definedName name="DTL_M_CASH_46_1">#N/A</definedName>
    <definedName name="DTL_M_CC02AX_1_1">#N/A</definedName>
    <definedName name="DTL_M_CC02LB_2_1">#N/A</definedName>
    <definedName name="DTL_M_CC02LX_3_1">#N/A</definedName>
    <definedName name="DTL_M_CC03AW_4_1">#N/A</definedName>
    <definedName name="DTL_M_CC03AX_5_1">#N/A</definedName>
    <definedName name="DTL_M_CC04AX_6_1">#N/A</definedName>
    <definedName name="DTL_M_CC04LX_7_1">#N/A</definedName>
    <definedName name="DTL_M_CHF_ASSETS_13_1">#N/A</definedName>
    <definedName name="DTL_M_CHF_EXPENSES_12_1">#N/A</definedName>
    <definedName name="DTL_M_CHF_INCOME_11_1">#N/A</definedName>
    <definedName name="DTL_M_CHF_LIABILITIES_14_1">#N/A</definedName>
    <definedName name="DTL_M_CHF_SUSPENSE_15_1">#N/A</definedName>
    <definedName name="DTL_M_CM02LF_8_1">#N/A</definedName>
    <definedName name="DTL_M_COMMODITY___FUTURE_14_1">#N/A</definedName>
    <definedName name="DTL_M_COMMODITY___FUTURE_17_1">#N/A</definedName>
    <definedName name="DTL_M_COMMODITY___FUTURE_2_1">#N/A</definedName>
    <definedName name="DTL_M_COMMODITY___FUTURE_3_1">#N/A</definedName>
    <definedName name="DTL_M_COMMODITY___FUTURE_4_1">#N/A</definedName>
    <definedName name="DTL_M_COMMODITY___FUTURE_45_1">#N/A</definedName>
    <definedName name="DTL_M_COMMODITY___OPTION_11_1">#N/A</definedName>
    <definedName name="DTL_M_COMMODITY___OPTION_13_1">#N/A</definedName>
    <definedName name="DTL_M_COMMODITY___OPTION_16_1">#N/A</definedName>
    <definedName name="DTL_M_COMMODITY___OPTION_3_1">#N/A</definedName>
    <definedName name="DTL_M_COMMODITY___OPTION_37_1">#N/A</definedName>
    <definedName name="DTL_M_COMMODITY___OPTION_4_1">#N/A</definedName>
    <definedName name="DTL_M_COMMODITY___OPTION_5_1">#N/A</definedName>
    <definedName name="DTL_M_COMMODITY___OPTION_7_1">#N/A</definedName>
    <definedName name="DTL_M_COMMODITY___OPTION_9_1">#N/A</definedName>
    <definedName name="DTL_M_CONTRACTUAL___OPTION_4_1">#N/A</definedName>
    <definedName name="DTL_M_CONTRACTUAL___OPTION_41_1">#N/A</definedName>
    <definedName name="DTL_M_CONTRACTUAL___OPTION_47_1">#N/A</definedName>
    <definedName name="DTL_M_CONTRACTUAL___OPTION_5_1">#N/A</definedName>
    <definedName name="DTL_M_CONTRACTUAL___OPTION_6_1">#N/A</definedName>
    <definedName name="DTL_M_CONTRACTUAL___SWAP_30_1">#N/A</definedName>
    <definedName name="DTL_M_CONTRACTUAL___SWAP_5_1">#N/A</definedName>
    <definedName name="DTL_M_CONTRACTUAL___SWAP_6_1">#N/A</definedName>
    <definedName name="DTL_M_DEAM_____7950____________________C191_____USD_1_1">#N/A</definedName>
    <definedName name="DTL_M_DEAM_____7950_______________LF_____C192_____GBP_3_1">#N/A</definedName>
    <definedName name="DTL_M_DEAM_____7950_______________LF_____C192_____USD_5_1">#N/A</definedName>
    <definedName name="DTL_M_DEAM_____7950_____COMMISSION_EXP_______________C191_____USD_2_1">#N/A</definedName>
    <definedName name="DTL_M_DEAM_____7950_____COMMISSION_EXP__________LF_____C192_____GBP_4_1">#N/A</definedName>
    <definedName name="DTL_M_DEAM_____7950_____COMMISSION_EXP__________LF_____C192_____USD_6_1">#N/A</definedName>
    <definedName name="DTL_M_DEAM_____7995_______________OC_____C187_____JPY_1_1">#N/A</definedName>
    <definedName name="DTL_M_DEAM_____7995_______________OC_____C190_____JPY_3_1">#N/A</definedName>
    <definedName name="DTL_M_DEAM_____7995_______________OC_____C193_____JPY_5_1">#N/A</definedName>
    <definedName name="DTL_M_DEAM_____7995_____CONTRACTUAL_PAYMENTS__________OC_____C187_____JPY_2_1">#N/A</definedName>
    <definedName name="DTL_M_DEAM_____7995_____CONTRACTUAL_PAYMENTS__________OC_____C190_____JPY_4_1">#N/A</definedName>
    <definedName name="DTL_M_DEAM_____7995_____CONTRACTUAL_PAYMENTS__________OC_____C193_____JPY_6_1">#N/A</definedName>
    <definedName name="DTL_M_DEAM_1_1">#N/A</definedName>
    <definedName name="DTL_M_E012BC_FEI94500X0__1_1">#N/A</definedName>
    <definedName name="DTL_M_E012BC_FEI94750L0__2_1">#N/A</definedName>
    <definedName name="DTL_M_E102BC_FEI94500F1__3_1">#N/A</definedName>
    <definedName name="DTL_M_E102BC_FEI94500R1__4_1">#N/A</definedName>
    <definedName name="DTL_M_E102BC_FEI94750C1__5_1">#N/A</definedName>
    <definedName name="DTL_M_E102BC_FEI94750O1__6_1">#N/A</definedName>
    <definedName name="DTL_M_E104BC_FEI94000O1__7_1">#N/A</definedName>
    <definedName name="DTL_M_E104BC_FEI94500F2__8_1">#N/A</definedName>
    <definedName name="DTL_M_E104BC_FEI94500I1__9_1">#N/A</definedName>
    <definedName name="DTL_M_E104BC_FEI94500L1__10_1">#N/A</definedName>
    <definedName name="DTL_M_E104BC_FEI94500O1__11_1">#N/A</definedName>
    <definedName name="DTL_M_E104BC_FEI94500R2__12_1">#N/A</definedName>
    <definedName name="DTL_M_E104BC_FEI94500U1__13_1">#N/A</definedName>
    <definedName name="DTL_M_E104BC_FEI94500X1__14_1">#N/A</definedName>
    <definedName name="DTL_M_E104BC_FEI94750C1__15_1">#N/A</definedName>
    <definedName name="DTL_M_E104BC_FEI94750O1__16_1">#N/A</definedName>
    <definedName name="DTL_M_E104BC_FEI94875C1__17_1">#N/A</definedName>
    <definedName name="DTL_M_E104BC_FEI94875O1__18_1">#N/A</definedName>
    <definedName name="DTL_M_E104BC_GBL10450X0__19_1">#N/A</definedName>
    <definedName name="DTL_M_E104BC_GBL10500L0__20_1">#N/A</definedName>
    <definedName name="DTL_M_E104BC_GBL10500X0__21_1">#N/A</definedName>
    <definedName name="DTL_M_E104BC_GBL10550L0__22_1">#N/A</definedName>
    <definedName name="DTL_M_E104BC_GBL10550X0__23_1">#N/A</definedName>
    <definedName name="DTL_M_E104BC_GBL10650L0__24_1">#N/A</definedName>
    <definedName name="DTL_M_E107BC_FEI94625O1__25_1">#N/A</definedName>
    <definedName name="DTL_M_E107BC_FEI94750O1__26_1">#N/A</definedName>
    <definedName name="DTL_M_E107BC_FEI94875O1__27_1">#N/A</definedName>
    <definedName name="DTL_M_E108BC_GBL10500W0__28_1">#N/A</definedName>
    <definedName name="DTL_M_E108BC_GBL10550W0__29_1">#N/A</definedName>
    <definedName name="DTL_M_E108BC_GBL10600L0__30_1">#N/A</definedName>
    <definedName name="DTL_M_E111BC_FEI94750L1__31_1">#N/A</definedName>
    <definedName name="DTL_M_E111BC_FEI94750X1__32_1">#N/A</definedName>
    <definedName name="DTL_M_E111BC_GBL10550C1__33_1">#N/A</definedName>
    <definedName name="DTL_M_E111BC_GBL10550L0__34_1">#N/A</definedName>
    <definedName name="DTL_M_E111BC_GBL10550O1__35_1">#N/A</definedName>
    <definedName name="DTL_M_E111BC_GBL10550X0__36_1">#N/A</definedName>
    <definedName name="DTL_M_E111BC_GBL10600A1__37_1">#N/A</definedName>
    <definedName name="DTL_M_E111BC_GBL10600C1__38_1">#N/A</definedName>
    <definedName name="DTL_M_E111BC_GBL10600M1__39_1">#N/A</definedName>
    <definedName name="DTL_M_E111BC_GBL10600O1__40_1">#N/A</definedName>
    <definedName name="DTL_M_E111BC_GBL10700A1__41_1">#N/A</definedName>
    <definedName name="DTL_M_E112BC_GBL10450N1__42_1">#N/A</definedName>
    <definedName name="DTL_M_E112BC_GBL10650B1__43_1">#N/A</definedName>
    <definedName name="DTL_M_E203BC_GBL10400X0__44_1">#N/A</definedName>
    <definedName name="DTL_M_E203BC_GBL10450X0__45_1">#N/A</definedName>
    <definedName name="DTL_M_E203BC_GBL10600L0__46_1">#N/A</definedName>
    <definedName name="DTL_M_E203BC_GBM10225U0__47_1">#N/A</definedName>
    <definedName name="DTL_M_E203BC_GBM1025U0__48_1">#N/A</definedName>
    <definedName name="DTL_M_E203BC_GBM10275I0__49_1">#N/A</definedName>
    <definedName name="DTL_M_E203BC_GBM10275U0__50_1">#N/A</definedName>
    <definedName name="DTL_M_E203BC_GBM1030U0__51_1">#N/A</definedName>
    <definedName name="DTL_M_E203BC_GBM10325I0__52_1">#N/A</definedName>
    <definedName name="DTL_M_E203BC_OGBL1000X0__53_1">#N/A</definedName>
    <definedName name="DTL_M_E203BC_OGBL1005X0__54_1">#N/A</definedName>
    <definedName name="DTL_M_E203BC_OGBL1045U0__55_1">#N/A</definedName>
    <definedName name="DTL_M_E203BC_OGBL1050U0__56_1">#N/A</definedName>
    <definedName name="DTL_M_E311BC_GBL10500W0__57_1">#N/A</definedName>
    <definedName name="DTL_M_E311BC_GBL10550W0__58_1">#N/A</definedName>
    <definedName name="DTL_M_E402BC_FEI94250R1__59_1">#N/A</definedName>
    <definedName name="DTL_M_E402BC_FEI94250U1__60_1">#N/A</definedName>
    <definedName name="DTL_M_E402BC_FEI94375X0__61_1">#N/A</definedName>
    <definedName name="DTL_M_E402BC_FEI94500R1__62_1">#N/A</definedName>
    <definedName name="DTL_M_E402BC_FEI94500X0__63_1">#N/A</definedName>
    <definedName name="DTL_M_E402BC_FEI94625O1__64_1">#N/A</definedName>
    <definedName name="DTL_M_E402BC_FEI94750C1__65_1">#N/A</definedName>
    <definedName name="DTL_M_E402BC_FEI94750O1__66_1">#N/A</definedName>
    <definedName name="DTL_M_E402BC_FEI94750R1__67_1">#N/A</definedName>
    <definedName name="DTL_M_E402BC_FEI94875L0__68_1">#N/A</definedName>
    <definedName name="DTL_M_E402BC_FEI94875U0__69_1">#N/A</definedName>
    <definedName name="DTL_M_E402BC_FEI94875X0__70_1">#N/A</definedName>
    <definedName name="DTL_M_E402BC_FEI95000C1__71_1">#N/A</definedName>
    <definedName name="DTL_M_E402BC_FEI95000F1__72_1">#N/A</definedName>
    <definedName name="DTL_M_E402BC_FEI95000I1__73_1">#N/A</definedName>
    <definedName name="DTL_M_E402BC_FEI95000L0__74_1">#N/A</definedName>
    <definedName name="DTL_M_E402BC_FEI95000L1__75_1">#N/A</definedName>
    <definedName name="DTL_M_E402BC_FEI95000R1__76_1">#N/A</definedName>
    <definedName name="DTL_M_E402BC_FEI95000U0__77_1">#N/A</definedName>
    <definedName name="DTL_M_E402BC_FEI95000U1__78_1">#N/A</definedName>
    <definedName name="DTL_M_E402BC_FEI95000X1__79_1">#N/A</definedName>
    <definedName name="DTL_M_E402BC_FEI95125C1__80_1">#N/A</definedName>
    <definedName name="DTL_M_E402BC_FEI95125L0__81_1">#N/A</definedName>
    <definedName name="DTL_M_E402BC_FEI95250F1__82_1">#N/A</definedName>
    <definedName name="DTL_M_E402BC_FEI95250I1__83_1">#N/A</definedName>
    <definedName name="DTL_M_E402BC_FEI95250L0__84_1">#N/A</definedName>
    <definedName name="DTL_M_E402BC_FEI95375G0__85_1">#N/A</definedName>
    <definedName name="DTL_M_E402BC_FEI95500F1__86_1">#N/A</definedName>
    <definedName name="DTL_M_E402BC_GBL10350W0__87_1">#N/A</definedName>
    <definedName name="DTL_M_E402BC_GBL10400M1__88_1">#N/A</definedName>
    <definedName name="DTL_M_E402BC_GBL10600J0__89_1">#N/A</definedName>
    <definedName name="DTL_M_E402BC_GBL10600K0__90_1">#N/A</definedName>
    <definedName name="DTL_M_E402BC_GBL10650K0__91_1">#N/A</definedName>
    <definedName name="DTL_M_E502BC_OGBL1080L0__92_1">#N/A</definedName>
    <definedName name="DTL_M_E607BC_GBL10650A1__93_1">#N/A</definedName>
    <definedName name="DTL_M_EQ02AF_9_1">#N/A</definedName>
    <definedName name="DTL_M_EQ02LF_10_1">#N/A</definedName>
    <definedName name="DTL_M_EQ04LB_11_1">#N/A</definedName>
    <definedName name="DTL_M_EQUITIES___LISTED_10_1">#N/A</definedName>
    <definedName name="DTL_M_EQUITIES___LISTED_12_1">#N/A</definedName>
    <definedName name="DTL_M_EQUITIES___LISTED_15_1">#N/A</definedName>
    <definedName name="DTL_M_EQUITIES___LISTED_18_1">#N/A</definedName>
    <definedName name="DTL_M_EQUITIES___LISTED_2_1">#N/A</definedName>
    <definedName name="DTL_M_EQUITIES___LISTED_20_1">#N/A</definedName>
    <definedName name="DTL_M_EQUITIES___LISTED_22_1">#N/A</definedName>
    <definedName name="DTL_M_EQUITIES___LISTED_24_1">#N/A</definedName>
    <definedName name="DTL_M_EQUITIES___LISTED_26_1">#N/A</definedName>
    <definedName name="DTL_M_EQUITIES___LISTED_28_1">#N/A</definedName>
    <definedName name="DTL_M_EQUITIES___LISTED_31_1">#N/A</definedName>
    <definedName name="DTL_M_EQUITIES___LISTED_33_1">#N/A</definedName>
    <definedName name="DTL_M_EQUITIES___LISTED_35_1">#N/A</definedName>
    <definedName name="DTL_M_EQUITIES___LISTED_38_1">#N/A</definedName>
    <definedName name="DTL_M_EQUITIES___LISTED_4_1">#N/A</definedName>
    <definedName name="DTL_M_EQUITIES___LISTED_42_1">#N/A</definedName>
    <definedName name="DTL_M_EQUITIES___LISTED_6_1">#N/A</definedName>
    <definedName name="DTL_M_EQUITIES___LISTED_7_1">#N/A</definedName>
    <definedName name="DTL_M_EQUITIES___LISTED_8_1">#N/A</definedName>
    <definedName name="DTL_M_EQUITY___NON_LISTED_1_1">#N/A</definedName>
    <definedName name="DTL_M_EQUITY___NON_LISTED_3_1">#N/A</definedName>
    <definedName name="DTL_M_EQUITY___NON_LISTED_4_1">#N/A</definedName>
    <definedName name="DTL_M_EQUITY___NON_LISTED_8_1">#N/A</definedName>
    <definedName name="DTL_M_EUR_ASSETS_18_1">#N/A</definedName>
    <definedName name="DTL_M_EUR_ASSETS_8_1">#N/A</definedName>
    <definedName name="DTL_M_EUR_EXPENSES_17_1">#N/A</definedName>
    <definedName name="DTL_M_EUR_EXPENSES_7_1">#N/A</definedName>
    <definedName name="DTL_M_EUR_INCOME_16_1">#N/A</definedName>
    <definedName name="DTL_M_EUR_INCOME_6_1">#N/A</definedName>
    <definedName name="DTL_M_EUR_LIABILITIES_9_1">#N/A</definedName>
    <definedName name="DTL_M_EUR_SUSPENSE_19_1">#N/A</definedName>
    <definedName name="DTL_M_F_X_FORWARD_48_1">#N/A</definedName>
    <definedName name="DTL_M_F_X_FORWARD_6_1">#N/A</definedName>
    <definedName name="DTL_M_F_X_FORWARD_8_1">#N/A</definedName>
    <definedName name="DTL_M_F_X_FORWARD_9_1">#N/A</definedName>
    <definedName name="DTL_M_FINANCE_10_1">#N/A</definedName>
    <definedName name="DTL_M_FINANCE_4_1">#N/A</definedName>
    <definedName name="DTL_M_FINANCE_5_1">#N/A</definedName>
    <definedName name="DTL_M_FINANCE_7_1">#N/A</definedName>
    <definedName name="DTL_M_FINANCE_9_1">#N/A</definedName>
    <definedName name="DTL_M_FSS93000R1__10_1">#N/A</definedName>
    <definedName name="DTL_M_FSS93500C1__4_1">#N/A</definedName>
    <definedName name="DTL_M_FSS93500F1__5_1">#N/A</definedName>
    <definedName name="DTL_M_FSS93500O1__6_1">#N/A</definedName>
    <definedName name="DTL_M_FSS93500R1__7_1">#N/A</definedName>
    <definedName name="DTL_M_FSS93500X0__1_1">#N/A</definedName>
    <definedName name="DTL_M_FSS93625L0__2_1">#N/A</definedName>
    <definedName name="DTL_M_FSS93750C1__3_1">#N/A</definedName>
    <definedName name="DTL_M_FSS93750C1__8_1">#N/A</definedName>
    <definedName name="DTL_M_FSS93750O1__9_1">#N/A</definedName>
    <definedName name="DTL_M_FSS94500F1__11_1">#N/A</definedName>
    <definedName name="DTL_M_FUNDI_2_1">#N/A</definedName>
    <definedName name="DTL_M_FUNDII_3_1">#N/A</definedName>
    <definedName name="DTL_M_FUNDLP_1_1">#N/A</definedName>
    <definedName name="DTL_M_FUNDLP_4_1">#N/A</definedName>
    <definedName name="DTL_M_FUNDLP_BONDS___SOVEREIGN_1_1">#N/A</definedName>
    <definedName name="DTL_M_FUNDLP_BONDS___TREASURY_2_1">#N/A</definedName>
    <definedName name="DTL_M_FUNDLP_CONTRACTUAL___FRA_3_1">#N/A</definedName>
    <definedName name="DTL_M_FUNDLP_CONTRACTUAL___SWAP_4_1">#N/A</definedName>
    <definedName name="DTL_M_FUNDLP_FINANCE_5_1">#N/A</definedName>
    <definedName name="DTL_M_GBP_ASSETS_22_1">#N/A</definedName>
    <definedName name="DTL_M_GBP_EXPENSES_21_1">#N/A</definedName>
    <definedName name="DTL_M_GBP_INCOME_20_1">#N/A</definedName>
    <definedName name="DTL_M_GBP_LIABILITIES_23_1">#N/A</definedName>
    <definedName name="DTL_M_GBP_SUSPENSE_24_1">#N/A</definedName>
    <definedName name="DTL_M_INTRA_5_1">#N/A</definedName>
    <definedName name="DTL_M_IR01AW_12_1">#N/A</definedName>
    <definedName name="DTL_M_IR01CS_13_1">#N/A</definedName>
    <definedName name="DTL_M_IR01LB_14_1">#N/A</definedName>
    <definedName name="DTL_M_IR02LF_15_1">#N/A</definedName>
    <definedName name="DTL_M_IR03AF_16_1">#N/A</definedName>
    <definedName name="DTL_M_IR03LF_17_1">#N/A</definedName>
    <definedName name="DTL_M_JPY_ASSETS_27_1">#N/A</definedName>
    <definedName name="DTL_M_JPY_EXPENSES_26_1">#N/A</definedName>
    <definedName name="DTL_M_JPY_INCOME_25_1">#N/A</definedName>
    <definedName name="DTL_M_JPY_LIABILITIES_28_1">#N/A</definedName>
    <definedName name="DTL_M_JPY_SUSPENSE_29_1">#N/A</definedName>
    <definedName name="DTL_M_LILYPD_1_1">#N/A</definedName>
    <definedName name="DTL_M_MA01CS_18_1">#N/A</definedName>
    <definedName name="DTL_M_MA02JP_19_1">#N/A</definedName>
    <definedName name="DTL_M_MA04SD_20_1">#N/A</definedName>
    <definedName name="DTL_M_PARTNERSHIP_11_1">#N/A</definedName>
    <definedName name="DTL_M_SEK_ASSETS_32_1">#N/A</definedName>
    <definedName name="DTL_M_SEK_EXPENSES_31_1">#N/A</definedName>
    <definedName name="DTL_M_SEK_INCOME_30_1">#N/A</definedName>
    <definedName name="DTL_M_SEK_LIABILITIES_33_1">#N/A</definedName>
    <definedName name="DTL_M_SEK_SUSPENSE_34_1">#N/A</definedName>
    <definedName name="DTL_M_TEMPO_1_1">#N/A</definedName>
    <definedName name="DTL_M_USD_ASSETS_12_1">#N/A</definedName>
    <definedName name="DTL_M_USD_ASSETS_3_1">#N/A</definedName>
    <definedName name="DTL_M_USD_ASSETS_37_1">#N/A</definedName>
    <definedName name="DTL_M_USD_CAPITAL_14_1">#N/A</definedName>
    <definedName name="DTL_M_USD_CAPITAL_39_1">#N/A</definedName>
    <definedName name="DTL_M_USD_CAPITAL_5_1">#N/A</definedName>
    <definedName name="DTL_M_USD_EXPENSES_11_1">#N/A</definedName>
    <definedName name="DTL_M_USD_EXPENSES_2_1">#N/A</definedName>
    <definedName name="DTL_M_USD_EXPENSES_36_1">#N/A</definedName>
    <definedName name="DTL_M_USD_INCOME_1_1">#N/A</definedName>
    <definedName name="DTL_M_USD_INCOME_10_1">#N/A</definedName>
    <definedName name="DTL_M_USD_INCOME_35_1">#N/A</definedName>
    <definedName name="DTL_M_USD_LIABILITIES_13_1">#N/A</definedName>
    <definedName name="DTL_M_USD_LIABILITIES_38_1">#N/A</definedName>
    <definedName name="DTL_M_USD_LIABILITIES_4_1">#N/A</definedName>
    <definedName name="DTL_M_USD_SUSPENSE_15_1">#N/A</definedName>
    <definedName name="DTL_M_USD_SUSPENSE_40_1">#N/A</definedName>
    <definedName name="DTL_M_USD_SUSPENSE_6_1">#N/A</definedName>
    <definedName name="DTL_M_WARRANTS_10_1">#N/A</definedName>
    <definedName name="DTL_M_WARRANTS_11_1">#N/A</definedName>
    <definedName name="DTL_M_WARRANTS_12_1">#N/A</definedName>
    <definedName name="DTL_M_WARRANTS_39_1">#N/A</definedName>
    <definedName name="DTL_M_WOLF_1_1">#N/A</definedName>
    <definedName name="DTL_M_WOLF_WOLF_____BARBAS_____BARRY_BAUSANO_1_1">#N/A</definedName>
    <definedName name="DTL_M_WOLF_WOLF_____CSGSY_____CREDIT_SUISEE_NOMINEES__GSY_LTD_2_1">#N/A</definedName>
    <definedName name="DTL_M_WOLF_WOLF_____CSLON_____CREDIT_SUISSE_LONDON_NOMINEE_LTD_3_1">#N/A</definedName>
    <definedName name="DTL_M_WOLF_WOLF_____FORTIS_____FORTIS_BANK_NV_S_A__4_1">#N/A</definedName>
    <definedName name="DTL_N__1_1">#N/A</definedName>
    <definedName name="DTL_N__13_1">#N/A</definedName>
    <definedName name="DTL_N__55_1">#N/A</definedName>
    <definedName name="DTL_N__56_1">#N/A</definedName>
    <definedName name="DTL_N_ASAFD1__1_1">#N/A</definedName>
    <definedName name="DTL_N_ASAFD1__ASAFD1_____ANTHON_____Anthony_J__Taddey_Trust_DTD_1_1">#N/A</definedName>
    <definedName name="DTL_N_ASAFD1__ASAFD1_____ASATAX_____ASA_Tax_Advantaged_Advisors_LLC_2_1">#N/A</definedName>
    <definedName name="DTL_N_ASAFD1__ASAFD1_____BENNET_____Mr____Mrs__Robert_Bennett_2_1">#N/A</definedName>
    <definedName name="DTL_N_ASAFD1__ASAFD1_____BENNET_____Mr____Mrs__Robert_Bennett_3_1">#N/A</definedName>
    <definedName name="DTL_N_ASAFD1__ASAFD1_____CAPFND_____118_Capital_Fund__LLC_3_1">#N/A</definedName>
    <definedName name="DTL_N_ASAFD1__ASAFD1_____CAPFND_____118_Capital_Fund__LLC_4_1">#N/A</definedName>
    <definedName name="DTL_N_ASAFD1__ASAFD1_____CORLIS_____The_Corliss_Family_Trust_4_1">#N/A</definedName>
    <definedName name="DTL_N_ASAFD1__ASAFD1_____CORLIS_____The_Corliss_Family_Trust_5_1">#N/A</definedName>
    <definedName name="DTL_N_ASAFD1__ASAFD1_____DAVID_____David_Dines_5_1">#N/A</definedName>
    <definedName name="DTL_N_ASAFD1__ASAFD1_____DAVID_____David_Dines_6_1">#N/A</definedName>
    <definedName name="DTL_N_ASAFD1__ASAFD1_____ELLEEN_____Elleen_F__Murray_QPRT__1__6_1">#N/A</definedName>
    <definedName name="DTL_N_ASAFD1__ASAFD1_____ELLEEN_____Elleen_F__Murray_QPRT__1__7_1">#N/A</definedName>
    <definedName name="DTL_N_ASAFD1__ASAFD1_____FURST_____Furst_Capital_Partners_7_1">#N/A</definedName>
    <definedName name="DTL_N_ASAFD1__ASAFD1_____FURST_____Furst_Capital_Partners_8_1">#N/A</definedName>
    <definedName name="DTL_N_ASAFD1__ASAFD1_____GARY_____Gary_G__OHagan___Marcia_L__OHagan_8_1">#N/A</definedName>
    <definedName name="DTL_N_ASAFD1__ASAFD1_____GARY_____Gary_G__OHagan___Marcia_L__OHagan_9_1">#N/A</definedName>
    <definedName name="DTL_N_ASAFD1__ASAFD1_____GORDON_____Estate_of_Gordon_H__Ritz_10_1">#N/A</definedName>
    <definedName name="DTL_N_ASAFD1__ASAFD1_____GORDON_____Estate_of_Gordon_H__Ritz_9_1">#N/A</definedName>
    <definedName name="DTL_N_ASAFD1__ASAFD1_____IRVIN_____Irvin_Kessler_10_1">#N/A</definedName>
    <definedName name="DTL_N_ASAFD1__ASAFD1_____IRVIN_____Irvin_Kessler_11_1">#N/A</definedName>
    <definedName name="DTL_N_ASAFD1__ASAFD1_____JAMES_____James_S__Chapman_11_1">#N/A</definedName>
    <definedName name="DTL_N_ASAFD1__ASAFD1_____JAMES_____James_S__Chapman_12_1">#N/A</definedName>
    <definedName name="DTL_N_ASAFD1__ASAFD1_____LARSEN_____Mrs__Anne_Larsen_Simonson_12_1">#N/A</definedName>
    <definedName name="DTL_N_ASAFD1__ASAFD1_____LARSEN_____Mrs__Anne_Larsen_Simonson_13_1">#N/A</definedName>
    <definedName name="DTL_N_ASAFD1__ASAFD1_____MARGOT_____Margot_L__Ritz_14_1">#N/A</definedName>
    <definedName name="DTL_N_ASAFD1__ASAFD1_____MELLIN_____Paul___Miriam_Mellin_15_1">#N/A</definedName>
    <definedName name="DTL_N_ASAFD1__ASAFD1_____MICHAE_____Michael_V__Curran_13_1">#N/A</definedName>
    <definedName name="DTL_N_ASAFD1__ASAFD1_____MICHAE_____Michael_V__Curran_16_1">#N/A</definedName>
    <definedName name="DTL_N_ASAFD1__ASAFD1_____MURRAY_____Murray_Capital_LLC_14_1">#N/A</definedName>
    <definedName name="DTL_N_ASAFD1__ASAFD1_____MURRAY_____Murray_Capital_LLC_17_1">#N/A</definedName>
    <definedName name="DTL_N_ASAFD1__ASAFD1_____RICHAR_____Richard_F__Leahy_15_1">#N/A</definedName>
    <definedName name="DTL_N_ASAFD1__ASAFD1_____RICHAR_____Richard_F__Leahy_18_1">#N/A</definedName>
    <definedName name="DTL_N_ASAFD1__ASAFD1_____ROBERT_____Robert_D__Albright_Jr__16_1">#N/A</definedName>
    <definedName name="DTL_N_ASAFD1__ASAFD1_____ROBERT_____Robert_D__Albright_Jr__19_1">#N/A</definedName>
    <definedName name="DTL_N_ASAFD1__ASAFD1_____ROLAND_____Roland_A__Jacobus_17_1">#N/A</definedName>
    <definedName name="DTL_N_ASAFD1__ASAFD1_____ROLAND_____Roland_A__Jacobus_20_1">#N/A</definedName>
    <definedName name="DTL_N_ASAFD1__ASAFD1_____SCHOEN_____Jon_S__Schoen_21_1">#N/A</definedName>
    <definedName name="DTL_N_ASAFD1__ASAFD1_____SHAWN_____Shawn_Taddey_18_1">#N/A</definedName>
    <definedName name="DTL_N_ASAFD1__ASAFD1_____SHAWN_____Shawn_Taddey_22_1">#N/A</definedName>
    <definedName name="DTL_N_ASAFD1__ASAFD1_____STEVEN_____Steven_Colt_Pumilia_19_1">#N/A</definedName>
    <definedName name="DTL_N_ASAFD1__ASAFD1_____STEVEN_____Steven_Colt_Pumilia_23_1">#N/A</definedName>
    <definedName name="DTL_N_ASAFD1__ASAFD1_____SUZAN_____Suzan_Z__Ritz_24_1">#N/A</definedName>
    <definedName name="DTL_N_ASAFD1__ASAFD1_____THYSEL_____Jon_P__Thysell_25_1">#N/A</definedName>
    <definedName name="DTL_N_ASAFD1_NET_ASSET_VALUE_ASAFD1_INVESTMENTS_1_1">#N/A</definedName>
    <definedName name="DTL_N_ASAFD1_NET_ASSET_VALUE_CASH_AND_OTHER_ASSETS_2_1">#N/A</definedName>
    <definedName name="DTL_N_AUD_1_1">#N/A</definedName>
    <definedName name="DTL_N_AUD_ASSETS_3_1">#N/A</definedName>
    <definedName name="DTL_N_AUD_EXPENSES_2_1">#N/A</definedName>
    <definedName name="DTL_N_AUD_INCOME_1_1">#N/A</definedName>
    <definedName name="DTL_N_AUD_LIABILITIES_4_1">#N/A</definedName>
    <definedName name="DTL_N_AUD_SUSPENSE_5_1">#N/A</definedName>
    <definedName name="DTL_N_BONDS___CORPORATE_1_1">#N/A</definedName>
    <definedName name="DTL_N_BONDS___CORPORATE_11_1">#N/A</definedName>
    <definedName name="DTL_N_BONDS___CORPORATE_19_1">#N/A</definedName>
    <definedName name="DTL_N_BONDS___CORPORATE_2_1">#N/A</definedName>
    <definedName name="DTL_N_BONDS___CORPORATE_21_1">#N/A</definedName>
    <definedName name="DTL_N_BONDS___CORPORATE_23_1">#N/A</definedName>
    <definedName name="DTL_N_BONDS___CORPORATE_25_1">#N/A</definedName>
    <definedName name="DTL_N_BONDS___CORPORATE_27_1">#N/A</definedName>
    <definedName name="DTL_N_BONDS___CORPORATE_29_1">#N/A</definedName>
    <definedName name="DTL_N_BONDS___CORPORATE_32_1">#N/A</definedName>
    <definedName name="DTL_N_BONDS___CORPORATE_34_1">#N/A</definedName>
    <definedName name="DTL_N_BONDS___CORPORATE_36_1">#N/A</definedName>
    <definedName name="DTL_N_BONDS___CORPORATE_43_1">#N/A</definedName>
    <definedName name="DTL_N_BONDS___CORPORATE_48_1">#N/A</definedName>
    <definedName name="DTL_N_BONDS___CORPORATE_6_1">#N/A</definedName>
    <definedName name="DTL_N_BONDS___SOVEREIGN_1_1">#N/A</definedName>
    <definedName name="DTL_N_BONDS___SOVEREIGN_2_1">#N/A</definedName>
    <definedName name="DTL_N_BONDS___TREASURY_1_1">#N/A</definedName>
    <definedName name="DTL_N_BONDS___TREASURY_10_1">#N/A</definedName>
    <definedName name="DTL_N_BONDS___TREASURY_12_1">#N/A</definedName>
    <definedName name="DTL_N_BONDS___TREASURY_2_1">#N/A</definedName>
    <definedName name="DTL_N_BONDS___TREASURY_3_1">#N/A</definedName>
    <definedName name="DTL_N_BONDS___TREASURY_5_1">#N/A</definedName>
    <definedName name="DTL_N_BONDS___TREASURY_7_1">#N/A</definedName>
    <definedName name="DTL_N_BONDS___TREASURY_8_1">#N/A</definedName>
    <definedName name="DTL_N_C100CB_1_1">#N/A</definedName>
    <definedName name="DTL_N_C101CB_2_1">#N/A</definedName>
    <definedName name="DTL_N_C102CB_3_1">#N/A</definedName>
    <definedName name="DTL_N_C103CB_4_1">#N/A</definedName>
    <definedName name="DTL_N_C104CB_5_1">#N/A</definedName>
    <definedName name="DTL_N_C105CB_6_1">#N/A</definedName>
    <definedName name="DTL_N_C106CB_7_1">#N/A</definedName>
    <definedName name="DTL_N_C108CB_8_1">#N/A</definedName>
    <definedName name="DTL_N_C109CB_9_1">#N/A</definedName>
    <definedName name="DTL_N_C110CB_10_1">#N/A</definedName>
    <definedName name="DTL_N_C112CB_11_1">#N/A</definedName>
    <definedName name="DTL_N_C113CB_12_1">#N/A</definedName>
    <definedName name="DTL_N_C114CB_13_1">#N/A</definedName>
    <definedName name="DTL_N_C115CB_14_1">#N/A</definedName>
    <definedName name="DTL_N_C116CB_15_1">#N/A</definedName>
    <definedName name="DTL_N_C117CB_16_1">#N/A</definedName>
    <definedName name="DTL_N_C118BX_17_1">#N/A</definedName>
    <definedName name="DTL_N_C118CB_18_1">#N/A</definedName>
    <definedName name="DTL_N_C119CB_19_1">#N/A</definedName>
    <definedName name="DTL_N_C120CB_20_1">#N/A</definedName>
    <definedName name="DTL_N_C121BX_21_1">#N/A</definedName>
    <definedName name="DTL_N_C121CB_22_1">#N/A</definedName>
    <definedName name="DTL_N_C122CB_23_1">#N/A</definedName>
    <definedName name="DTL_N_C123BX_24_1">#N/A</definedName>
    <definedName name="DTL_N_C124CB_25_1">#N/A</definedName>
    <definedName name="DTL_N_C125CB_26_1">#N/A</definedName>
    <definedName name="DTL_N_C126CB_27_1">#N/A</definedName>
    <definedName name="DTL_N_C127CB_28_1">#N/A</definedName>
    <definedName name="DTL_N_C128CB_29_1">#N/A</definedName>
    <definedName name="DTL_N_C129BX_30_1">#N/A</definedName>
    <definedName name="DTL_N_C130CB_31_1">#N/A</definedName>
    <definedName name="DTL_N_C131CB_32_1">#N/A</definedName>
    <definedName name="DTL_N_C132CB_33_1">#N/A</definedName>
    <definedName name="DTL_N_C133CB_34_1">#N/A</definedName>
    <definedName name="DTL_N_C134CB_35_1">#N/A</definedName>
    <definedName name="DTL_N_C135BX_36_1">#N/A</definedName>
    <definedName name="DTL_N_C136CB_37_1">#N/A</definedName>
    <definedName name="DTL_N_C137BX_38_1">#N/A</definedName>
    <definedName name="DTL_N_C138BX_39_1">#N/A</definedName>
    <definedName name="DTL_N_C138CB_40_1">#N/A</definedName>
    <definedName name="DTL_N_C139BX_41_1">#N/A</definedName>
    <definedName name="DTL_N_C140CB_42_1">#N/A</definedName>
    <definedName name="DTL_N_C141BX_43_1">#N/A</definedName>
    <definedName name="DTL_N_C142CB_44_1">#N/A</definedName>
    <definedName name="DTL_N_C143CB_45_1">#N/A</definedName>
    <definedName name="DTL_N_C144BX_46_1">#N/A</definedName>
    <definedName name="DTL_N_C144CB_47_1">#N/A</definedName>
    <definedName name="DTL_N_C145BX_48_1">#N/A</definedName>
    <definedName name="DTL_N_C146BX_49_1">#N/A</definedName>
    <definedName name="DTL_N_C146CB_50_1">#N/A</definedName>
    <definedName name="DTL_N_C147CB_51_1">#N/A</definedName>
    <definedName name="DTL_N_C148CB_52_1">#N/A</definedName>
    <definedName name="DTL_N_C149CB_53_1">#N/A</definedName>
    <definedName name="DTL_N_C150CB_54_1">#N/A</definedName>
    <definedName name="DTL_N_C151CB_55_1">#N/A</definedName>
    <definedName name="DTL_N_C152CB_56_1">#N/A</definedName>
    <definedName name="DTL_N_C153CB_57_1">#N/A</definedName>
    <definedName name="DTL_N_C154CB_58_1">#N/A</definedName>
    <definedName name="DTL_N_C155CB_59_1">#N/A</definedName>
    <definedName name="DTL_N_C156CB_60_1">#N/A</definedName>
    <definedName name="DTL_N_C157CB_61_1">#N/A</definedName>
    <definedName name="DTL_N_C158CB_62_1">#N/A</definedName>
    <definedName name="DTL_N_C159CB_63_1">#N/A</definedName>
    <definedName name="DTL_N_C160CB_64_1">#N/A</definedName>
    <definedName name="DTL_N_C161CB_65_1">#N/A</definedName>
    <definedName name="DTL_N_C162CB_66_1">#N/A</definedName>
    <definedName name="DTL_N_C163CB_67_1">#N/A</definedName>
    <definedName name="DTL_N_C164CB_68_1">#N/A</definedName>
    <definedName name="DTL_N_C165CB_69_1">#N/A</definedName>
    <definedName name="DTL_N_C166CB_70_1">#N/A</definedName>
    <definedName name="DTL_N_C167CB_71_1">#N/A</definedName>
    <definedName name="DTL_N_C168CB_72_1">#N/A</definedName>
    <definedName name="DTL_N_C168DX_73_1">#N/A</definedName>
    <definedName name="DTL_N_C169DX_74_1">#N/A</definedName>
    <definedName name="DTL_N_C170DX_75_1">#N/A</definedName>
    <definedName name="DTL_N_C171CB_76_1">#N/A</definedName>
    <definedName name="DTL_N_C172CB_77_1">#N/A</definedName>
    <definedName name="DTL_N_C172DX_78_1">#N/A</definedName>
    <definedName name="DTL_N_C173DX_79_1">#N/A</definedName>
    <definedName name="DTL_N_C174DX_80_1">#N/A</definedName>
    <definedName name="DTL_N_C175CB_81_1">#N/A</definedName>
    <definedName name="DTL_N_C176CB_82_1">#N/A</definedName>
    <definedName name="DTL_N_C177CB_83_1">#N/A</definedName>
    <definedName name="DTL_N_C178SX_84_1">#N/A</definedName>
    <definedName name="DTL_N_C179SX_85_1">#N/A</definedName>
    <definedName name="DTL_N_C180DX_86_1">#N/A</definedName>
    <definedName name="DTL_N_C181DX_87_1">#N/A</definedName>
    <definedName name="DTL_N_C182DX_88_1">#N/A</definedName>
    <definedName name="DTL_N_C183DX_89_1">#N/A</definedName>
    <definedName name="DTL_N_C184DX_90_1">#N/A</definedName>
    <definedName name="DTL_N_C186DX_91_1">#N/A</definedName>
    <definedName name="DTL_N_C187CB_92_1">#N/A</definedName>
    <definedName name="DTL_N_C187OC_93_1">#N/A</definedName>
    <definedName name="DTL_N_C188DX_94_1">#N/A</definedName>
    <definedName name="DTL_N_C189CB_95_1">#N/A</definedName>
    <definedName name="DTL_N_C190CB_96_1">#N/A</definedName>
    <definedName name="DTL_N_C190OC_97_1">#N/A</definedName>
    <definedName name="DTL_N_C191LF_98_1">#N/A</definedName>
    <definedName name="DTL_N_C192LF_99_1">#N/A</definedName>
    <definedName name="DTL_N_C193CB_100_1">#N/A</definedName>
    <definedName name="DTL_N_C193OC_101_1">#N/A</definedName>
    <definedName name="DTL_N_CAD_ASSETS_8_1">#N/A</definedName>
    <definedName name="DTL_N_CAD_EXPENSES_7_1">#N/A</definedName>
    <definedName name="DTL_N_CAD_INCOME_6_1">#N/A</definedName>
    <definedName name="DTL_N_CAD_LIABILITIES_9_1">#N/A</definedName>
    <definedName name="DTL_N_CAD_SUSPENSE_10_1">#N/A</definedName>
    <definedName name="DTL_N_CASH_1_1">#N/A</definedName>
    <definedName name="DTL_N_CASH_12_1">#N/A</definedName>
    <definedName name="DTL_N_CASH_15_1">#N/A</definedName>
    <definedName name="DTL_N_CASH_17_1">#N/A</definedName>
    <definedName name="DTL_N_CASH_2_1">#N/A</definedName>
    <definedName name="DTL_N_CASH_3_1">#N/A</definedName>
    <definedName name="DTL_N_CASH_30_1">#N/A</definedName>
    <definedName name="DTL_N_CASH_38_1">#N/A</definedName>
    <definedName name="DTL_N_CASH_4_1">#N/A</definedName>
    <definedName name="DTL_N_CASH_40_1">#N/A</definedName>
    <definedName name="DTL_N_CASH_42_1">#N/A</definedName>
    <definedName name="DTL_N_CASH_44_1">#N/A</definedName>
    <definedName name="DTL_N_CASH_45_1">#N/A</definedName>
    <definedName name="DTL_N_CASH_46_1">#N/A</definedName>
    <definedName name="DTL_N_CASH_49_1">#N/A</definedName>
    <definedName name="DTL_N_CASH_51_1">#N/A</definedName>
    <definedName name="DTL_N_CASH_54_1">#N/A</definedName>
    <definedName name="DTL_N_CASH_6_1">#N/A</definedName>
    <definedName name="DTL_N_CASH_7_1">#N/A</definedName>
    <definedName name="DTL_N_CASH_9_1">#N/A</definedName>
    <definedName name="DTL_N_CASHSD_102_1">#N/A</definedName>
    <definedName name="DTL_N_CC02AX_1_1">#N/A</definedName>
    <definedName name="DTL_N_CC02LB_2_1">#N/A</definedName>
    <definedName name="DTL_N_CC02LX_3_1">#N/A</definedName>
    <definedName name="DTL_N_CC03AW_4_1">#N/A</definedName>
    <definedName name="DTL_N_CC03AX_5_1">#N/A</definedName>
    <definedName name="DTL_N_CC04AX_6_1">#N/A</definedName>
    <definedName name="DTL_N_CC04LX_7_1">#N/A</definedName>
    <definedName name="DTL_N_CHF_2_1">#N/A</definedName>
    <definedName name="DTL_N_CHF_ASSETS_13_1">#N/A</definedName>
    <definedName name="DTL_N_CHF_EXPENSES_12_1">#N/A</definedName>
    <definedName name="DTL_N_CHF_INCOME_11_1">#N/A</definedName>
    <definedName name="DTL_N_CHF_LIABILITIES_14_1">#N/A</definedName>
    <definedName name="DTL_N_CHF_SUSPENSE_15_1">#N/A</definedName>
    <definedName name="DTL_N_CIBCCI_103_1">#N/A</definedName>
    <definedName name="DTL_N_CM02LF_8_1">#N/A</definedName>
    <definedName name="DTL_N_COMMODITY___FUTURE_14_1">#N/A</definedName>
    <definedName name="DTL_N_COMMODITY___FUTURE_16_1">#N/A</definedName>
    <definedName name="DTL_N_COMMODITY___FUTURE_17_1">#N/A</definedName>
    <definedName name="DTL_N_COMMODITY___FUTURE_2_1">#N/A</definedName>
    <definedName name="DTL_N_COMMODITY___FUTURE_3_1">#N/A</definedName>
    <definedName name="DTL_N_COMMODITY___FUTURE_4_1">#N/A</definedName>
    <definedName name="DTL_N_COMMODITY___FUTURE_45_1">#N/A</definedName>
    <definedName name="DTL_N_COMMODITY___FUTURE_5_1">#N/A</definedName>
    <definedName name="DTL_N_COMMODITY___FUTURE_50_1">#N/A</definedName>
    <definedName name="DTL_N_COMMODITY___OPTION_1_1">#N/A</definedName>
    <definedName name="DTL_N_COMMODITY___OPTION_11_1">#N/A</definedName>
    <definedName name="DTL_N_COMMODITY___OPTION_13_1">#N/A</definedName>
    <definedName name="DTL_N_COMMODITY___OPTION_14_1">#N/A</definedName>
    <definedName name="DTL_N_COMMODITY___OPTION_16_1">#N/A</definedName>
    <definedName name="DTL_N_COMMODITY___OPTION_3_1">#N/A</definedName>
    <definedName name="DTL_N_COMMODITY___OPTION_37_1">#N/A</definedName>
    <definedName name="DTL_N_COMMODITY___OPTION_4_1">#N/A</definedName>
    <definedName name="DTL_N_COMMODITY___OPTION_5_1">#N/A</definedName>
    <definedName name="DTL_N_COMMODITY___OPTION_7_1">#N/A</definedName>
    <definedName name="DTL_N_COMMODITY___OPTION_8_1">#N/A</definedName>
    <definedName name="DTL_N_COMMODITY___OPTION_9_1">#N/A</definedName>
    <definedName name="DTL_N_CONTRACTUAL___OPTION_2_1">#N/A</definedName>
    <definedName name="DTL_N_CONTRACTUAL___OPTION_4_1">#N/A</definedName>
    <definedName name="DTL_N_CONTRACTUAL___OPTION_41_1">#N/A</definedName>
    <definedName name="DTL_N_CONTRACTUAL___OPTION_46_1">#N/A</definedName>
    <definedName name="DTL_N_CONTRACTUAL___OPTION_47_1">#N/A</definedName>
    <definedName name="DTL_N_CONTRACTUAL___OPTION_5_1">#N/A</definedName>
    <definedName name="DTL_N_CONTRACTUAL___OPTION_52_1">#N/A</definedName>
    <definedName name="DTL_N_CONTRACTUAL___OPTION_6_1">#N/A</definedName>
    <definedName name="DTL_N_CONTRACTUAL___SWAP_28_1">#N/A</definedName>
    <definedName name="DTL_N_CONTRACTUAL___SWAP_30_1">#N/A</definedName>
    <definedName name="DTL_N_CONTRACTUAL___SWAP_5_1">#N/A</definedName>
    <definedName name="DTL_N_CONTRACTUAL___SWAP_6_1">#N/A</definedName>
    <definedName name="DTL_N_CONTRACTUAL___SWAP_7_1">#N/A</definedName>
    <definedName name="DTL_N_CR01CB_104_1">#N/A</definedName>
    <definedName name="DTL_N_CR02CB_105_1">#N/A</definedName>
    <definedName name="DTL_N_CR14CB_106_1">#N/A</definedName>
    <definedName name="DTL_N_CR15CB_107_1">#N/A</definedName>
    <definedName name="DTL_N_CR16CB_108_1">#N/A</definedName>
    <definedName name="DTL_N_CR16SX_109_1">#N/A</definedName>
    <definedName name="DTL_N_CR17SX_110_1">#N/A</definedName>
    <definedName name="DTL_N_CR18SX_111_1">#N/A</definedName>
    <definedName name="DTL_N_CR19SX_112_1">#N/A</definedName>
    <definedName name="DTL_N_CR20SX_113_1">#N/A</definedName>
    <definedName name="DTL_N_CR21SX_114_1">#N/A</definedName>
    <definedName name="DTL_N_CR22CB_115_1">#N/A</definedName>
    <definedName name="DTL_N_CR22SX_116_1">#N/A</definedName>
    <definedName name="DTL_N_CR23SX_117_1">#N/A</definedName>
    <definedName name="DTL_N_CR24SX_118_1">#N/A</definedName>
    <definedName name="DTL_N_CR25SX_119_1">#N/A</definedName>
    <definedName name="DTL_N_CR26SX_120_1">#N/A</definedName>
    <definedName name="DTL_N_CR27SX_121_1">#N/A</definedName>
    <definedName name="DTL_N_CR28SX_122_1">#N/A</definedName>
    <definedName name="DTL_N_CR29SX_123_1">#N/A</definedName>
    <definedName name="DTL_N_CR30SX_124_1">#N/A</definedName>
    <definedName name="DTL_N_CR31SX_125_1">#N/A</definedName>
    <definedName name="DTL_N_CR32SX_126_1">#N/A</definedName>
    <definedName name="DTL_N_CR33SX_127_1">#N/A</definedName>
    <definedName name="DTL_N_CR34SX_128_1">#N/A</definedName>
    <definedName name="DTL_N_CR35SX_129_1">#N/A</definedName>
    <definedName name="DTL_N_CR36SX_130_1">#N/A</definedName>
    <definedName name="DTL_N_CR37SX_131_1">#N/A</definedName>
    <definedName name="DTL_N_CR38CB_132_1">#N/A</definedName>
    <definedName name="DTL_N_CR38SX_133_1">#N/A</definedName>
    <definedName name="DTL_N_CR39CB_134_1">#N/A</definedName>
    <definedName name="DTL_N_CR39SX_135_1">#N/A</definedName>
    <definedName name="DTL_N_CR40CB_136_1">#N/A</definedName>
    <definedName name="DTL_N_CR40SX_137_1">#N/A</definedName>
    <definedName name="DTL_N_CR41CB_138_1">#N/A</definedName>
    <definedName name="DTL_N_CR41SX_139_1">#N/A</definedName>
    <definedName name="DTL_N_CR42CB_140_1">#N/A</definedName>
    <definedName name="DTL_N_CR42SX_141_1">#N/A</definedName>
    <definedName name="DTL_N_CR43SX_142_1">#N/A</definedName>
    <definedName name="DTL_N_CR44SX_143_1">#N/A</definedName>
    <definedName name="DTL_N_CR45CB_144_1">#N/A</definedName>
    <definedName name="DTL_N_CR45SX_145_1">#N/A</definedName>
    <definedName name="DTL_N_CR46CB_146_1">#N/A</definedName>
    <definedName name="DTL_N_CR46SX_147_1">#N/A</definedName>
    <definedName name="DTL_N_CR47SX_148_1">#N/A</definedName>
    <definedName name="DTL_N_CR48SX_149_1">#N/A</definedName>
    <definedName name="DTL_N_CR49CB_150_1">#N/A</definedName>
    <definedName name="DTL_N_CR49SX_151_1">#N/A</definedName>
    <definedName name="DTL_N_CR50CB_152_1">#N/A</definedName>
    <definedName name="DTL_N_CR50SX_153_1">#N/A</definedName>
    <definedName name="DTL_N_CR51CB_154_1">#N/A</definedName>
    <definedName name="DTL_N_CR51SX_155_1">#N/A</definedName>
    <definedName name="DTL_N_CR52CB_156_1">#N/A</definedName>
    <definedName name="DTL_N_CR52SX_157_1">#N/A</definedName>
    <definedName name="DTL_N_CR53CB_158_1">#N/A</definedName>
    <definedName name="DTL_N_CR53SX_159_1">#N/A</definedName>
    <definedName name="DTL_N_CR54CB_160_1">#N/A</definedName>
    <definedName name="DTL_N_CR55CB_161_1">#N/A</definedName>
    <definedName name="DTL_N_CR56CB_162_1">#N/A</definedName>
    <definedName name="DTL_N_CR57CB_163_1">#N/A</definedName>
    <definedName name="DTL_N_CR58CB_164_1">#N/A</definedName>
    <definedName name="DTL_N_CR59CB_165_1">#N/A</definedName>
    <definedName name="DTL_N_CR60CB_166_1">#N/A</definedName>
    <definedName name="DTL_N_CR61CB_167_1">#N/A</definedName>
    <definedName name="DTL_N_CR62CB_168_1">#N/A</definedName>
    <definedName name="DTL_N_CR63CB_169_1">#N/A</definedName>
    <definedName name="DTL_N_CR64CB_170_1">#N/A</definedName>
    <definedName name="DTL_N_CR65CB_171_1">#N/A</definedName>
    <definedName name="DTL_N_CR66CB_172_1">#N/A</definedName>
    <definedName name="DTL_N_CR68CB_173_1">#N/A</definedName>
    <definedName name="DTL_N_CR69CB_174_1">#N/A</definedName>
    <definedName name="DTL_N_CR70CB_175_1">#N/A</definedName>
    <definedName name="DTL_N_CR71CB_176_1">#N/A</definedName>
    <definedName name="DTL_N_CR72CB_177_1">#N/A</definedName>
    <definedName name="DTL_N_CR73CB_178_1">#N/A</definedName>
    <definedName name="DTL_N_CR74CB_179_1">#N/A</definedName>
    <definedName name="DTL_N_CR75CB_180_1">#N/A</definedName>
    <definedName name="DTL_N_CR76CB_181_1">#N/A</definedName>
    <definedName name="DTL_N_CR77CB_182_1">#N/A</definedName>
    <definedName name="DTL_N_CR78CB_183_1">#N/A</definedName>
    <definedName name="DTL_N_CR79CB_184_1">#N/A</definedName>
    <definedName name="DTL_N_CR80CB_185_1">#N/A</definedName>
    <definedName name="DTL_N_CR81CB_186_1">#N/A</definedName>
    <definedName name="DTL_N_CR82CB_187_1">#N/A</definedName>
    <definedName name="DTL_N_CR83CB_188_1">#N/A</definedName>
    <definedName name="DTL_N_CR84CB_189_1">#N/A</definedName>
    <definedName name="DTL_N_CR85CB_190_1">#N/A</definedName>
    <definedName name="DTL_N_CR86CB_191_1">#N/A</definedName>
    <definedName name="DTL_N_CR87CB_192_1">#N/A</definedName>
    <definedName name="DTL_N_CR88BX_193_1">#N/A</definedName>
    <definedName name="DTL_N_CR88CB_194_1">#N/A</definedName>
    <definedName name="DTL_N_CR89BX_195_1">#N/A</definedName>
    <definedName name="DTL_N_CR89CB_196_1">#N/A</definedName>
    <definedName name="DTL_N_CR90BX_197_1">#N/A</definedName>
    <definedName name="DTL_N_CR90CB_198_1">#N/A</definedName>
    <definedName name="DTL_N_CR91BX_199_1">#N/A</definedName>
    <definedName name="DTL_N_CR91CB_200_1">#N/A</definedName>
    <definedName name="DTL_N_CR92CB_201_1">#N/A</definedName>
    <definedName name="DTL_N_CR93CB_202_1">#N/A</definedName>
    <definedName name="DTL_N_CR94CB_203_1">#N/A</definedName>
    <definedName name="DTL_N_CR95CB_204_1">#N/A</definedName>
    <definedName name="DTL_N_CR96CB_205_1">#N/A</definedName>
    <definedName name="DTL_N_CR97CB_206_1">#N/A</definedName>
    <definedName name="DTL_N_CR98CB_207_1">#N/A</definedName>
    <definedName name="DTL_N_CR99CB_208_1">#N/A</definedName>
    <definedName name="DTL_N_DEAM_1_1">#N/A</definedName>
    <definedName name="DTL_N_DEAM_209_1">#N/A</definedName>
    <definedName name="DTL_N_DEAM_NET_ASSET_VALUE_CASH_AND_OTHER_ASSETS_2_1">#N/A</definedName>
    <definedName name="DTL_N_DEAM_NET_ASSET_VALUE_DEAM_INVESTMENTS_1_1">#N/A</definedName>
    <definedName name="DTL_N_DKK_3_1">#N/A</definedName>
    <definedName name="DTL_N_EQ02AF_9_1">#N/A</definedName>
    <definedName name="DTL_N_EQ02LF_10_1">#N/A</definedName>
    <definedName name="DTL_N_EQ04LB_11_1">#N/A</definedName>
    <definedName name="DTL_N_EQUITIES___LISTED_10_1">#N/A</definedName>
    <definedName name="DTL_N_EQUITIES___LISTED_12_1">#N/A</definedName>
    <definedName name="DTL_N_EQUITIES___LISTED_13_1">#N/A</definedName>
    <definedName name="DTL_N_EQUITIES___LISTED_15_1">#N/A</definedName>
    <definedName name="DTL_N_EQUITIES___LISTED_18_1">#N/A</definedName>
    <definedName name="DTL_N_EQUITIES___LISTED_2_1">#N/A</definedName>
    <definedName name="DTL_N_EQUITIES___LISTED_20_1">#N/A</definedName>
    <definedName name="DTL_N_EQUITIES___LISTED_22_1">#N/A</definedName>
    <definedName name="DTL_N_EQUITIES___LISTED_24_1">#N/A</definedName>
    <definedName name="DTL_N_EQUITIES___LISTED_26_1">#N/A</definedName>
    <definedName name="DTL_N_EQUITIES___LISTED_28_1">#N/A</definedName>
    <definedName name="DTL_N_EQUITIES___LISTED_29_1">#N/A</definedName>
    <definedName name="DTL_N_EQUITIES___LISTED_31_1">#N/A</definedName>
    <definedName name="DTL_N_EQUITIES___LISTED_33_1">#N/A</definedName>
    <definedName name="DTL_N_EQUITIES___LISTED_35_1">#N/A</definedName>
    <definedName name="DTL_N_EQUITIES___LISTED_38_1">#N/A</definedName>
    <definedName name="DTL_N_EQUITIES___LISTED_39_1">#N/A</definedName>
    <definedName name="DTL_N_EQUITIES___LISTED_4_1">#N/A</definedName>
    <definedName name="DTL_N_EQUITIES___LISTED_41_1">#N/A</definedName>
    <definedName name="DTL_N_EQUITIES___LISTED_42_1">#N/A</definedName>
    <definedName name="DTL_N_EQUITIES___LISTED_43_1">#N/A</definedName>
    <definedName name="DTL_N_EQUITIES___LISTED_47_1">#N/A</definedName>
    <definedName name="DTL_N_EQUITIES___LISTED_5_1">#N/A</definedName>
    <definedName name="DTL_N_EQUITIES___LISTED_6_1">#N/A</definedName>
    <definedName name="DTL_N_EQUITIES___LISTED_7_1">#N/A</definedName>
    <definedName name="DTL_N_EQUITIES___LISTED_8_1">#N/A</definedName>
    <definedName name="DTL_N_EQUITY___NON_LISTED_1_1">#N/A</definedName>
    <definedName name="DTL_N_EQUITY___NON_LISTED_3_1">#N/A</definedName>
    <definedName name="DTL_N_EQUITY___NON_LISTED_4_1">#N/A</definedName>
    <definedName name="DTL_N_EQUITY___NON_LISTED_5_1">#N/A</definedName>
    <definedName name="DTL_N_EQUITY___NON_LISTED_6_1">#N/A</definedName>
    <definedName name="DTL_N_EQUITY___NON_LISTED_8_1">#N/A</definedName>
    <definedName name="DTL_N_EUR_4_1">#N/A</definedName>
    <definedName name="DTL_N_EUR_ASSETS_18_1">#N/A</definedName>
    <definedName name="DTL_N_EUR_ASSETS_8_1">#N/A</definedName>
    <definedName name="DTL_N_EUR_EXPENSES_17_1">#N/A</definedName>
    <definedName name="DTL_N_EUR_EXPENSES_7_1">#N/A</definedName>
    <definedName name="DTL_N_EUR_INCOME_16_1">#N/A</definedName>
    <definedName name="DTL_N_EUR_INCOME_6_1">#N/A</definedName>
    <definedName name="DTL_N_EUR_LIABILITIES_9_1">#N/A</definedName>
    <definedName name="DTL_N_EUR_SUSPENSE_19_1">#N/A</definedName>
    <definedName name="DTL_N_F_X_FORWARD_48_1">#N/A</definedName>
    <definedName name="DTL_N_F_X_FORWARD_6_1">#N/A</definedName>
    <definedName name="DTL_N_F_X_FORWARD_7_1">#N/A</definedName>
    <definedName name="DTL_N_F_X_FORWARD_8_1">#N/A</definedName>
    <definedName name="DTL_N_F_X_FORWARD_9_1">#N/A</definedName>
    <definedName name="DTL_N_FINANCE_10_1">#N/A</definedName>
    <definedName name="DTL_N_FINANCE_4_1">#N/A</definedName>
    <definedName name="DTL_N_FINANCE_5_1">#N/A</definedName>
    <definedName name="DTL_N_FINANCE_53_1">#N/A</definedName>
    <definedName name="DTL_N_FINANCE_6_1">#N/A</definedName>
    <definedName name="DTL_N_FINANCE_7_1">#N/A</definedName>
    <definedName name="DTL_N_FINANCE_8_1">#N/A</definedName>
    <definedName name="DTL_N_FINANCE_9_1">#N/A</definedName>
    <definedName name="DTL_N_FUNDI_CASH_1_1">#N/A</definedName>
    <definedName name="DTL_N_FUNDI_PARTS_2_1">#N/A</definedName>
    <definedName name="DTL_N_FUNDII_CASH_3_1">#N/A</definedName>
    <definedName name="DTL_N_FUNDII_PARTS_4_1">#N/A</definedName>
    <definedName name="DTL_N_FUNDLP_CASH_5_1">#N/A</definedName>
    <definedName name="DTL_N_FUNDLP_CASHNF_6_1">#N/A</definedName>
    <definedName name="DTL_N_FUNDLP_DEBT_7_1">#N/A</definedName>
    <definedName name="DTL_N_FUNDLP_FORWD_8_1">#N/A</definedName>
    <definedName name="DTL_N_FUNDLP_FUTR_9_1">#N/A</definedName>
    <definedName name="DTL_N_FUNDLP_OPTN_10_1">#N/A</definedName>
    <definedName name="DTL_N_GBP_5_1">#N/A</definedName>
    <definedName name="DTL_N_GBP_ASSETS_22_1">#N/A</definedName>
    <definedName name="DTL_N_GBP_EXPENSES_21_1">#N/A</definedName>
    <definedName name="DTL_N_GBP_INCOME_20_1">#N/A</definedName>
    <definedName name="DTL_N_GBP_LIABILITIES_23_1">#N/A</definedName>
    <definedName name="DTL_N_GBP_SUSPENSE_24_1">#N/A</definedName>
    <definedName name="DTL_N_INTRA_CASH_11_1">#N/A</definedName>
    <definedName name="DTL_N_INTRA_CASHNF_12_1">#N/A</definedName>
    <definedName name="DTL_N_INTRA_DEBT_13_1">#N/A</definedName>
    <definedName name="DTL_N_INTRA_FORWD_14_1">#N/A</definedName>
    <definedName name="DTL_N_INTRA_FUTR_15_1">#N/A</definedName>
    <definedName name="DTL_N_INTRA_OPTN_16_1">#N/A</definedName>
    <definedName name="DTL_N_IR01AW_12_1">#N/A</definedName>
    <definedName name="DTL_N_IR01CB_210_1">#N/A</definedName>
    <definedName name="DTL_N_IR01CS_13_1">#N/A</definedName>
    <definedName name="DTL_N_IR01LB_14_1">#N/A</definedName>
    <definedName name="DTL_N_IR01SD_211_1">#N/A</definedName>
    <definedName name="DTL_N_IR02CB_212_1">#N/A</definedName>
    <definedName name="DTL_N_IR02LF_15_1">#N/A</definedName>
    <definedName name="DTL_N_IR02SD_213_1">#N/A</definedName>
    <definedName name="DTL_N_IR02SI_214_1">#N/A</definedName>
    <definedName name="DTL_N_IR03AF_16_1">#N/A</definedName>
    <definedName name="DTL_N_IR03CB_215_1">#N/A</definedName>
    <definedName name="DTL_N_IR03LF_17_1">#N/A</definedName>
    <definedName name="DTL_N_IR03SD_216_1">#N/A</definedName>
    <definedName name="DTL_N_IR03SX_217_1">#N/A</definedName>
    <definedName name="DTL_N_IR04CB_218_1">#N/A</definedName>
    <definedName name="DTL_N_IR04OC_219_1">#N/A</definedName>
    <definedName name="DTL_N_IR04SD_220_1">#N/A</definedName>
    <definedName name="DTL_N_IR04SI_221_1">#N/A</definedName>
    <definedName name="DTL_N_IR05SD_222_1">#N/A</definedName>
    <definedName name="DTL_N_IR05SX_223_1">#N/A</definedName>
    <definedName name="DTL_N_IR06CB_224_1">#N/A</definedName>
    <definedName name="DTL_N_IR07CB_225_1">#N/A</definedName>
    <definedName name="DTL_N_IR08CB_226_1">#N/A</definedName>
    <definedName name="DTL_N_IR10CB_227_1">#N/A</definedName>
    <definedName name="DTL_N_ISDASD_228_1">#N/A</definedName>
    <definedName name="DTL_N_JPY_6_1">#N/A</definedName>
    <definedName name="DTL_N_JPY_ASSETS_27_1">#N/A</definedName>
    <definedName name="DTL_N_JPY_EXPENSES_26_1">#N/A</definedName>
    <definedName name="DTL_N_JPY_INCOME_25_1">#N/A</definedName>
    <definedName name="DTL_N_JPY_LIABILITIES_28_1">#N/A</definedName>
    <definedName name="DTL_N_JPY_SUSPENSE_29_1">#N/A</definedName>
    <definedName name="DTL_N_LILYPD_1_1">#N/A</definedName>
    <definedName name="DTL_N_LILYPD_NET_ASSET_VALUE_CASH_AND_OTHER_ASSETS_2_1">#N/A</definedName>
    <definedName name="DTL_N_LILYPD_NET_ASSET_VALUE_LILYPD_INVESTMENTS_1_1">#N/A</definedName>
    <definedName name="DTL_N_MA01CS_18_1">#N/A</definedName>
    <definedName name="DTL_N_MA02JP_19_1">#N/A</definedName>
    <definedName name="DTL_N_MA04SD_20_1">#N/A</definedName>
    <definedName name="DTL_N_NOK_7_1">#N/A</definedName>
    <definedName name="DTL_N_PARTNERSHIP_10_1">#N/A</definedName>
    <definedName name="DTL_N_PARTNERSHIP_11_1">#N/A</definedName>
    <definedName name="DTL_N_PARTNERSHIP_55_1">#N/A</definedName>
    <definedName name="DTL_N_PBMRLF_229_1">#N/A</definedName>
    <definedName name="DTL_N_PBMRSD_230_1">#N/A</definedName>
    <definedName name="DTL_N_PLN_8_1">#N/A</definedName>
    <definedName name="DTL_N_REPOSD_231_1">#N/A</definedName>
    <definedName name="DTL_N_SEK_9_1">#N/A</definedName>
    <definedName name="DTL_N_SEK_ASSETS_32_1">#N/A</definedName>
    <definedName name="DTL_N_SEK_EXPENSES_31_1">#N/A</definedName>
    <definedName name="DTL_N_SEK_INCOME_30_1">#N/A</definedName>
    <definedName name="DTL_N_SEK_LIABILITIES_33_1">#N/A</definedName>
    <definedName name="DTL_N_SEK_SUSPENSE_34_1">#N/A</definedName>
    <definedName name="DTL_N_TEMPO_1_1">#N/A</definedName>
    <definedName name="DTL_N_TEMPO_NET_ASSET_VALUE_CASH_AND_OTHER_ASSETS_2_1">#N/A</definedName>
    <definedName name="DTL_N_TEMPO_NET_ASSET_VALUE_TEMPO_INVESTMENTS_1_1">#N/A</definedName>
    <definedName name="DTL_N_TRL_10_1">#N/A</definedName>
    <definedName name="DTL_N_USD_11_1">#N/A</definedName>
    <definedName name="DTL_N_USD_ASSETS_12_1">#N/A</definedName>
    <definedName name="DTL_N_USD_ASSETS_3_1">#N/A</definedName>
    <definedName name="DTL_N_USD_ASSETS_37_1">#N/A</definedName>
    <definedName name="DTL_N_USD_CAPITAL_14_1">#N/A</definedName>
    <definedName name="DTL_N_USD_CAPITAL_39_1">#N/A</definedName>
    <definedName name="DTL_N_USD_CAPITAL_5_1">#N/A</definedName>
    <definedName name="DTL_N_USD_EXPENSES_11_1">#N/A</definedName>
    <definedName name="DTL_N_USD_EXPENSES_2_1">#N/A</definedName>
    <definedName name="DTL_N_USD_EXPENSES_36_1">#N/A</definedName>
    <definedName name="DTL_N_USD_INCOME_1_1">#N/A</definedName>
    <definedName name="DTL_N_USD_INCOME_10_1">#N/A</definedName>
    <definedName name="DTL_N_USD_INCOME_35_1">#N/A</definedName>
    <definedName name="DTL_N_USD_LIABILITIES_13_1">#N/A</definedName>
    <definedName name="DTL_N_USD_LIABILITIES_38_1">#N/A</definedName>
    <definedName name="DTL_N_USD_LIABILITIES_4_1">#N/A</definedName>
    <definedName name="DTL_N_USD_SUSPENSE_15_1">#N/A</definedName>
    <definedName name="DTL_N_USD_SUSPENSE_40_1">#N/A</definedName>
    <definedName name="DTL_N_USD_SUSPENSE_6_1">#N/A</definedName>
    <definedName name="DTL_N_VL01OC_232_1">#N/A</definedName>
    <definedName name="DTL_N_VL02CB_233_1">#N/A</definedName>
    <definedName name="DTL_N_VL02OC_234_1">#N/A</definedName>
    <definedName name="DTL_N_VL04OC_235_1">#N/A</definedName>
    <definedName name="DTL_N_WARRANTS_10_1">#N/A</definedName>
    <definedName name="DTL_N_WARRANTS_11_1">#N/A</definedName>
    <definedName name="DTL_N_WARRANTS_12_1">#N/A</definedName>
    <definedName name="DTL_N_WARRANTS_39_1">#N/A</definedName>
    <definedName name="DTL_N_WARRANTS_44_1">#N/A</definedName>
    <definedName name="DTL_N_WOLF_1_1">#N/A</definedName>
    <definedName name="DTL_N_WOLF_21_1">#N/A</definedName>
    <definedName name="DTL_N_WOLF_NET_ASSET_VALUE_CASH_AND_OTHER_ASSETS_2_1">#N/A</definedName>
    <definedName name="DTL_N_WOLF_NET_ASSET_VALUE_WOLF_INVESTMENTS_1_1">#N/A</definedName>
    <definedName name="DTL_N_WOLF_WOLF_____BARBAS_____BARRY_BAUSANO_1_1">#N/A</definedName>
    <definedName name="DTL_N_WOLF_WOLF_____CSGSY_____CREDIT_SUISEE_NOMINEES__GSY_LTD_2_1">#N/A</definedName>
    <definedName name="DTL_N_WOLF_WOLF_____CSLON_____CREDIT_SUISSE_LONDON_NOMINEE_LTD_3_1">#N/A</definedName>
    <definedName name="DTL_N_WOLF_WOLF_____FORTIS_____FORTIS_BANK_NV_S_A__4_1">#N/A</definedName>
    <definedName name="DTL_O__1_1">#N/A</definedName>
    <definedName name="DTL_O__13_1">#N/A</definedName>
    <definedName name="DTL_O__55_1">#N/A</definedName>
    <definedName name="DTL_O__56_1">#N/A</definedName>
    <definedName name="DTL_O_ASAFD1__1_1">#N/A</definedName>
    <definedName name="DTL_O_ASAFD1__ASAFD1_____ANTHON_____Anthony_J__Taddey_Trust_DTD_1_1">#N/A</definedName>
    <definedName name="DTL_O_ASAFD1__ASAFD1_____ASATAX_____ASA_Tax_Advantaged_Advisors_LLC_2_1">#N/A</definedName>
    <definedName name="DTL_O_ASAFD1__ASAFD1_____BENNET_____Mr____Mrs__Robert_Bennett_2_1">#N/A</definedName>
    <definedName name="DTL_O_ASAFD1__ASAFD1_____BENNET_____Mr____Mrs__Robert_Bennett_3_1">#N/A</definedName>
    <definedName name="DTL_O_ASAFD1__ASAFD1_____CAPFND_____118_Capital_Fund__LLC_3_1">#N/A</definedName>
    <definedName name="DTL_O_ASAFD1__ASAFD1_____CAPFND_____118_Capital_Fund__LLC_4_1">#N/A</definedName>
    <definedName name="DTL_O_ASAFD1__ASAFD1_____CORLIS_____The_Corliss_Family_Trust_4_1">#N/A</definedName>
    <definedName name="DTL_O_ASAFD1__ASAFD1_____CORLIS_____The_Corliss_Family_Trust_5_1">#N/A</definedName>
    <definedName name="DTL_O_ASAFD1__ASAFD1_____DAVID_____David_Dines_5_1">#N/A</definedName>
    <definedName name="DTL_O_ASAFD1__ASAFD1_____DAVID_____David_Dines_6_1">#N/A</definedName>
    <definedName name="DTL_O_ASAFD1__ASAFD1_____ELLEEN_____Elleen_F__Murray_QPRT__1__6_1">#N/A</definedName>
    <definedName name="DTL_O_ASAFD1__ASAFD1_____ELLEEN_____Elleen_F__Murray_QPRT__1__7_1">#N/A</definedName>
    <definedName name="DTL_O_ASAFD1__ASAFD1_____FURST_____Furst_Capital_Partners_7_1">#N/A</definedName>
    <definedName name="DTL_O_ASAFD1__ASAFD1_____FURST_____Furst_Capital_Partners_8_1">#N/A</definedName>
    <definedName name="DTL_O_ASAFD1__ASAFD1_____GARY_____Gary_G__OHagan___Marcia_L__OHagan_8_1">#N/A</definedName>
    <definedName name="DTL_O_ASAFD1__ASAFD1_____GARY_____Gary_G__OHagan___Marcia_L__OHagan_9_1">#N/A</definedName>
    <definedName name="DTL_O_ASAFD1__ASAFD1_____GORDON_____Estate_of_Gordon_H__Ritz_10_1">#N/A</definedName>
    <definedName name="DTL_O_ASAFD1__ASAFD1_____GORDON_____Estate_of_Gordon_H__Ritz_9_1">#N/A</definedName>
    <definedName name="DTL_O_ASAFD1__ASAFD1_____IRVIN_____Irvin_Kessler_10_1">#N/A</definedName>
    <definedName name="DTL_O_ASAFD1__ASAFD1_____IRVIN_____Irvin_Kessler_11_1">#N/A</definedName>
    <definedName name="DTL_O_ASAFD1__ASAFD1_____JAMES_____James_S__Chapman_11_1">#N/A</definedName>
    <definedName name="DTL_O_ASAFD1__ASAFD1_____JAMES_____James_S__Chapman_12_1">#N/A</definedName>
    <definedName name="DTL_O_ASAFD1__ASAFD1_____LARSEN_____Mrs__Anne_Larsen_Simonson_12_1">#N/A</definedName>
    <definedName name="DTL_O_ASAFD1__ASAFD1_____LARSEN_____Mrs__Anne_Larsen_Simonson_13_1">#N/A</definedName>
    <definedName name="DTL_O_ASAFD1__ASAFD1_____MARGOT_____Margot_L__Ritz_14_1">#N/A</definedName>
    <definedName name="DTL_O_ASAFD1__ASAFD1_____MELLIN_____Paul___Miriam_Mellin_15_1">#N/A</definedName>
    <definedName name="DTL_O_ASAFD1__ASAFD1_____MICHAE_____Michael_V__Curran_13_1">#N/A</definedName>
    <definedName name="DTL_O_ASAFD1__ASAFD1_____MICHAE_____Michael_V__Curran_16_1">#N/A</definedName>
    <definedName name="DTL_O_ASAFD1__ASAFD1_____MURRAY_____Murray_Capital_LLC_14_1">#N/A</definedName>
    <definedName name="DTL_O_ASAFD1__ASAFD1_____MURRAY_____Murray_Capital_LLC_17_1">#N/A</definedName>
    <definedName name="DTL_O_ASAFD1__ASAFD1_____RICHAR_____Richard_F__Leahy_15_1">#N/A</definedName>
    <definedName name="DTL_O_ASAFD1__ASAFD1_____RICHAR_____Richard_F__Leahy_18_1">#N/A</definedName>
    <definedName name="DTL_O_ASAFD1__ASAFD1_____ROBERT_____Robert_D__Albright_Jr__16_1">#N/A</definedName>
    <definedName name="DTL_O_ASAFD1__ASAFD1_____ROBERT_____Robert_D__Albright_Jr__19_1">#N/A</definedName>
    <definedName name="DTL_O_ASAFD1__ASAFD1_____ROLAND_____Roland_A__Jacobus_17_1">#N/A</definedName>
    <definedName name="DTL_O_ASAFD1__ASAFD1_____ROLAND_____Roland_A__Jacobus_20_1">#N/A</definedName>
    <definedName name="DTL_O_ASAFD1__ASAFD1_____SCHOEN_____Jon_S__Schoen_21_1">#N/A</definedName>
    <definedName name="DTL_O_ASAFD1__ASAFD1_____SHAWN_____Shawn_Taddey_18_1">#N/A</definedName>
    <definedName name="DTL_O_ASAFD1__ASAFD1_____SHAWN_____Shawn_Taddey_22_1">#N/A</definedName>
    <definedName name="DTL_O_ASAFD1__ASAFD1_____STEVEN_____Steven_Colt_Pumilia_19_1">#N/A</definedName>
    <definedName name="DTL_O_ASAFD1__ASAFD1_____STEVEN_____Steven_Colt_Pumilia_23_1">#N/A</definedName>
    <definedName name="DTL_O_ASAFD1__ASAFD1_____SUZAN_____Suzan_Z__Ritz_24_1">#N/A</definedName>
    <definedName name="DTL_O_ASAFD1__ASAFD1_____THYSEL_____Jon_P__Thysell_25_1">#N/A</definedName>
    <definedName name="DTL_O_ASAFD1_NET_ASSET_VALUE_ASAFD1_INVESTMENTS_1_1">#N/A</definedName>
    <definedName name="DTL_O_ASAFD1_NET_ASSET_VALUE_CASH_AND_OTHER_ASSETS_2_1">#N/A</definedName>
    <definedName name="DTL_O_AUD_1_1">#N/A</definedName>
    <definedName name="DTL_O_AUD_ASSETS_3_1">#N/A</definedName>
    <definedName name="DTL_O_AUD_EXPENSES_2_1">#N/A</definedName>
    <definedName name="DTL_O_AUD_INCOME_1_1">#N/A</definedName>
    <definedName name="DTL_O_AUD_LIABILITIES_4_1">#N/A</definedName>
    <definedName name="DTL_O_AUD_SUSPENSE_5_1">#N/A</definedName>
    <definedName name="DTL_O_BONDS___CORPORATE_1_1">#N/A</definedName>
    <definedName name="DTL_O_BONDS___CORPORATE_11_1">#N/A</definedName>
    <definedName name="DTL_O_BONDS___CORPORATE_19_1">#N/A</definedName>
    <definedName name="DTL_O_BONDS___CORPORATE_2_1">#N/A</definedName>
    <definedName name="DTL_O_BONDS___CORPORATE_21_1">#N/A</definedName>
    <definedName name="DTL_O_BONDS___CORPORATE_23_1">#N/A</definedName>
    <definedName name="DTL_O_BONDS___CORPORATE_25_1">#N/A</definedName>
    <definedName name="DTL_O_BONDS___CORPORATE_27_1">#N/A</definedName>
    <definedName name="DTL_O_BONDS___CORPORATE_29_1">#N/A</definedName>
    <definedName name="DTL_O_BONDS___CORPORATE_32_1">#N/A</definedName>
    <definedName name="DTL_O_BONDS___CORPORATE_34_1">#N/A</definedName>
    <definedName name="DTL_O_BONDS___CORPORATE_36_1">#N/A</definedName>
    <definedName name="DTL_O_BONDS___CORPORATE_43_1">#N/A</definedName>
    <definedName name="DTL_O_BONDS___CORPORATE_48_1">#N/A</definedName>
    <definedName name="DTL_O_BONDS___CORPORATE_6_1">#N/A</definedName>
    <definedName name="DTL_O_BONDS___SOVEREIGN_1_1">#N/A</definedName>
    <definedName name="DTL_O_BONDS___SOVEREIGN_2_1">#N/A</definedName>
    <definedName name="DTL_O_BONDS___TREASURY_1_1">#N/A</definedName>
    <definedName name="DTL_O_BONDS___TREASURY_10_1">#N/A</definedName>
    <definedName name="DTL_O_BONDS___TREASURY_12_1">#N/A</definedName>
    <definedName name="DTL_O_BONDS___TREASURY_2_1">#N/A</definedName>
    <definedName name="DTL_O_BONDS___TREASURY_3_1">#N/A</definedName>
    <definedName name="DTL_O_BONDS___TREASURY_5_1">#N/A</definedName>
    <definedName name="DTL_O_BONDS___TREASURY_7_1">#N/A</definedName>
    <definedName name="DTL_O_BONDS___TREASURY_8_1">#N/A</definedName>
    <definedName name="DTL_O_C100CB_1_1">#N/A</definedName>
    <definedName name="DTL_O_C101CB_2_1">#N/A</definedName>
    <definedName name="DTL_O_C102CB_3_1">#N/A</definedName>
    <definedName name="DTL_O_C103CB_4_1">#N/A</definedName>
    <definedName name="DTL_O_C104CB_5_1">#N/A</definedName>
    <definedName name="DTL_O_C105CB_6_1">#N/A</definedName>
    <definedName name="DTL_O_C106CB_7_1">#N/A</definedName>
    <definedName name="DTL_O_C108CB_8_1">#N/A</definedName>
    <definedName name="DTL_O_C109CB_9_1">#N/A</definedName>
    <definedName name="DTL_O_C110CB_10_1">#N/A</definedName>
    <definedName name="DTL_O_C112CB_11_1">#N/A</definedName>
    <definedName name="DTL_O_C113CB_12_1">#N/A</definedName>
    <definedName name="DTL_O_C114CB_13_1">#N/A</definedName>
    <definedName name="DTL_O_C115CB_14_1">#N/A</definedName>
    <definedName name="DTL_O_C116CB_15_1">#N/A</definedName>
    <definedName name="DTL_O_C117CB_16_1">#N/A</definedName>
    <definedName name="DTL_O_C118BX_17_1">#N/A</definedName>
    <definedName name="DTL_O_C118CB_18_1">#N/A</definedName>
    <definedName name="DTL_O_C119CB_19_1">#N/A</definedName>
    <definedName name="DTL_O_C120CB_20_1">#N/A</definedName>
    <definedName name="DTL_O_C121BX_21_1">#N/A</definedName>
    <definedName name="DTL_O_C121CB_22_1">#N/A</definedName>
    <definedName name="DTL_O_C122CB_23_1">#N/A</definedName>
    <definedName name="DTL_O_C123BX_24_1">#N/A</definedName>
    <definedName name="DTL_O_C124CB_25_1">#N/A</definedName>
    <definedName name="DTL_O_C125CB_26_1">#N/A</definedName>
    <definedName name="DTL_O_C126CB_27_1">#N/A</definedName>
    <definedName name="DTL_O_C127CB_28_1">#N/A</definedName>
    <definedName name="DTL_O_C128CB_29_1">#N/A</definedName>
    <definedName name="DTL_O_C129BX_30_1">#N/A</definedName>
    <definedName name="DTL_O_C130CB_31_1">#N/A</definedName>
    <definedName name="DTL_O_C131CB_32_1">#N/A</definedName>
    <definedName name="DTL_O_C132CB_33_1">#N/A</definedName>
    <definedName name="DTL_O_C133CB_34_1">#N/A</definedName>
    <definedName name="DTL_O_C134CB_35_1">#N/A</definedName>
    <definedName name="DTL_O_C135BX_36_1">#N/A</definedName>
    <definedName name="DTL_O_C136CB_37_1">#N/A</definedName>
    <definedName name="DTL_O_C137BX_38_1">#N/A</definedName>
    <definedName name="DTL_O_C138BX_39_1">#N/A</definedName>
    <definedName name="DTL_O_C138CB_40_1">#N/A</definedName>
    <definedName name="DTL_O_C139BX_41_1">#N/A</definedName>
    <definedName name="DTL_O_C140CB_42_1">#N/A</definedName>
    <definedName name="DTL_O_C141BX_43_1">#N/A</definedName>
    <definedName name="DTL_O_C142CB_44_1">#N/A</definedName>
    <definedName name="DTL_O_C143CB_45_1">#N/A</definedName>
    <definedName name="DTL_O_C144BX_46_1">#N/A</definedName>
    <definedName name="DTL_O_C144CB_47_1">#N/A</definedName>
    <definedName name="DTL_O_C145BX_48_1">#N/A</definedName>
    <definedName name="DTL_O_C146BX_49_1">#N/A</definedName>
    <definedName name="DTL_O_C146CB_50_1">#N/A</definedName>
    <definedName name="DTL_O_C147CB_51_1">#N/A</definedName>
    <definedName name="DTL_O_C148CB_52_1">#N/A</definedName>
    <definedName name="DTL_O_C149CB_53_1">#N/A</definedName>
    <definedName name="DTL_O_C150CB_54_1">#N/A</definedName>
    <definedName name="DTL_O_C151CB_55_1">#N/A</definedName>
    <definedName name="DTL_O_C152CB_56_1">#N/A</definedName>
    <definedName name="DTL_O_C153CB_57_1">#N/A</definedName>
    <definedName name="DTL_O_C154CB_58_1">#N/A</definedName>
    <definedName name="DTL_O_C155CB_59_1">#N/A</definedName>
    <definedName name="DTL_O_C156CB_60_1">#N/A</definedName>
    <definedName name="DTL_O_C157CB_61_1">#N/A</definedName>
    <definedName name="DTL_O_C158CB_62_1">#N/A</definedName>
    <definedName name="DTL_O_C159CB_63_1">#N/A</definedName>
    <definedName name="DTL_O_C160CB_64_1">#N/A</definedName>
    <definedName name="DTL_O_C161CB_65_1">#N/A</definedName>
    <definedName name="DTL_O_C162CB_66_1">#N/A</definedName>
    <definedName name="DTL_O_C163CB_67_1">#N/A</definedName>
    <definedName name="DTL_O_C164CB_68_1">#N/A</definedName>
    <definedName name="DTL_O_C165CB_69_1">#N/A</definedName>
    <definedName name="DTL_O_C166CB_70_1">#N/A</definedName>
    <definedName name="DTL_O_C167CB_71_1">#N/A</definedName>
    <definedName name="DTL_O_C168CB_72_1">#N/A</definedName>
    <definedName name="DTL_O_C168DX_73_1">#N/A</definedName>
    <definedName name="DTL_O_C169DX_74_1">#N/A</definedName>
    <definedName name="DTL_O_C170DX_75_1">#N/A</definedName>
    <definedName name="DTL_O_C171CB_76_1">#N/A</definedName>
    <definedName name="DTL_O_C172CB_77_1">#N/A</definedName>
    <definedName name="DTL_O_C172DX_78_1">#N/A</definedName>
    <definedName name="DTL_O_C173DX_79_1">#N/A</definedName>
    <definedName name="DTL_O_C174DX_80_1">#N/A</definedName>
    <definedName name="DTL_O_C175CB_81_1">#N/A</definedName>
    <definedName name="DTL_O_C176CB_82_1">#N/A</definedName>
    <definedName name="DTL_O_C177CB_83_1">#N/A</definedName>
    <definedName name="DTL_O_C178SX_84_1">#N/A</definedName>
    <definedName name="DTL_O_C179SX_85_1">#N/A</definedName>
    <definedName name="DTL_O_C180DX_86_1">#N/A</definedName>
    <definedName name="DTL_O_C181DX_87_1">#N/A</definedName>
    <definedName name="DTL_O_C182DX_88_1">#N/A</definedName>
    <definedName name="DTL_O_C183DX_89_1">#N/A</definedName>
    <definedName name="DTL_O_C184DX_90_1">#N/A</definedName>
    <definedName name="DTL_O_C186DX_91_1">#N/A</definedName>
    <definedName name="DTL_O_C187CB_92_1">#N/A</definedName>
    <definedName name="DTL_O_C187OC_93_1">#N/A</definedName>
    <definedName name="DTL_O_C188DX_94_1">#N/A</definedName>
    <definedName name="DTL_O_C189CB_95_1">#N/A</definedName>
    <definedName name="DTL_O_C190CB_96_1">#N/A</definedName>
    <definedName name="DTL_O_C190OC_97_1">#N/A</definedName>
    <definedName name="DTL_O_C191LF_98_1">#N/A</definedName>
    <definedName name="DTL_O_C192LF_99_1">#N/A</definedName>
    <definedName name="DTL_O_C193CB_100_1">#N/A</definedName>
    <definedName name="DTL_O_C193OC_101_1">#N/A</definedName>
    <definedName name="DTL_O_CAD_ASSETS_8_1">#N/A</definedName>
    <definedName name="DTL_O_CAD_EXPENSES_7_1">#N/A</definedName>
    <definedName name="DTL_O_CAD_INCOME_6_1">#N/A</definedName>
    <definedName name="DTL_O_CAD_LIABILITIES_9_1">#N/A</definedName>
    <definedName name="DTL_O_CAD_SUSPENSE_10_1">#N/A</definedName>
    <definedName name="DTL_O_CASH_1_1">#N/A</definedName>
    <definedName name="DTL_O_CASH_12_1">#N/A</definedName>
    <definedName name="DTL_O_CASH_15_1">#N/A</definedName>
    <definedName name="DTL_O_CASH_17_1">#N/A</definedName>
    <definedName name="DTL_O_CASH_2_1">#N/A</definedName>
    <definedName name="DTL_O_CASH_3_1">#N/A</definedName>
    <definedName name="DTL_O_CASH_30_1">#N/A</definedName>
    <definedName name="DTL_O_CASH_38_1">#N/A</definedName>
    <definedName name="DTL_O_CASH_4_1">#N/A</definedName>
    <definedName name="DTL_O_CASH_40_1">#N/A</definedName>
    <definedName name="DTL_O_CASH_42_1">#N/A</definedName>
    <definedName name="DTL_O_CASH_44_1">#N/A</definedName>
    <definedName name="DTL_O_CASH_45_1">#N/A</definedName>
    <definedName name="DTL_O_CASH_46_1">#N/A</definedName>
    <definedName name="DTL_O_CASH_49_1">#N/A</definedName>
    <definedName name="DTL_O_CASH_51_1">#N/A</definedName>
    <definedName name="DTL_O_CASH_54_1">#N/A</definedName>
    <definedName name="DTL_O_CASH_6_1">#N/A</definedName>
    <definedName name="DTL_O_CASH_7_1">#N/A</definedName>
    <definedName name="DTL_O_CASH_9_1">#N/A</definedName>
    <definedName name="DTL_O_CASHSD_102_1">#N/A</definedName>
    <definedName name="DTL_O_CC02AX_1_1">#N/A</definedName>
    <definedName name="DTL_O_CC02LB_2_1">#N/A</definedName>
    <definedName name="DTL_O_CC02LX_3_1">#N/A</definedName>
    <definedName name="DTL_O_CC03AW_4_1">#N/A</definedName>
    <definedName name="DTL_O_CC03AX_5_1">#N/A</definedName>
    <definedName name="DTL_O_CC04AX_6_1">#N/A</definedName>
    <definedName name="DTL_O_CC04LX_7_1">#N/A</definedName>
    <definedName name="DTL_O_CHF_2_1">#N/A</definedName>
    <definedName name="DTL_O_CHF_ASSETS_13_1">#N/A</definedName>
    <definedName name="DTL_O_CHF_EXPENSES_12_1">#N/A</definedName>
    <definedName name="DTL_O_CHF_INCOME_11_1">#N/A</definedName>
    <definedName name="DTL_O_CHF_LIABILITIES_14_1">#N/A</definedName>
    <definedName name="DTL_O_CHF_SUSPENSE_15_1">#N/A</definedName>
    <definedName name="DTL_O_CIBCCI_103_1">#N/A</definedName>
    <definedName name="DTL_O_CM02LF_8_1">#N/A</definedName>
    <definedName name="DTL_O_COMMODITY___FUTURE_14_1">#N/A</definedName>
    <definedName name="DTL_O_COMMODITY___FUTURE_16_1">#N/A</definedName>
    <definedName name="DTL_O_COMMODITY___FUTURE_17_1">#N/A</definedName>
    <definedName name="DTL_O_COMMODITY___FUTURE_2_1">#N/A</definedName>
    <definedName name="DTL_O_COMMODITY___FUTURE_3_1">#N/A</definedName>
    <definedName name="DTL_O_COMMODITY___FUTURE_4_1">#N/A</definedName>
    <definedName name="DTL_O_COMMODITY___FUTURE_45_1">#N/A</definedName>
    <definedName name="DTL_O_COMMODITY___FUTURE_5_1">#N/A</definedName>
    <definedName name="DTL_O_COMMODITY___FUTURE_50_1">#N/A</definedName>
    <definedName name="DTL_O_COMMODITY___OPTION_11_1">#N/A</definedName>
    <definedName name="DTL_O_COMMODITY___OPTION_13_1">#N/A</definedName>
    <definedName name="DTL_O_COMMODITY___OPTION_14_1">#N/A</definedName>
    <definedName name="DTL_O_COMMODITY___OPTION_16_1">#N/A</definedName>
    <definedName name="DTL_O_COMMODITY___OPTION_3_1">#N/A</definedName>
    <definedName name="DTL_O_COMMODITY___OPTION_37_1">#N/A</definedName>
    <definedName name="DTL_O_COMMODITY___OPTION_4_1">#N/A</definedName>
    <definedName name="DTL_O_COMMODITY___OPTION_5_1">#N/A</definedName>
    <definedName name="DTL_O_COMMODITY___OPTION_7_1">#N/A</definedName>
    <definedName name="DTL_O_COMMODITY___OPTION_8_1">#N/A</definedName>
    <definedName name="DTL_O_COMMODITY___OPTION_9_1">#N/A</definedName>
    <definedName name="DTL_O_CONTRACTUAL___OPTION_4_1">#N/A</definedName>
    <definedName name="DTL_O_CONTRACTUAL___OPTION_41_1">#N/A</definedName>
    <definedName name="DTL_O_CONTRACTUAL___OPTION_46_1">#N/A</definedName>
    <definedName name="DTL_O_CONTRACTUAL___OPTION_47_1">#N/A</definedName>
    <definedName name="DTL_O_CONTRACTUAL___OPTION_5_1">#N/A</definedName>
    <definedName name="DTL_O_CONTRACTUAL___OPTION_52_1">#N/A</definedName>
    <definedName name="DTL_O_CONTRACTUAL___OPTION_6_1">#N/A</definedName>
    <definedName name="DTL_O_CONTRACTUAL___SWAP_28_1">#N/A</definedName>
    <definedName name="DTL_O_CONTRACTUAL___SWAP_30_1">#N/A</definedName>
    <definedName name="DTL_O_CONTRACTUAL___SWAP_5_1">#N/A</definedName>
    <definedName name="DTL_O_CONTRACTUAL___SWAP_6_1">#N/A</definedName>
    <definedName name="DTL_O_CONTRACTUAL___SWAP_7_1">#N/A</definedName>
    <definedName name="DTL_O_CR01CB_104_1">#N/A</definedName>
    <definedName name="DTL_O_CR02CB_105_1">#N/A</definedName>
    <definedName name="DTL_O_CR14CB_106_1">#N/A</definedName>
    <definedName name="DTL_O_CR15CB_107_1">#N/A</definedName>
    <definedName name="DTL_O_CR16CB_108_1">#N/A</definedName>
    <definedName name="DTL_O_CR16SX_109_1">#N/A</definedName>
    <definedName name="DTL_O_CR17SX_110_1">#N/A</definedName>
    <definedName name="DTL_O_CR18SX_111_1">#N/A</definedName>
    <definedName name="DTL_O_CR19SX_112_1">#N/A</definedName>
    <definedName name="DTL_O_CR20SX_113_1">#N/A</definedName>
    <definedName name="DTL_O_CR21SX_114_1">#N/A</definedName>
    <definedName name="DTL_O_CR22CB_115_1">#N/A</definedName>
    <definedName name="DTL_O_CR22SX_116_1">#N/A</definedName>
    <definedName name="DTL_O_CR23SX_117_1">#N/A</definedName>
    <definedName name="DTL_O_CR24SX_118_1">#N/A</definedName>
    <definedName name="DTL_O_CR25SX_119_1">#N/A</definedName>
    <definedName name="DTL_O_CR26SX_120_1">#N/A</definedName>
    <definedName name="DTL_O_CR27SX_121_1">#N/A</definedName>
    <definedName name="DTL_O_CR28SX_122_1">#N/A</definedName>
    <definedName name="DTL_O_CR29SX_123_1">#N/A</definedName>
    <definedName name="DTL_O_CR30SX_124_1">#N/A</definedName>
    <definedName name="DTL_O_CR31SX_125_1">#N/A</definedName>
    <definedName name="DTL_O_CR32SX_126_1">#N/A</definedName>
    <definedName name="DTL_O_CR33SX_127_1">#N/A</definedName>
    <definedName name="DTL_O_CR34SX_128_1">#N/A</definedName>
    <definedName name="DTL_O_CR35SX_129_1">#N/A</definedName>
    <definedName name="DTL_O_CR36SX_130_1">#N/A</definedName>
    <definedName name="DTL_O_CR37SX_131_1">#N/A</definedName>
    <definedName name="DTL_O_CR38CB_132_1">#N/A</definedName>
    <definedName name="DTL_O_CR38SX_133_1">#N/A</definedName>
    <definedName name="DTL_O_CR39CB_134_1">#N/A</definedName>
    <definedName name="DTL_O_CR39SX_135_1">#N/A</definedName>
    <definedName name="DTL_O_CR40CB_136_1">#N/A</definedName>
    <definedName name="DTL_O_CR40SX_137_1">#N/A</definedName>
    <definedName name="DTL_O_CR41CB_138_1">#N/A</definedName>
    <definedName name="DTL_O_CR41SX_139_1">#N/A</definedName>
    <definedName name="DTL_O_CR42CB_140_1">#N/A</definedName>
    <definedName name="DTL_O_CR42SX_141_1">#N/A</definedName>
    <definedName name="DTL_O_CR43SX_142_1">#N/A</definedName>
    <definedName name="DTL_O_CR44SX_143_1">#N/A</definedName>
    <definedName name="DTL_O_CR45CB_144_1">#N/A</definedName>
    <definedName name="DTL_O_CR45SX_145_1">#N/A</definedName>
    <definedName name="DTL_O_CR46CB_146_1">#N/A</definedName>
    <definedName name="DTL_O_CR46SX_147_1">#N/A</definedName>
    <definedName name="DTL_O_CR47SX_148_1">#N/A</definedName>
    <definedName name="DTL_O_CR48SX_149_1">#N/A</definedName>
    <definedName name="DTL_O_CR49CB_150_1">#N/A</definedName>
    <definedName name="DTL_O_CR49SX_151_1">#N/A</definedName>
    <definedName name="DTL_O_CR50CB_152_1">#N/A</definedName>
    <definedName name="DTL_O_CR50SX_153_1">#N/A</definedName>
    <definedName name="DTL_O_CR51CB_154_1">#N/A</definedName>
    <definedName name="DTL_O_CR51SX_155_1">#N/A</definedName>
    <definedName name="DTL_O_CR52CB_156_1">#N/A</definedName>
    <definedName name="DTL_O_CR52SX_157_1">#N/A</definedName>
    <definedName name="DTL_O_CR53CB_158_1">#N/A</definedName>
    <definedName name="DTL_O_CR53SX_159_1">#N/A</definedName>
    <definedName name="DTL_O_CR54CB_160_1">#N/A</definedName>
    <definedName name="DTL_O_CR55CB_161_1">#N/A</definedName>
    <definedName name="DTL_O_CR56CB_162_1">#N/A</definedName>
    <definedName name="DTL_O_CR57CB_163_1">#N/A</definedName>
    <definedName name="DTL_O_CR58CB_164_1">#N/A</definedName>
    <definedName name="DTL_O_CR59CB_165_1">#N/A</definedName>
    <definedName name="DTL_O_CR60CB_166_1">#N/A</definedName>
    <definedName name="DTL_O_CR61CB_167_1">#N/A</definedName>
    <definedName name="DTL_O_CR62CB_168_1">#N/A</definedName>
    <definedName name="DTL_O_CR63CB_169_1">#N/A</definedName>
    <definedName name="DTL_O_CR64CB_170_1">#N/A</definedName>
    <definedName name="DTL_O_CR65CB_171_1">#N/A</definedName>
    <definedName name="DTL_O_CR66CB_172_1">#N/A</definedName>
    <definedName name="DTL_O_CR68CB_173_1">#N/A</definedName>
    <definedName name="DTL_O_CR69CB_174_1">#N/A</definedName>
    <definedName name="DTL_O_CR70CB_175_1">#N/A</definedName>
    <definedName name="DTL_O_CR71CB_176_1">#N/A</definedName>
    <definedName name="DTL_O_CR72CB_177_1">#N/A</definedName>
    <definedName name="DTL_O_CR73CB_178_1">#N/A</definedName>
    <definedName name="DTL_O_CR74CB_179_1">#N/A</definedName>
    <definedName name="DTL_O_CR75CB_180_1">#N/A</definedName>
    <definedName name="DTL_O_CR76CB_181_1">#N/A</definedName>
    <definedName name="DTL_O_CR77CB_182_1">#N/A</definedName>
    <definedName name="DTL_O_CR78CB_183_1">#N/A</definedName>
    <definedName name="DTL_O_CR79CB_184_1">#N/A</definedName>
    <definedName name="DTL_O_CR80CB_185_1">#N/A</definedName>
    <definedName name="DTL_O_CR81CB_186_1">#N/A</definedName>
    <definedName name="DTL_O_CR82CB_187_1">#N/A</definedName>
    <definedName name="DTL_O_CR83CB_188_1">#N/A</definedName>
    <definedName name="DTL_O_CR84CB_189_1">#N/A</definedName>
    <definedName name="DTL_O_CR85CB_190_1">#N/A</definedName>
    <definedName name="DTL_O_CR86CB_191_1">#N/A</definedName>
    <definedName name="DTL_O_CR87CB_192_1">#N/A</definedName>
    <definedName name="DTL_O_CR88BX_193_1">#N/A</definedName>
    <definedName name="DTL_O_CR88CB_194_1">#N/A</definedName>
    <definedName name="DTL_O_CR89BX_195_1">#N/A</definedName>
    <definedName name="DTL_O_CR89CB_196_1">#N/A</definedName>
    <definedName name="DTL_O_CR90BX_197_1">#N/A</definedName>
    <definedName name="DTL_O_CR90CB_198_1">#N/A</definedName>
    <definedName name="DTL_O_CR91BX_199_1">#N/A</definedName>
    <definedName name="DTL_O_CR91CB_200_1">#N/A</definedName>
    <definedName name="DTL_O_CR92CB_201_1">#N/A</definedName>
    <definedName name="DTL_O_CR93CB_202_1">#N/A</definedName>
    <definedName name="DTL_O_CR94CB_203_1">#N/A</definedName>
    <definedName name="DTL_O_CR95CB_204_1">#N/A</definedName>
    <definedName name="DTL_O_CR96CB_205_1">#N/A</definedName>
    <definedName name="DTL_O_CR97CB_206_1">#N/A</definedName>
    <definedName name="DTL_O_CR98CB_207_1">#N/A</definedName>
    <definedName name="DTL_O_CR99CB_208_1">#N/A</definedName>
    <definedName name="DTL_O_DEAM_1_1">#N/A</definedName>
    <definedName name="DTL_O_DEAM_209_1">#N/A</definedName>
    <definedName name="DTL_O_DEAM_NET_ASSET_VALUE_CASH_AND_OTHER_ASSETS_2_1">#N/A</definedName>
    <definedName name="DTL_O_DEAM_NET_ASSET_VALUE_DEAM_INVESTMENTS_1_1">#N/A</definedName>
    <definedName name="DTL_O_DKK_3_1">#N/A</definedName>
    <definedName name="DTL_O_EQ02AF_9_1">#N/A</definedName>
    <definedName name="DTL_O_EQ02LF_10_1">#N/A</definedName>
    <definedName name="DTL_O_EQ04LB_11_1">#N/A</definedName>
    <definedName name="DTL_O_EQUITIES___LISTED_10_1">#N/A</definedName>
    <definedName name="DTL_O_EQUITIES___LISTED_12_1">#N/A</definedName>
    <definedName name="DTL_O_EQUITIES___LISTED_13_1">#N/A</definedName>
    <definedName name="DTL_O_EQUITIES___LISTED_15_1">#N/A</definedName>
    <definedName name="DTL_O_EQUITIES___LISTED_18_1">#N/A</definedName>
    <definedName name="DTL_O_EQUITIES___LISTED_2_1">#N/A</definedName>
    <definedName name="DTL_O_EQUITIES___LISTED_20_1">#N/A</definedName>
    <definedName name="DTL_O_EQUITIES___LISTED_22_1">#N/A</definedName>
    <definedName name="DTL_O_EQUITIES___LISTED_24_1">#N/A</definedName>
    <definedName name="DTL_O_EQUITIES___LISTED_26_1">#N/A</definedName>
    <definedName name="DTL_O_EQUITIES___LISTED_28_1">#N/A</definedName>
    <definedName name="DTL_O_EQUITIES___LISTED_29_1">#N/A</definedName>
    <definedName name="DTL_O_EQUITIES___LISTED_31_1">#N/A</definedName>
    <definedName name="DTL_O_EQUITIES___LISTED_33_1">#N/A</definedName>
    <definedName name="DTL_O_EQUITIES___LISTED_35_1">#N/A</definedName>
    <definedName name="DTL_O_EQUITIES___LISTED_38_1">#N/A</definedName>
    <definedName name="DTL_O_EQUITIES___LISTED_39_1">#N/A</definedName>
    <definedName name="DTL_O_EQUITIES___LISTED_4_1">#N/A</definedName>
    <definedName name="DTL_O_EQUITIES___LISTED_41_1">#N/A</definedName>
    <definedName name="DTL_O_EQUITIES___LISTED_42_1">#N/A</definedName>
    <definedName name="DTL_O_EQUITIES___LISTED_43_1">#N/A</definedName>
    <definedName name="DTL_O_EQUITIES___LISTED_47_1">#N/A</definedName>
    <definedName name="DTL_O_EQUITIES___LISTED_5_1">#N/A</definedName>
    <definedName name="DTL_O_EQUITIES___LISTED_6_1">#N/A</definedName>
    <definedName name="DTL_O_EQUITIES___LISTED_7_1">#N/A</definedName>
    <definedName name="DTL_O_EQUITIES___LISTED_8_1">#N/A</definedName>
    <definedName name="DTL_O_EQUITY___NON_LISTED_1_1">#N/A</definedName>
    <definedName name="DTL_O_EQUITY___NON_LISTED_3_1">#N/A</definedName>
    <definedName name="DTL_O_EQUITY___NON_LISTED_4_1">#N/A</definedName>
    <definedName name="DTL_O_EQUITY___NON_LISTED_5_1">#N/A</definedName>
    <definedName name="DTL_O_EQUITY___NON_LISTED_6_1">#N/A</definedName>
    <definedName name="DTL_O_EQUITY___NON_LISTED_8_1">#N/A</definedName>
    <definedName name="DTL_O_EUR_4_1">#N/A</definedName>
    <definedName name="DTL_O_EUR_ASSETS_18_1">#N/A</definedName>
    <definedName name="DTL_O_EUR_ASSETS_8_1">#N/A</definedName>
    <definedName name="DTL_O_EUR_EXPENSES_17_1">#N/A</definedName>
    <definedName name="DTL_O_EUR_EXPENSES_7_1">#N/A</definedName>
    <definedName name="DTL_O_EUR_INCOME_16_1">#N/A</definedName>
    <definedName name="DTL_O_EUR_INCOME_6_1">#N/A</definedName>
    <definedName name="DTL_O_EUR_LIABILITIES_9_1">#N/A</definedName>
    <definedName name="DTL_O_EUR_SUSPENSE_19_1">#N/A</definedName>
    <definedName name="DTL_O_F_X_FORWARD_48_1">#N/A</definedName>
    <definedName name="DTL_O_F_X_FORWARD_6_1">#N/A</definedName>
    <definedName name="DTL_O_F_X_FORWARD_7_1">#N/A</definedName>
    <definedName name="DTL_O_F_X_FORWARD_8_1">#N/A</definedName>
    <definedName name="DTL_O_F_X_FORWARD_9_1">#N/A</definedName>
    <definedName name="DTL_O_FINANCE_10_1">#N/A</definedName>
    <definedName name="DTL_O_FINANCE_4_1">#N/A</definedName>
    <definedName name="DTL_O_FINANCE_5_1">#N/A</definedName>
    <definedName name="DTL_O_FINANCE_53_1">#N/A</definedName>
    <definedName name="DTL_O_FINANCE_6_1">#N/A</definedName>
    <definedName name="DTL_O_FINANCE_7_1">#N/A</definedName>
    <definedName name="DTL_O_FINANCE_8_1">#N/A</definedName>
    <definedName name="DTL_O_FINANCE_9_1">#N/A</definedName>
    <definedName name="DTL_O_FUNDI_CASH_1_1">#N/A</definedName>
    <definedName name="DTL_O_FUNDI_PARTS_2_1">#N/A</definedName>
    <definedName name="DTL_O_FUNDII_CASH_3_1">#N/A</definedName>
    <definedName name="DTL_O_FUNDII_PARTS_4_1">#N/A</definedName>
    <definedName name="DTL_O_FUNDLP_CASH_5_1">#N/A</definedName>
    <definedName name="DTL_O_FUNDLP_CASHNF_6_1">#N/A</definedName>
    <definedName name="DTL_O_FUNDLP_DEBT_7_1">#N/A</definedName>
    <definedName name="DTL_O_FUNDLP_FORWD_8_1">#N/A</definedName>
    <definedName name="DTL_O_FUNDLP_FUTR_9_1">#N/A</definedName>
    <definedName name="DTL_O_FUNDLP_OPTN_10_1">#N/A</definedName>
    <definedName name="DTL_O_GBP_5_1">#N/A</definedName>
    <definedName name="DTL_O_GBP_ASSETS_22_1">#N/A</definedName>
    <definedName name="DTL_O_GBP_EXPENSES_21_1">#N/A</definedName>
    <definedName name="DTL_O_GBP_INCOME_20_1">#N/A</definedName>
    <definedName name="DTL_O_GBP_LIABILITIES_23_1">#N/A</definedName>
    <definedName name="DTL_O_GBP_SUSPENSE_24_1">#N/A</definedName>
    <definedName name="DTL_O_INTRA_CASH_11_1">#N/A</definedName>
    <definedName name="DTL_O_INTRA_CASHNF_12_1">#N/A</definedName>
    <definedName name="DTL_O_INTRA_DEBT_13_1">#N/A</definedName>
    <definedName name="DTL_O_INTRA_FORWD_14_1">#N/A</definedName>
    <definedName name="DTL_O_INTRA_FUTR_15_1">#N/A</definedName>
    <definedName name="DTL_O_INTRA_OPTN_16_1">#N/A</definedName>
    <definedName name="DTL_O_IR01AW_12_1">#N/A</definedName>
    <definedName name="DTL_O_IR01CB_210_1">#N/A</definedName>
    <definedName name="DTL_O_IR01CS_13_1">#N/A</definedName>
    <definedName name="DTL_O_IR01LB_14_1">#N/A</definedName>
    <definedName name="DTL_O_IR01SD_211_1">#N/A</definedName>
    <definedName name="DTL_O_IR02CB_212_1">#N/A</definedName>
    <definedName name="DTL_O_IR02LF_15_1">#N/A</definedName>
    <definedName name="DTL_O_IR02SD_213_1">#N/A</definedName>
    <definedName name="DTL_O_IR02SI_214_1">#N/A</definedName>
    <definedName name="DTL_O_IR03AF_16_1">#N/A</definedName>
    <definedName name="DTL_O_IR03CB_215_1">#N/A</definedName>
    <definedName name="DTL_O_IR03LF_17_1">#N/A</definedName>
    <definedName name="DTL_O_IR03SD_216_1">#N/A</definedName>
    <definedName name="DTL_O_IR03SX_217_1">#N/A</definedName>
    <definedName name="DTL_O_IR04CB_218_1">#N/A</definedName>
    <definedName name="DTL_O_IR04OC_219_1">#N/A</definedName>
    <definedName name="DTL_O_IR04SD_220_1">#N/A</definedName>
    <definedName name="DTL_O_IR04SI_221_1">#N/A</definedName>
    <definedName name="DTL_O_IR05SD_222_1">#N/A</definedName>
    <definedName name="DTL_O_IR05SX_223_1">#N/A</definedName>
    <definedName name="DTL_O_IR06CB_224_1">#N/A</definedName>
    <definedName name="DTL_O_IR07CB_225_1">#N/A</definedName>
    <definedName name="DTL_O_IR08CB_226_1">#N/A</definedName>
    <definedName name="DTL_O_IR10CB_227_1">#N/A</definedName>
    <definedName name="DTL_O_ISDASD_228_1">#N/A</definedName>
    <definedName name="DTL_O_JPY_6_1">#N/A</definedName>
    <definedName name="DTL_O_JPY_ASSETS_27_1">#N/A</definedName>
    <definedName name="DTL_O_JPY_EXPENSES_26_1">#N/A</definedName>
    <definedName name="DTL_O_JPY_INCOME_25_1">#N/A</definedName>
    <definedName name="DTL_O_JPY_LIABILITIES_28_1">#N/A</definedName>
    <definedName name="DTL_O_JPY_SUSPENSE_29_1">#N/A</definedName>
    <definedName name="DTL_O_LILYPD_1_1">#N/A</definedName>
    <definedName name="DTL_O_LILYPD_NET_ASSET_VALUE_CASH_AND_OTHER_ASSETS_2_1">#N/A</definedName>
    <definedName name="DTL_O_LILYPD_NET_ASSET_VALUE_LILYPD_INVESTMENTS_1_1">#N/A</definedName>
    <definedName name="DTL_O_MA01CS_18_1">#N/A</definedName>
    <definedName name="DTL_O_MA02JP_19_1">#N/A</definedName>
    <definedName name="DTL_O_MA04SD_20_1">#N/A</definedName>
    <definedName name="DTL_O_NOK_7_1">#N/A</definedName>
    <definedName name="DTL_O_PARTNERSHIP_10_1">#N/A</definedName>
    <definedName name="DTL_O_PARTNERSHIP_11_1">#N/A</definedName>
    <definedName name="DTL_O_PARTNERSHIP_55_1">#N/A</definedName>
    <definedName name="DTL_O_PBMRLF_229_1">#N/A</definedName>
    <definedName name="DTL_O_PBMRSD_230_1">#N/A</definedName>
    <definedName name="DTL_O_PLN_8_1">#N/A</definedName>
    <definedName name="DTL_O_REPOSD_231_1">#N/A</definedName>
    <definedName name="DTL_O_SEK_9_1">#N/A</definedName>
    <definedName name="DTL_O_SEK_ASSETS_32_1">#N/A</definedName>
    <definedName name="DTL_O_SEK_EXPENSES_31_1">#N/A</definedName>
    <definedName name="DTL_O_SEK_INCOME_30_1">#N/A</definedName>
    <definedName name="DTL_O_SEK_LIABILITIES_33_1">#N/A</definedName>
    <definedName name="DTL_O_SEK_SUSPENSE_34_1">#N/A</definedName>
    <definedName name="DTL_O_TEMPO_1_1">#N/A</definedName>
    <definedName name="DTL_O_TEMPO_NET_ASSET_VALUE_CASH_AND_OTHER_ASSETS_2_1">#N/A</definedName>
    <definedName name="DTL_O_TEMPO_NET_ASSET_VALUE_TEMPO_INVESTMENTS_1_1">#N/A</definedName>
    <definedName name="DTL_O_TRL_10_1">#N/A</definedName>
    <definedName name="DTL_O_USD_11_1">#N/A</definedName>
    <definedName name="DTL_O_USD_ASSETS_12_1">#N/A</definedName>
    <definedName name="DTL_O_USD_ASSETS_3_1">#N/A</definedName>
    <definedName name="DTL_O_USD_ASSETS_37_1">#N/A</definedName>
    <definedName name="DTL_O_USD_CAPITAL_14_1">#N/A</definedName>
    <definedName name="DTL_O_USD_CAPITAL_39_1">#N/A</definedName>
    <definedName name="DTL_O_USD_CAPITAL_5_1">#N/A</definedName>
    <definedName name="DTL_O_USD_EXPENSES_11_1">#N/A</definedName>
    <definedName name="DTL_O_USD_EXPENSES_2_1">#N/A</definedName>
    <definedName name="DTL_O_USD_EXPENSES_36_1">#N/A</definedName>
    <definedName name="DTL_O_USD_INCOME_1_1">#N/A</definedName>
    <definedName name="DTL_O_USD_INCOME_10_1">#N/A</definedName>
    <definedName name="DTL_O_USD_INCOME_35_1">#N/A</definedName>
    <definedName name="DTL_O_USD_LIABILITIES_13_1">#N/A</definedName>
    <definedName name="DTL_O_USD_LIABILITIES_38_1">#N/A</definedName>
    <definedName name="DTL_O_USD_LIABILITIES_4_1">#N/A</definedName>
    <definedName name="DTL_O_USD_SUSPENSE_15_1">#N/A</definedName>
    <definedName name="DTL_O_USD_SUSPENSE_40_1">#N/A</definedName>
    <definedName name="DTL_O_USD_SUSPENSE_6_1">#N/A</definedName>
    <definedName name="DTL_O_VL01OC_232_1">#N/A</definedName>
    <definedName name="DTL_O_VL02CB_233_1">#N/A</definedName>
    <definedName name="DTL_O_VL02OC_234_1">#N/A</definedName>
    <definedName name="DTL_O_VL04OC_235_1">#N/A</definedName>
    <definedName name="DTL_O_WARRANTS_10_1">#N/A</definedName>
    <definedName name="DTL_O_WARRANTS_11_1">#N/A</definedName>
    <definedName name="DTL_O_WARRANTS_12_1">#N/A</definedName>
    <definedName name="DTL_O_WARRANTS_39_1">#N/A</definedName>
    <definedName name="DTL_O_WARRANTS_44_1">#N/A</definedName>
    <definedName name="DTL_O_WOLF_1_1">#N/A</definedName>
    <definedName name="DTL_O_WOLF_21_1">#N/A</definedName>
    <definedName name="DTL_O_WOLF_NET_ASSET_VALUE_CASH_AND_OTHER_ASSETS_2_1">#N/A</definedName>
    <definedName name="DTL_O_WOLF_NET_ASSET_VALUE_WOLF_INVESTMENTS_1_1">#N/A</definedName>
    <definedName name="DTL_O_WOLF_WOLF_____BARBAS_____BARRY_BAUSANO_1_1">#N/A</definedName>
    <definedName name="DTL_O_WOLF_WOLF_____CSGSY_____CREDIT_SUISEE_NOMINEES__GSY_LTD_2_1">#N/A</definedName>
    <definedName name="DTL_O_WOLF_WOLF_____CSLON_____CREDIT_SUISSE_LONDON_NOMINEE_LTD_3_1">#N/A</definedName>
    <definedName name="DTL_O_WOLF_WOLF_____FORTIS_____FORTIS_BANK_NV_S_A__4_1">#N/A</definedName>
    <definedName name="DTL_P__1_1">#N/A</definedName>
    <definedName name="DTL_P__13_1">#N/A</definedName>
    <definedName name="DTL_P__55_1">#N/A</definedName>
    <definedName name="DTL_P__56_1">#N/A</definedName>
    <definedName name="DTL_P_ASAFD1__1_1">#N/A</definedName>
    <definedName name="DTL_P_ASAFD1__ASAFD1_____ANTHON_____Anthony_J__Taddey_Trust_DTD_1_1">#N/A</definedName>
    <definedName name="DTL_P_ASAFD1__ASAFD1_____ASATAX_____ASA_Tax_Advantaged_Advisors_LLC_2_1">#N/A</definedName>
    <definedName name="DTL_P_ASAFD1__ASAFD1_____BENNET_____Mr____Mrs__Robert_Bennett_2_1">#N/A</definedName>
    <definedName name="DTL_P_ASAFD1__ASAFD1_____BENNET_____Mr____Mrs__Robert_Bennett_3_1">#N/A</definedName>
    <definedName name="DTL_P_ASAFD1__ASAFD1_____CAPFND_____118_Capital_Fund__LLC_3_1">#N/A</definedName>
    <definedName name="DTL_P_ASAFD1__ASAFD1_____CAPFND_____118_Capital_Fund__LLC_4_1">#N/A</definedName>
    <definedName name="DTL_P_ASAFD1__ASAFD1_____CORLIS_____The_Corliss_Family_Trust_4_1">#N/A</definedName>
    <definedName name="DTL_P_ASAFD1__ASAFD1_____CORLIS_____The_Corliss_Family_Trust_5_1">#N/A</definedName>
    <definedName name="DTL_P_ASAFD1__ASAFD1_____DAVID_____David_Dines_5_1">#N/A</definedName>
    <definedName name="DTL_P_ASAFD1__ASAFD1_____DAVID_____David_Dines_6_1">#N/A</definedName>
    <definedName name="DTL_P_ASAFD1__ASAFD1_____ELLEEN_____Elleen_F__Murray_QPRT__1__6_1">#N/A</definedName>
    <definedName name="DTL_P_ASAFD1__ASAFD1_____ELLEEN_____Elleen_F__Murray_QPRT__1__7_1">#N/A</definedName>
    <definedName name="DTL_P_ASAFD1__ASAFD1_____FURST_____Furst_Capital_Partners_7_1">#N/A</definedName>
    <definedName name="DTL_P_ASAFD1__ASAFD1_____FURST_____Furst_Capital_Partners_8_1">#N/A</definedName>
    <definedName name="DTL_P_ASAFD1__ASAFD1_____GARY_____Gary_G__OHagan___Marcia_L__OHagan_8_1">#N/A</definedName>
    <definedName name="DTL_P_ASAFD1__ASAFD1_____GARY_____Gary_G__OHagan___Marcia_L__OHagan_9_1">#N/A</definedName>
    <definedName name="DTL_P_ASAFD1__ASAFD1_____GORDON_____Estate_of_Gordon_H__Ritz_10_1">#N/A</definedName>
    <definedName name="DTL_P_ASAFD1__ASAFD1_____GORDON_____Estate_of_Gordon_H__Ritz_9_1">#N/A</definedName>
    <definedName name="DTL_P_ASAFD1__ASAFD1_____IRVIN_____Irvin_Kessler_10_1">#N/A</definedName>
    <definedName name="DTL_P_ASAFD1__ASAFD1_____IRVIN_____Irvin_Kessler_11_1">#N/A</definedName>
    <definedName name="DTL_P_ASAFD1__ASAFD1_____JAMES_____James_S__Chapman_11_1">#N/A</definedName>
    <definedName name="DTL_P_ASAFD1__ASAFD1_____JAMES_____James_S__Chapman_12_1">#N/A</definedName>
    <definedName name="DTL_P_ASAFD1__ASAFD1_____LARSEN_____Mrs__Anne_Larsen_Simonson_12_1">#N/A</definedName>
    <definedName name="DTL_P_ASAFD1__ASAFD1_____LARSEN_____Mrs__Anne_Larsen_Simonson_13_1">#N/A</definedName>
    <definedName name="DTL_P_ASAFD1__ASAFD1_____MARGOT_____Margot_L__Ritz_14_1">#N/A</definedName>
    <definedName name="DTL_P_ASAFD1__ASAFD1_____MELLIN_____Paul___Miriam_Mellin_15_1">#N/A</definedName>
    <definedName name="DTL_P_ASAFD1__ASAFD1_____MICHAE_____Michael_V__Curran_13_1">#N/A</definedName>
    <definedName name="DTL_P_ASAFD1__ASAFD1_____MICHAE_____Michael_V__Curran_16_1">#N/A</definedName>
    <definedName name="DTL_P_ASAFD1__ASAFD1_____MURRAY_____Murray_Capital_LLC_14_1">#N/A</definedName>
    <definedName name="DTL_P_ASAFD1__ASAFD1_____MURRAY_____Murray_Capital_LLC_17_1">#N/A</definedName>
    <definedName name="DTL_P_ASAFD1__ASAFD1_____RICHAR_____Richard_F__Leahy_15_1">#N/A</definedName>
    <definedName name="DTL_P_ASAFD1__ASAFD1_____RICHAR_____Richard_F__Leahy_18_1">#N/A</definedName>
    <definedName name="DTL_P_ASAFD1__ASAFD1_____ROBERT_____Robert_D__Albright_Jr__16_1">#N/A</definedName>
    <definedName name="DTL_P_ASAFD1__ASAFD1_____ROBERT_____Robert_D__Albright_Jr__19_1">#N/A</definedName>
    <definedName name="DTL_P_ASAFD1__ASAFD1_____ROLAND_____Roland_A__Jacobus_17_1">#N/A</definedName>
    <definedName name="DTL_P_ASAFD1__ASAFD1_____ROLAND_____Roland_A__Jacobus_20_1">#N/A</definedName>
    <definedName name="DTL_P_ASAFD1__ASAFD1_____SCHOEN_____Jon_S__Schoen_21_1">#N/A</definedName>
    <definedName name="DTL_P_ASAFD1__ASAFD1_____SHAWN_____Shawn_Taddey_18_1">#N/A</definedName>
    <definedName name="DTL_P_ASAFD1__ASAFD1_____SHAWN_____Shawn_Taddey_22_1">#N/A</definedName>
    <definedName name="DTL_P_ASAFD1__ASAFD1_____STEVEN_____Steven_Colt_Pumilia_19_1">#N/A</definedName>
    <definedName name="DTL_P_ASAFD1__ASAFD1_____STEVEN_____Steven_Colt_Pumilia_23_1">#N/A</definedName>
    <definedName name="DTL_P_ASAFD1__ASAFD1_____SUZAN_____Suzan_Z__Ritz_24_1">#N/A</definedName>
    <definedName name="DTL_P_ASAFD1__ASAFD1_____THYSEL_____Jon_P__Thysell_25_1">#N/A</definedName>
    <definedName name="DTL_P_ASAFD1_NET_ASSET_VALUE_ASAFD1_INVESTMENTS_1_1">#N/A</definedName>
    <definedName name="DTL_P_ASAFD1_NET_ASSET_VALUE_CASH_AND_OTHER_ASSETS_2_1">#N/A</definedName>
    <definedName name="DTL_P_AUD___EUR_1_1">#N/A</definedName>
    <definedName name="DTL_P_AUD___JPY_2_1">#N/A</definedName>
    <definedName name="DTL_P_AUD_1_1">#N/A</definedName>
    <definedName name="DTL_P_AUD_ASSETS_3_1">#N/A</definedName>
    <definedName name="DTL_P_AUD_EXPENSES_2_1">#N/A</definedName>
    <definedName name="DTL_P_AUD_INCOME_1_1">#N/A</definedName>
    <definedName name="DTL_P_AUD_LIABILITIES_4_1">#N/A</definedName>
    <definedName name="DTL_P_AUD_SUSPENSE_5_1">#N/A</definedName>
    <definedName name="DTL_P_BONDS___CORPORATE_1_1">#N/A</definedName>
    <definedName name="DTL_P_BONDS___CORPORATE_11_1">#N/A</definedName>
    <definedName name="DTL_P_BONDS___CORPORATE_19_1">#N/A</definedName>
    <definedName name="DTL_P_BONDS___CORPORATE_2_1">#N/A</definedName>
    <definedName name="DTL_P_BONDS___CORPORATE_21_1">#N/A</definedName>
    <definedName name="DTL_P_BONDS___CORPORATE_23_1">#N/A</definedName>
    <definedName name="DTL_P_BONDS___CORPORATE_25_1">#N/A</definedName>
    <definedName name="DTL_P_BONDS___CORPORATE_27_1">#N/A</definedName>
    <definedName name="DTL_P_BONDS___CORPORATE_29_1">#N/A</definedName>
    <definedName name="DTL_P_BONDS___CORPORATE_32_1">#N/A</definedName>
    <definedName name="DTL_P_BONDS___CORPORATE_34_1">#N/A</definedName>
    <definedName name="DTL_P_BONDS___CORPORATE_36_1">#N/A</definedName>
    <definedName name="DTL_P_BONDS___CORPORATE_43_1">#N/A</definedName>
    <definedName name="DTL_P_BONDS___CORPORATE_48_1">#N/A</definedName>
    <definedName name="DTL_P_BONDS___CORPORATE_6_1">#N/A</definedName>
    <definedName name="DTL_P_BONDS___SOVEREIGN_1_1">#N/A</definedName>
    <definedName name="DTL_P_BONDS___SOVEREIGN_2_1">#N/A</definedName>
    <definedName name="DTL_P_BONDS___TREASURY_1_1">#N/A</definedName>
    <definedName name="DTL_P_BONDS___TREASURY_10_1">#N/A</definedName>
    <definedName name="DTL_P_BONDS___TREASURY_12_1">#N/A</definedName>
    <definedName name="DTL_P_BONDS___TREASURY_2_1">#N/A</definedName>
    <definedName name="DTL_P_BONDS___TREASURY_3_1">#N/A</definedName>
    <definedName name="DTL_P_BONDS___TREASURY_5_1">#N/A</definedName>
    <definedName name="DTL_P_BONDS___TREASURY_7_1">#N/A</definedName>
    <definedName name="DTL_P_BONDS___TREASURY_8_1">#N/A</definedName>
    <definedName name="DTL_P_C100CB_1_1">#N/A</definedName>
    <definedName name="DTL_P_C101CB_2_1">#N/A</definedName>
    <definedName name="DTL_P_C102CB_3_1">#N/A</definedName>
    <definedName name="DTL_P_C103CB_4_1">#N/A</definedName>
    <definedName name="DTL_P_C104CB_5_1">#N/A</definedName>
    <definedName name="DTL_P_C105CB_6_1">#N/A</definedName>
    <definedName name="DTL_P_C106CB_7_1">#N/A</definedName>
    <definedName name="DTL_P_C108CB_8_1">#N/A</definedName>
    <definedName name="DTL_P_C109CB_9_1">#N/A</definedName>
    <definedName name="DTL_P_C110CB_10_1">#N/A</definedName>
    <definedName name="DTL_P_C112CB_11_1">#N/A</definedName>
    <definedName name="DTL_P_C113CB_12_1">#N/A</definedName>
    <definedName name="DTL_P_C114CB_13_1">#N/A</definedName>
    <definedName name="DTL_P_C115CB_14_1">#N/A</definedName>
    <definedName name="DTL_P_C116CB_15_1">#N/A</definedName>
    <definedName name="DTL_P_C117CB_16_1">#N/A</definedName>
    <definedName name="DTL_P_C118BX_17_1">#N/A</definedName>
    <definedName name="DTL_P_C118CB_18_1">#N/A</definedName>
    <definedName name="DTL_P_C119CB_19_1">#N/A</definedName>
    <definedName name="DTL_P_C120CB_20_1">#N/A</definedName>
    <definedName name="DTL_P_C121BX_21_1">#N/A</definedName>
    <definedName name="DTL_P_C121CB_22_1">#N/A</definedName>
    <definedName name="DTL_P_C122CB_23_1">#N/A</definedName>
    <definedName name="DTL_P_C123BX_24_1">#N/A</definedName>
    <definedName name="DTL_P_C124CB_25_1">#N/A</definedName>
    <definedName name="DTL_P_C125CB_26_1">#N/A</definedName>
    <definedName name="DTL_P_C126CB_27_1">#N/A</definedName>
    <definedName name="DTL_P_C127CB_28_1">#N/A</definedName>
    <definedName name="DTL_P_C128CB_29_1">#N/A</definedName>
    <definedName name="DTL_P_C129BX_30_1">#N/A</definedName>
    <definedName name="DTL_P_C130CB_31_1">#N/A</definedName>
    <definedName name="DTL_P_C131CB_32_1">#N/A</definedName>
    <definedName name="DTL_P_C132CB_33_1">#N/A</definedName>
    <definedName name="DTL_P_C133CB_34_1">#N/A</definedName>
    <definedName name="DTL_P_C134CB_35_1">#N/A</definedName>
    <definedName name="DTL_P_C135BX_36_1">#N/A</definedName>
    <definedName name="DTL_P_C136CB_37_1">#N/A</definedName>
    <definedName name="DTL_P_C137BX_38_1">#N/A</definedName>
    <definedName name="DTL_P_C138BX_39_1">#N/A</definedName>
    <definedName name="DTL_P_C138CB_40_1">#N/A</definedName>
    <definedName name="DTL_P_C139BX_41_1">#N/A</definedName>
    <definedName name="DTL_P_C140CB_42_1">#N/A</definedName>
    <definedName name="DTL_P_C141BX_43_1">#N/A</definedName>
    <definedName name="DTL_P_C142CB_44_1">#N/A</definedName>
    <definedName name="DTL_P_C143CB_45_1">#N/A</definedName>
    <definedName name="DTL_P_C144BX_46_1">#N/A</definedName>
    <definedName name="DTL_P_C144CB_47_1">#N/A</definedName>
    <definedName name="DTL_P_C145BX_48_1">#N/A</definedName>
    <definedName name="DTL_P_C146BX_49_1">#N/A</definedName>
    <definedName name="DTL_P_C146CB_50_1">#N/A</definedName>
    <definedName name="DTL_P_C147CB_51_1">#N/A</definedName>
    <definedName name="DTL_P_C148CB_52_1">#N/A</definedName>
    <definedName name="DTL_P_C149CB_53_1">#N/A</definedName>
    <definedName name="DTL_P_C150CB_54_1">#N/A</definedName>
    <definedName name="DTL_P_C151CB_55_1">#N/A</definedName>
    <definedName name="DTL_P_C152CB_56_1">#N/A</definedName>
    <definedName name="DTL_P_C153CB_57_1">#N/A</definedName>
    <definedName name="DTL_P_C154CB_58_1">#N/A</definedName>
    <definedName name="DTL_P_C155CB_59_1">#N/A</definedName>
    <definedName name="DTL_P_C156CB_60_1">#N/A</definedName>
    <definedName name="DTL_P_C157CB_61_1">#N/A</definedName>
    <definedName name="DTL_P_C158CB_62_1">#N/A</definedName>
    <definedName name="DTL_P_C159CB_63_1">#N/A</definedName>
    <definedName name="DTL_P_C160CB_64_1">#N/A</definedName>
    <definedName name="DTL_P_C161CB_65_1">#N/A</definedName>
    <definedName name="DTL_P_C162CB_66_1">#N/A</definedName>
    <definedName name="DTL_P_C163CB_67_1">#N/A</definedName>
    <definedName name="DTL_P_C164CB_68_1">#N/A</definedName>
    <definedName name="DTL_P_C165CB_69_1">#N/A</definedName>
    <definedName name="DTL_P_C166CB_70_1">#N/A</definedName>
    <definedName name="DTL_P_C167CB_71_1">#N/A</definedName>
    <definedName name="DTL_P_C168CB_72_1">#N/A</definedName>
    <definedName name="DTL_P_C168DX_73_1">#N/A</definedName>
    <definedName name="DTL_P_C169DX_74_1">#N/A</definedName>
    <definedName name="DTL_P_C170DX_75_1">#N/A</definedName>
    <definedName name="DTL_P_C171CB_76_1">#N/A</definedName>
    <definedName name="DTL_P_C172CB_77_1">#N/A</definedName>
    <definedName name="DTL_P_C172DX_78_1">#N/A</definedName>
    <definedName name="DTL_P_C173DX_79_1">#N/A</definedName>
    <definedName name="DTL_P_C174DX_80_1">#N/A</definedName>
    <definedName name="DTL_P_C175CB_81_1">#N/A</definedName>
    <definedName name="DTL_P_C176CB_82_1">#N/A</definedName>
    <definedName name="DTL_P_C177CB_83_1">#N/A</definedName>
    <definedName name="DTL_P_C178SX_84_1">#N/A</definedName>
    <definedName name="DTL_P_C179SX_85_1">#N/A</definedName>
    <definedName name="DTL_P_C180DX_86_1">#N/A</definedName>
    <definedName name="DTL_P_C181DX_87_1">#N/A</definedName>
    <definedName name="DTL_P_C182DX_88_1">#N/A</definedName>
    <definedName name="DTL_P_C183DX_89_1">#N/A</definedName>
    <definedName name="DTL_P_C184DX_90_1">#N/A</definedName>
    <definedName name="DTL_P_C186DX_91_1">#N/A</definedName>
    <definedName name="DTL_P_C187CB_92_1">#N/A</definedName>
    <definedName name="DTL_P_C187OC_93_1">#N/A</definedName>
    <definedName name="DTL_P_C188DX_94_1">#N/A</definedName>
    <definedName name="DTL_P_C189CB_95_1">#N/A</definedName>
    <definedName name="DTL_P_C190CB_96_1">#N/A</definedName>
    <definedName name="DTL_P_C190OC_97_1">#N/A</definedName>
    <definedName name="DTL_P_C191LF_98_1">#N/A</definedName>
    <definedName name="DTL_P_C192LF_99_1">#N/A</definedName>
    <definedName name="DTL_P_C193CB_100_1">#N/A</definedName>
    <definedName name="DTL_P_C193OC_101_1">#N/A</definedName>
    <definedName name="DTL_P_CAD_ASSETS_8_1">#N/A</definedName>
    <definedName name="DTL_P_CAD_EXPENSES_7_1">#N/A</definedName>
    <definedName name="DTL_P_CAD_INCOME_6_1">#N/A</definedName>
    <definedName name="DTL_P_CAD_LIABILITIES_9_1">#N/A</definedName>
    <definedName name="DTL_P_CAD_SUSPENSE_10_1">#N/A</definedName>
    <definedName name="DTL_P_CASH_1_1">#N/A</definedName>
    <definedName name="DTL_P_CASH_12_1">#N/A</definedName>
    <definedName name="DTL_P_CASH_15_1">#N/A</definedName>
    <definedName name="DTL_P_CASH_17_1">#N/A</definedName>
    <definedName name="DTL_P_CASH_2_1">#N/A</definedName>
    <definedName name="DTL_P_CASH_3_1">#N/A</definedName>
    <definedName name="DTL_P_CASH_30_1">#N/A</definedName>
    <definedName name="DTL_P_CASH_38_1">#N/A</definedName>
    <definedName name="DTL_P_CASH_4_1">#N/A</definedName>
    <definedName name="DTL_P_CASH_40_1">#N/A</definedName>
    <definedName name="DTL_P_CASH_42_1">#N/A</definedName>
    <definedName name="DTL_P_CASH_44_1">#N/A</definedName>
    <definedName name="DTL_P_CASH_45_1">#N/A</definedName>
    <definedName name="DTL_P_CASH_46_1">#N/A</definedName>
    <definedName name="DTL_P_CASH_49_1">#N/A</definedName>
    <definedName name="DTL_P_CASH_51_1">#N/A</definedName>
    <definedName name="DTL_P_CASH_54_1">#N/A</definedName>
    <definedName name="DTL_P_CASH_6_1">#N/A</definedName>
    <definedName name="DTL_P_CASH_7_1">#N/A</definedName>
    <definedName name="DTL_P_CASH_9_1">#N/A</definedName>
    <definedName name="DTL_P_CASHSD_102_1">#N/A</definedName>
    <definedName name="DTL_P_CC02AX_1_1">#N/A</definedName>
    <definedName name="DTL_P_CC02LB_2_1">#N/A</definedName>
    <definedName name="DTL_P_CC02LX_3_1">#N/A</definedName>
    <definedName name="DTL_P_CC03AW_4_1">#N/A</definedName>
    <definedName name="DTL_P_CC03AX_5_1">#N/A</definedName>
    <definedName name="DTL_P_CC04AX_6_1">#N/A</definedName>
    <definedName name="DTL_P_CC04LX_7_1">#N/A</definedName>
    <definedName name="DTL_P_CHF_2_1">#N/A</definedName>
    <definedName name="DTL_P_CHF_ASSETS_13_1">#N/A</definedName>
    <definedName name="DTL_P_CHF_EXPENSES_12_1">#N/A</definedName>
    <definedName name="DTL_P_CHF_INCOME_11_1">#N/A</definedName>
    <definedName name="DTL_P_CHF_LIABILITIES_14_1">#N/A</definedName>
    <definedName name="DTL_P_CHF_SUSPENSE_15_1">#N/A</definedName>
    <definedName name="DTL_P_CIBCCI_103_1">#N/A</definedName>
    <definedName name="DTL_P_CM02LF_8_1">#N/A</definedName>
    <definedName name="DTL_P_COMMODITY___FUTURE_14_1">#N/A</definedName>
    <definedName name="DTL_P_COMMODITY___FUTURE_16_1">#N/A</definedName>
    <definedName name="DTL_P_COMMODITY___FUTURE_17_1">#N/A</definedName>
    <definedName name="DTL_P_COMMODITY___FUTURE_2_1">#N/A</definedName>
    <definedName name="DTL_P_COMMODITY___FUTURE_3_1">#N/A</definedName>
    <definedName name="DTL_P_COMMODITY___FUTURE_4_1">#N/A</definedName>
    <definedName name="DTL_P_COMMODITY___FUTURE_45_1">#N/A</definedName>
    <definedName name="DTL_P_COMMODITY___FUTURE_5_1">#N/A</definedName>
    <definedName name="DTL_P_COMMODITY___FUTURE_50_1">#N/A</definedName>
    <definedName name="DTL_P_COMMODITY___OPTION_11_1">#N/A</definedName>
    <definedName name="DTL_P_COMMODITY___OPTION_13_1">#N/A</definedName>
    <definedName name="DTL_P_COMMODITY___OPTION_14_1">#N/A</definedName>
    <definedName name="DTL_P_COMMODITY___OPTION_16_1">#N/A</definedName>
    <definedName name="DTL_P_COMMODITY___OPTION_3_1">#N/A</definedName>
    <definedName name="DTL_P_COMMODITY___OPTION_37_1">#N/A</definedName>
    <definedName name="DTL_P_COMMODITY___OPTION_4_1">#N/A</definedName>
    <definedName name="DTL_P_COMMODITY___OPTION_5_1">#N/A</definedName>
    <definedName name="DTL_P_COMMODITY___OPTION_7_1">#N/A</definedName>
    <definedName name="DTL_P_COMMODITY___OPTION_8_1">#N/A</definedName>
    <definedName name="DTL_P_COMMODITY___OPTION_9_1">#N/A</definedName>
    <definedName name="DTL_P_CONTRACTUAL___OPTION_4_1">#N/A</definedName>
    <definedName name="DTL_P_CONTRACTUAL___OPTION_41_1">#N/A</definedName>
    <definedName name="DTL_P_CONTRACTUAL___OPTION_46_1">#N/A</definedName>
    <definedName name="DTL_P_CONTRACTUAL___OPTION_47_1">#N/A</definedName>
    <definedName name="DTL_P_CONTRACTUAL___OPTION_5_1">#N/A</definedName>
    <definedName name="DTL_P_CONTRACTUAL___OPTION_52_1">#N/A</definedName>
    <definedName name="DTL_P_CONTRACTUAL___OPTION_6_1">#N/A</definedName>
    <definedName name="DTL_P_CONTRACTUAL___SWAP_28_1">#N/A</definedName>
    <definedName name="DTL_P_CONTRACTUAL___SWAP_30_1">#N/A</definedName>
    <definedName name="DTL_P_CONTRACTUAL___SWAP_5_1">#N/A</definedName>
    <definedName name="DTL_P_CONTRACTUAL___SWAP_6_1">#N/A</definedName>
    <definedName name="DTL_P_CONTRACTUAL___SWAP_7_1">#N/A</definedName>
    <definedName name="DTL_P_CR01CB_104_1">#N/A</definedName>
    <definedName name="DTL_P_CR02CB_105_1">#N/A</definedName>
    <definedName name="DTL_P_CR14CB_106_1">#N/A</definedName>
    <definedName name="DTL_P_CR15CB_107_1">#N/A</definedName>
    <definedName name="DTL_P_CR16CB_108_1">#N/A</definedName>
    <definedName name="DTL_P_CR16SX_109_1">#N/A</definedName>
    <definedName name="DTL_P_CR17SX_110_1">#N/A</definedName>
    <definedName name="DTL_P_CR18SX_111_1">#N/A</definedName>
    <definedName name="DTL_P_CR19SX_112_1">#N/A</definedName>
    <definedName name="DTL_P_CR20SX_113_1">#N/A</definedName>
    <definedName name="DTL_P_CR21SX_114_1">#N/A</definedName>
    <definedName name="DTL_P_CR22CB_115_1">#N/A</definedName>
    <definedName name="DTL_P_CR22SX_116_1">#N/A</definedName>
    <definedName name="DTL_P_CR23SX_117_1">#N/A</definedName>
    <definedName name="DTL_P_CR24SX_118_1">#N/A</definedName>
    <definedName name="DTL_P_CR25SX_119_1">#N/A</definedName>
    <definedName name="DTL_P_CR26SX_120_1">#N/A</definedName>
    <definedName name="DTL_P_CR27SX_121_1">#N/A</definedName>
    <definedName name="DTL_P_CR28SX_122_1">#N/A</definedName>
    <definedName name="DTL_P_CR29SX_123_1">#N/A</definedName>
    <definedName name="DTL_P_CR30SX_124_1">#N/A</definedName>
    <definedName name="DTL_P_CR31SX_125_1">#N/A</definedName>
    <definedName name="DTL_P_CR32SX_126_1">#N/A</definedName>
    <definedName name="DTL_P_CR33SX_127_1">#N/A</definedName>
    <definedName name="DTL_P_CR34SX_128_1">#N/A</definedName>
    <definedName name="DTL_P_CR35SX_129_1">#N/A</definedName>
    <definedName name="DTL_P_CR36SX_130_1">#N/A</definedName>
    <definedName name="DTL_P_CR37SX_131_1">#N/A</definedName>
    <definedName name="DTL_P_CR38CB_132_1">#N/A</definedName>
    <definedName name="DTL_P_CR38SX_133_1">#N/A</definedName>
    <definedName name="DTL_P_CR39CB_134_1">#N/A</definedName>
    <definedName name="DTL_P_CR39SX_135_1">#N/A</definedName>
    <definedName name="DTL_P_CR40CB_136_1">#N/A</definedName>
    <definedName name="DTL_P_CR40SX_137_1">#N/A</definedName>
    <definedName name="DTL_P_CR41CB_138_1">#N/A</definedName>
    <definedName name="DTL_P_CR41SX_139_1">#N/A</definedName>
    <definedName name="DTL_P_CR42CB_140_1">#N/A</definedName>
    <definedName name="DTL_P_CR42SX_141_1">#N/A</definedName>
    <definedName name="DTL_P_CR43SX_142_1">#N/A</definedName>
    <definedName name="DTL_P_CR44SX_143_1">#N/A</definedName>
    <definedName name="DTL_P_CR45CB_144_1">#N/A</definedName>
    <definedName name="DTL_P_CR45SX_145_1">#N/A</definedName>
    <definedName name="DTL_P_CR46CB_146_1">#N/A</definedName>
    <definedName name="DTL_P_CR46SX_147_1">#N/A</definedName>
    <definedName name="DTL_P_CR47SX_148_1">#N/A</definedName>
    <definedName name="DTL_P_CR48SX_149_1">#N/A</definedName>
    <definedName name="DTL_P_CR49CB_150_1">#N/A</definedName>
    <definedName name="DTL_P_CR49SX_151_1">#N/A</definedName>
    <definedName name="DTL_P_CR50CB_152_1">#N/A</definedName>
    <definedName name="DTL_P_CR50SX_153_1">#N/A</definedName>
    <definedName name="DTL_P_CR51CB_154_1">#N/A</definedName>
    <definedName name="DTL_P_CR51SX_155_1">#N/A</definedName>
    <definedName name="DTL_P_CR52CB_156_1">#N/A</definedName>
    <definedName name="DTL_P_CR52SX_157_1">#N/A</definedName>
    <definedName name="DTL_P_CR53CB_158_1">#N/A</definedName>
    <definedName name="DTL_P_CR53SX_159_1">#N/A</definedName>
    <definedName name="DTL_P_CR54CB_160_1">#N/A</definedName>
    <definedName name="DTL_P_CR55CB_161_1">#N/A</definedName>
    <definedName name="DTL_P_CR56CB_162_1">#N/A</definedName>
    <definedName name="DTL_P_CR57CB_163_1">#N/A</definedName>
    <definedName name="DTL_P_CR58CB_164_1">#N/A</definedName>
    <definedName name="DTL_P_CR59CB_165_1">#N/A</definedName>
    <definedName name="DTL_P_CR60CB_166_1">#N/A</definedName>
    <definedName name="DTL_P_CR61CB_167_1">#N/A</definedName>
    <definedName name="DTL_P_CR62CB_168_1">#N/A</definedName>
    <definedName name="DTL_P_CR63CB_169_1">#N/A</definedName>
    <definedName name="DTL_P_CR64CB_170_1">#N/A</definedName>
    <definedName name="DTL_P_CR65CB_171_1">#N/A</definedName>
    <definedName name="DTL_P_CR66CB_172_1">#N/A</definedName>
    <definedName name="DTL_P_CR68CB_173_1">#N/A</definedName>
    <definedName name="DTL_P_CR69CB_174_1">#N/A</definedName>
    <definedName name="DTL_P_CR70CB_175_1">#N/A</definedName>
    <definedName name="DTL_P_CR71CB_176_1">#N/A</definedName>
    <definedName name="DTL_P_CR72CB_177_1">#N/A</definedName>
    <definedName name="DTL_P_CR73CB_178_1">#N/A</definedName>
    <definedName name="DTL_P_CR74CB_179_1">#N/A</definedName>
    <definedName name="DTL_P_CR75CB_180_1">#N/A</definedName>
    <definedName name="DTL_P_CR76CB_181_1">#N/A</definedName>
    <definedName name="DTL_P_CR77CB_182_1">#N/A</definedName>
    <definedName name="DTL_P_CR78CB_183_1">#N/A</definedName>
    <definedName name="DTL_P_CR79CB_184_1">#N/A</definedName>
    <definedName name="DTL_P_CR80CB_185_1">#N/A</definedName>
    <definedName name="DTL_P_CR81CB_186_1">#N/A</definedName>
    <definedName name="DTL_P_CR82CB_187_1">#N/A</definedName>
    <definedName name="DTL_P_CR83CB_188_1">#N/A</definedName>
    <definedName name="DTL_P_CR84CB_189_1">#N/A</definedName>
    <definedName name="DTL_P_CR85CB_190_1">#N/A</definedName>
    <definedName name="DTL_P_CR86CB_191_1">#N/A</definedName>
    <definedName name="DTL_P_CR87CB_192_1">#N/A</definedName>
    <definedName name="DTL_P_CR88BX_193_1">#N/A</definedName>
    <definedName name="DTL_P_CR88CB_194_1">#N/A</definedName>
    <definedName name="DTL_P_CR89BX_195_1">#N/A</definedName>
    <definedName name="DTL_P_CR89CB_196_1">#N/A</definedName>
    <definedName name="DTL_P_CR90BX_197_1">#N/A</definedName>
    <definedName name="DTL_P_CR90CB_198_1">#N/A</definedName>
    <definedName name="DTL_P_CR91BX_199_1">#N/A</definedName>
    <definedName name="DTL_P_CR91CB_200_1">#N/A</definedName>
    <definedName name="DTL_P_CR92CB_201_1">#N/A</definedName>
    <definedName name="DTL_P_CR93CB_202_1">#N/A</definedName>
    <definedName name="DTL_P_CR94CB_203_1">#N/A</definedName>
    <definedName name="DTL_P_CR95CB_204_1">#N/A</definedName>
    <definedName name="DTL_P_CR96CB_205_1">#N/A</definedName>
    <definedName name="DTL_P_CR97CB_206_1">#N/A</definedName>
    <definedName name="DTL_P_CR98CB_207_1">#N/A</definedName>
    <definedName name="DTL_P_CR99CB_208_1">#N/A</definedName>
    <definedName name="DTL_P_DEAM_1_1">#N/A</definedName>
    <definedName name="DTL_P_DEAM_209_1">#N/A</definedName>
    <definedName name="DTL_P_DEAM_NET_ASSET_VALUE_CASH_AND_OTHER_ASSETS_2_1">#N/A</definedName>
    <definedName name="DTL_P_DEAM_NET_ASSET_VALUE_DEAM_INVESTMENTS_1_1">#N/A</definedName>
    <definedName name="DTL_P_DKK_3_1">#N/A</definedName>
    <definedName name="DTL_P_E012BC_FEI94500X0__1_1">#N/A</definedName>
    <definedName name="DTL_P_E012BC_FEI94750L0__2_1">#N/A</definedName>
    <definedName name="DTL_P_E102BC_FEI94500F1__3_1">#N/A</definedName>
    <definedName name="DTL_P_E102BC_FEI94500R1__4_1">#N/A</definedName>
    <definedName name="DTL_P_E102BC_FEI94750C1__5_1">#N/A</definedName>
    <definedName name="DTL_P_E102BC_FEI94750O1__6_1">#N/A</definedName>
    <definedName name="DTL_P_E104BC_FEI94000O1__7_1">#N/A</definedName>
    <definedName name="DTL_P_E104BC_FEI94500F2__8_1">#N/A</definedName>
    <definedName name="DTL_P_E104BC_FEI94500I1__9_1">#N/A</definedName>
    <definedName name="DTL_P_E104BC_FEI94500L1__10_1">#N/A</definedName>
    <definedName name="DTL_P_E104BC_FEI94500O1__11_1">#N/A</definedName>
    <definedName name="DTL_P_E104BC_FEI94500R2__12_1">#N/A</definedName>
    <definedName name="DTL_P_E104BC_FEI94500U1__13_1">#N/A</definedName>
    <definedName name="DTL_P_E104BC_FEI94500X1__14_1">#N/A</definedName>
    <definedName name="DTL_P_E104BC_FEI94750C1__15_1">#N/A</definedName>
    <definedName name="DTL_P_E104BC_FEI94750O1__16_1">#N/A</definedName>
    <definedName name="DTL_P_E104BC_FEI94875C1__17_1">#N/A</definedName>
    <definedName name="DTL_P_E104BC_FEI94875O1__18_1">#N/A</definedName>
    <definedName name="DTL_P_E104BC_GBL10450X0__19_1">#N/A</definedName>
    <definedName name="DTL_P_E104BC_GBL10500L0__20_1">#N/A</definedName>
    <definedName name="DTL_P_E104BC_GBL10500X0__21_1">#N/A</definedName>
    <definedName name="DTL_P_E104BC_GBL10550L0__22_1">#N/A</definedName>
    <definedName name="DTL_P_E104BC_GBL10550X0__23_1">#N/A</definedName>
    <definedName name="DTL_P_E104BC_GBL10650L0__24_1">#N/A</definedName>
    <definedName name="DTL_P_E107BC_FEI94625O1__25_1">#N/A</definedName>
    <definedName name="DTL_P_E107BC_FEI94750O1__26_1">#N/A</definedName>
    <definedName name="DTL_P_E107BC_FEI94875O1__27_1">#N/A</definedName>
    <definedName name="DTL_P_E108BC_GBL10500W0__28_1">#N/A</definedName>
    <definedName name="DTL_P_E108BC_GBL10550W0__29_1">#N/A</definedName>
    <definedName name="DTL_P_E108BC_GBL10600L0__30_1">#N/A</definedName>
    <definedName name="DTL_P_E111BC_FEI94750L1__31_1">#N/A</definedName>
    <definedName name="DTL_P_E111BC_FEI94750X1__32_1">#N/A</definedName>
    <definedName name="DTL_P_E111BC_GBL10550C1__33_1">#N/A</definedName>
    <definedName name="DTL_P_E111BC_GBL10550L0__34_1">#N/A</definedName>
    <definedName name="DTL_P_E111BC_GBL10550O1__35_1">#N/A</definedName>
    <definedName name="DTL_P_E111BC_GBL10550X0__36_1">#N/A</definedName>
    <definedName name="DTL_P_E111BC_GBL10600A1__37_1">#N/A</definedName>
    <definedName name="DTL_P_E111BC_GBL10600C1__38_1">#N/A</definedName>
    <definedName name="DTL_P_E111BC_GBL10600M1__39_1">#N/A</definedName>
    <definedName name="DTL_P_E111BC_GBL10600O1__40_1">#N/A</definedName>
    <definedName name="DTL_P_E111BC_GBL10700A1__41_1">#N/A</definedName>
    <definedName name="DTL_P_E112BC_GBL10450N1__42_1">#N/A</definedName>
    <definedName name="DTL_P_E112BC_GBL10650B1__43_1">#N/A</definedName>
    <definedName name="DTL_P_E203BC_GBL10400X0__44_1">#N/A</definedName>
    <definedName name="DTL_P_E203BC_GBL10450X0__45_1">#N/A</definedName>
    <definedName name="DTL_P_E203BC_GBL10600L0__46_1">#N/A</definedName>
    <definedName name="DTL_P_E203BC_GBM10225U0__47_1">#N/A</definedName>
    <definedName name="DTL_P_E203BC_GBM1025U0__48_1">#N/A</definedName>
    <definedName name="DTL_P_E203BC_GBM10275I0__49_1">#N/A</definedName>
    <definedName name="DTL_P_E203BC_GBM10275U0__50_1">#N/A</definedName>
    <definedName name="DTL_P_E203BC_GBM1030U0__51_1">#N/A</definedName>
    <definedName name="DTL_P_E203BC_GBM10325I0__52_1">#N/A</definedName>
    <definedName name="DTL_P_E203BC_OGBL1000X0__53_1">#N/A</definedName>
    <definedName name="DTL_P_E203BC_OGBL1005X0__54_1">#N/A</definedName>
    <definedName name="DTL_P_E203BC_OGBL1045U0__55_1">#N/A</definedName>
    <definedName name="DTL_P_E203BC_OGBL1050U0__56_1">#N/A</definedName>
    <definedName name="DTL_P_E311BC_GBL10500W0__57_1">#N/A</definedName>
    <definedName name="DTL_P_E311BC_GBL10550W0__58_1">#N/A</definedName>
    <definedName name="DTL_P_E402BC_FEI94250R1__59_1">#N/A</definedName>
    <definedName name="DTL_P_E402BC_FEI94250U1__60_1">#N/A</definedName>
    <definedName name="DTL_P_E402BC_FEI94375X0__61_1">#N/A</definedName>
    <definedName name="DTL_P_E402BC_FEI94500R1__62_1">#N/A</definedName>
    <definedName name="DTL_P_E402BC_FEI94500X0__63_1">#N/A</definedName>
    <definedName name="DTL_P_E402BC_FEI94625O1__64_1">#N/A</definedName>
    <definedName name="DTL_P_E402BC_FEI94750C1__65_1">#N/A</definedName>
    <definedName name="DTL_P_E402BC_FEI94750O1__66_1">#N/A</definedName>
    <definedName name="DTL_P_E402BC_FEI94750R1__67_1">#N/A</definedName>
    <definedName name="DTL_P_E402BC_FEI94875L0__68_1">#N/A</definedName>
    <definedName name="DTL_P_E402BC_FEI94875U0__69_1">#N/A</definedName>
    <definedName name="DTL_P_E402BC_FEI94875X0__70_1">#N/A</definedName>
    <definedName name="DTL_P_E402BC_FEI95000C1__71_1">#N/A</definedName>
    <definedName name="DTL_P_E402BC_FEI95000F1__72_1">#N/A</definedName>
    <definedName name="DTL_P_E402BC_FEI95000I1__73_1">#N/A</definedName>
    <definedName name="DTL_P_E402BC_FEI95000L0__74_1">#N/A</definedName>
    <definedName name="DTL_P_E402BC_FEI95000L1__75_1">#N/A</definedName>
    <definedName name="DTL_P_E402BC_FEI95000R1__76_1">#N/A</definedName>
    <definedName name="DTL_P_E402BC_FEI95000U0__77_1">#N/A</definedName>
    <definedName name="DTL_P_E402BC_FEI95000U1__78_1">#N/A</definedName>
    <definedName name="DTL_P_E402BC_FEI95000X1__79_1">#N/A</definedName>
    <definedName name="DTL_P_E402BC_FEI95125C1__80_1">#N/A</definedName>
    <definedName name="DTL_P_E402BC_FEI95125L0__81_1">#N/A</definedName>
    <definedName name="DTL_P_E402BC_FEI95250F1__82_1">#N/A</definedName>
    <definedName name="DTL_P_E402BC_FEI95250I1__83_1">#N/A</definedName>
    <definedName name="DTL_P_E402BC_FEI95250L0__84_1">#N/A</definedName>
    <definedName name="DTL_P_E402BC_FEI95375G0__85_1">#N/A</definedName>
    <definedName name="DTL_P_E402BC_FEI95500F1__86_1">#N/A</definedName>
    <definedName name="DTL_P_E402BC_GBL10350W0__87_1">#N/A</definedName>
    <definedName name="DTL_P_E402BC_GBL10400M1__88_1">#N/A</definedName>
    <definedName name="DTL_P_E402BC_GBL10600J0__89_1">#N/A</definedName>
    <definedName name="DTL_P_E402BC_GBL10600K0__90_1">#N/A</definedName>
    <definedName name="DTL_P_E402BC_GBL10650K0__91_1">#N/A</definedName>
    <definedName name="DTL_P_E502BC_OGBL1080L0__92_1">#N/A</definedName>
    <definedName name="DTL_P_E607BC_GBL10650A1__93_1">#N/A</definedName>
    <definedName name="DTL_P_EQ02AF_9_1">#N/A</definedName>
    <definedName name="DTL_P_EQ02LF_10_1">#N/A</definedName>
    <definedName name="DTL_P_EQ04LB_11_1">#N/A</definedName>
    <definedName name="DTL_P_EQUITIES___LISTED_10_1">#N/A</definedName>
    <definedName name="DTL_P_EQUITIES___LISTED_12_1">#N/A</definedName>
    <definedName name="DTL_P_EQUITIES___LISTED_13_1">#N/A</definedName>
    <definedName name="DTL_P_EQUITIES___LISTED_15_1">#N/A</definedName>
    <definedName name="DTL_P_EQUITIES___LISTED_18_1">#N/A</definedName>
    <definedName name="DTL_P_EQUITIES___LISTED_2_1">#N/A</definedName>
    <definedName name="DTL_P_EQUITIES___LISTED_20_1">#N/A</definedName>
    <definedName name="DTL_P_EQUITIES___LISTED_22_1">#N/A</definedName>
    <definedName name="DTL_P_EQUITIES___LISTED_24_1">#N/A</definedName>
    <definedName name="DTL_P_EQUITIES___LISTED_26_1">#N/A</definedName>
    <definedName name="DTL_P_EQUITIES___LISTED_28_1">#N/A</definedName>
    <definedName name="DTL_P_EQUITIES___LISTED_29_1">#N/A</definedName>
    <definedName name="DTL_P_EQUITIES___LISTED_31_1">#N/A</definedName>
    <definedName name="DTL_P_EQUITIES___LISTED_33_1">#N/A</definedName>
    <definedName name="DTL_P_EQUITIES___LISTED_35_1">#N/A</definedName>
    <definedName name="DTL_P_EQUITIES___LISTED_38_1">#N/A</definedName>
    <definedName name="DTL_P_EQUITIES___LISTED_39_1">#N/A</definedName>
    <definedName name="DTL_P_EQUITIES___LISTED_4_1">#N/A</definedName>
    <definedName name="DTL_P_EQUITIES___LISTED_41_1">#N/A</definedName>
    <definedName name="DTL_P_EQUITIES___LISTED_42_1">#N/A</definedName>
    <definedName name="DTL_P_EQUITIES___LISTED_43_1">#N/A</definedName>
    <definedName name="DTL_P_EQUITIES___LISTED_47_1">#N/A</definedName>
    <definedName name="DTL_P_EQUITIES___LISTED_5_1">#N/A</definedName>
    <definedName name="DTL_P_EQUITIES___LISTED_6_1">#N/A</definedName>
    <definedName name="DTL_P_EQUITIES___LISTED_7_1">#N/A</definedName>
    <definedName name="DTL_P_EQUITIES___LISTED_8_1">#N/A</definedName>
    <definedName name="DTL_P_EQUITY___NON_LISTED_1_1">#N/A</definedName>
    <definedName name="DTL_P_EQUITY___NON_LISTED_3_1">#N/A</definedName>
    <definedName name="DTL_P_EQUITY___NON_LISTED_4_1">#N/A</definedName>
    <definedName name="DTL_P_EQUITY___NON_LISTED_5_1">#N/A</definedName>
    <definedName name="DTL_P_EQUITY___NON_LISTED_6_1">#N/A</definedName>
    <definedName name="DTL_P_EQUITY___NON_LISTED_8_1">#N/A</definedName>
    <definedName name="DTL_P_EUR___GBP_3_1">#N/A</definedName>
    <definedName name="DTL_P_EUR___JPY_4_1">#N/A</definedName>
    <definedName name="DTL_P_EUR_4_1">#N/A</definedName>
    <definedName name="DTL_P_EUR_ASSETS_18_1">#N/A</definedName>
    <definedName name="DTL_P_EUR_ASSETS_8_1">#N/A</definedName>
    <definedName name="DTL_P_EUR_EXPENSES_17_1">#N/A</definedName>
    <definedName name="DTL_P_EUR_EXPENSES_7_1">#N/A</definedName>
    <definedName name="DTL_P_EUR_INCOME_16_1">#N/A</definedName>
    <definedName name="DTL_P_EUR_INCOME_6_1">#N/A</definedName>
    <definedName name="DTL_P_EUR_LIABILITIES_9_1">#N/A</definedName>
    <definedName name="DTL_P_EUR_SUSPENSE_19_1">#N/A</definedName>
    <definedName name="DTL_P_F_X_FORWARD_48_1">#N/A</definedName>
    <definedName name="DTL_P_F_X_FORWARD_6_1">#N/A</definedName>
    <definedName name="DTL_P_F_X_FORWARD_7_1">#N/A</definedName>
    <definedName name="DTL_P_F_X_FORWARD_8_1">#N/A</definedName>
    <definedName name="DTL_P_F_X_FORWARD_9_1">#N/A</definedName>
    <definedName name="DTL_P_FINANCE_10_1">#N/A</definedName>
    <definedName name="DTL_P_FINANCE_4_1">#N/A</definedName>
    <definedName name="DTL_P_FINANCE_5_1">#N/A</definedName>
    <definedName name="DTL_P_FINANCE_53_1">#N/A</definedName>
    <definedName name="DTL_P_FINANCE_6_1">#N/A</definedName>
    <definedName name="DTL_P_FINANCE_7_1">#N/A</definedName>
    <definedName name="DTL_P_FINANCE_8_1">#N/A</definedName>
    <definedName name="DTL_P_FINANCE_9_1">#N/A</definedName>
    <definedName name="DTL_P_FSS93000R1__10_1">#N/A</definedName>
    <definedName name="DTL_P_FSS93500C1__4_1">#N/A</definedName>
    <definedName name="DTL_P_FSS93500F1__5_1">#N/A</definedName>
    <definedName name="DTL_P_FSS93500O1__6_1">#N/A</definedName>
    <definedName name="DTL_P_FSS93500R1__7_1">#N/A</definedName>
    <definedName name="DTL_P_FSS93500X0__1_1">#N/A</definedName>
    <definedName name="DTL_P_FSS93625L0__2_1">#N/A</definedName>
    <definedName name="DTL_P_FSS93750C1__3_1">#N/A</definedName>
    <definedName name="DTL_P_FSS93750C1__8_1">#N/A</definedName>
    <definedName name="DTL_P_FSS93750O1__9_1">#N/A</definedName>
    <definedName name="DTL_P_FSS94500F1__11_1">#N/A</definedName>
    <definedName name="DTL_P_FUNDI_2_1">#N/A</definedName>
    <definedName name="DTL_P_FUNDI_CASH_1_1">#N/A</definedName>
    <definedName name="DTL_P_FUNDI_PARTS_2_1">#N/A</definedName>
    <definedName name="DTL_P_FUNDII_3_1">#N/A</definedName>
    <definedName name="DTL_P_FUNDII_CASH_3_1">#N/A</definedName>
    <definedName name="DTL_P_FUNDII_PARTS_4_1">#N/A</definedName>
    <definedName name="DTL_P_FUNDLP_1_1">#N/A</definedName>
    <definedName name="DTL_P_FUNDLP_4_1">#N/A</definedName>
    <definedName name="DTL_P_FUNDLP_CASH_5_1">#N/A</definedName>
    <definedName name="DTL_P_FUNDLP_CASHNF_6_1">#N/A</definedName>
    <definedName name="DTL_P_FUNDLP_DEBT_7_1">#N/A</definedName>
    <definedName name="DTL_P_FUNDLP_FORWD_8_1">#N/A</definedName>
    <definedName name="DTL_P_FUNDLP_FUTR_9_1">#N/A</definedName>
    <definedName name="DTL_P_FUNDLP_OPTN_10_1">#N/A</definedName>
    <definedName name="DTL_P_GBP___JPY_5_1">#N/A</definedName>
    <definedName name="DTL_P_GBP___USD_6_1">#N/A</definedName>
    <definedName name="DTL_P_GBP_5_1">#N/A</definedName>
    <definedName name="DTL_P_GBP_ASSETS_22_1">#N/A</definedName>
    <definedName name="DTL_P_GBP_EXPENSES_21_1">#N/A</definedName>
    <definedName name="DTL_P_GBP_INCOME_20_1">#N/A</definedName>
    <definedName name="DTL_P_GBP_LIABILITIES_23_1">#N/A</definedName>
    <definedName name="DTL_P_GBP_SUSPENSE_24_1">#N/A</definedName>
    <definedName name="DTL_P_INTRA_5_1">#N/A</definedName>
    <definedName name="DTL_P_INTRA_CASH_11_1">#N/A</definedName>
    <definedName name="DTL_P_INTRA_CASHNF_12_1">#N/A</definedName>
    <definedName name="DTL_P_INTRA_DEBT_13_1">#N/A</definedName>
    <definedName name="DTL_P_INTRA_FORWD_14_1">#N/A</definedName>
    <definedName name="DTL_P_INTRA_FUTR_15_1">#N/A</definedName>
    <definedName name="DTL_P_INTRA_OPTN_16_1">#N/A</definedName>
    <definedName name="DTL_P_IR01AW_12_1">#N/A</definedName>
    <definedName name="DTL_P_IR01CB_210_1">#N/A</definedName>
    <definedName name="DTL_P_IR01CS_13_1">#N/A</definedName>
    <definedName name="DTL_P_IR01LB_14_1">#N/A</definedName>
    <definedName name="DTL_P_IR01SD_211_1">#N/A</definedName>
    <definedName name="DTL_P_IR02CB_212_1">#N/A</definedName>
    <definedName name="DTL_P_IR02LF_15_1">#N/A</definedName>
    <definedName name="DTL_P_IR02SD_213_1">#N/A</definedName>
    <definedName name="DTL_P_IR02SI_214_1">#N/A</definedName>
    <definedName name="DTL_P_IR03AF_16_1">#N/A</definedName>
    <definedName name="DTL_P_IR03CB_215_1">#N/A</definedName>
    <definedName name="DTL_P_IR03LF_17_1">#N/A</definedName>
    <definedName name="DTL_P_IR03SD_216_1">#N/A</definedName>
    <definedName name="DTL_P_IR03SX_217_1">#N/A</definedName>
    <definedName name="DTL_P_IR04CB_218_1">#N/A</definedName>
    <definedName name="DTL_P_IR04OC_219_1">#N/A</definedName>
    <definedName name="DTL_P_IR04SD_220_1">#N/A</definedName>
    <definedName name="DTL_P_IR04SI_221_1">#N/A</definedName>
    <definedName name="DTL_P_IR05SD_222_1">#N/A</definedName>
    <definedName name="DTL_P_IR05SX_223_1">#N/A</definedName>
    <definedName name="DTL_P_IR06CB_224_1">#N/A</definedName>
    <definedName name="DTL_P_IR07CB_225_1">#N/A</definedName>
    <definedName name="DTL_P_IR08CB_226_1">#N/A</definedName>
    <definedName name="DTL_P_IR10CB_227_1">#N/A</definedName>
    <definedName name="DTL_P_ISDASD_228_1">#N/A</definedName>
    <definedName name="DTL_P_JPY___USD_7_1">#N/A</definedName>
    <definedName name="DTL_P_JPY_6_1">#N/A</definedName>
    <definedName name="DTL_P_JPY_ASSETS_27_1">#N/A</definedName>
    <definedName name="DTL_P_JPY_EXPENSES_26_1">#N/A</definedName>
    <definedName name="DTL_P_JPY_INCOME_25_1">#N/A</definedName>
    <definedName name="DTL_P_JPY_LIABILITIES_28_1">#N/A</definedName>
    <definedName name="DTL_P_JPY_SUSPENSE_29_1">#N/A</definedName>
    <definedName name="DTL_P_LILYPD_1_1">#N/A</definedName>
    <definedName name="DTL_P_LILYPD_NET_ASSET_VALUE_CASH_AND_OTHER_ASSETS_2_1">#N/A</definedName>
    <definedName name="DTL_P_LILYPD_NET_ASSET_VALUE_LILYPD_INVESTMENTS_1_1">#N/A</definedName>
    <definedName name="DTL_P_MA01CS_18_1">#N/A</definedName>
    <definedName name="DTL_P_MA02JP_19_1">#N/A</definedName>
    <definedName name="DTL_P_MA04SD_20_1">#N/A</definedName>
    <definedName name="DTL_P_NOK_7_1">#N/A</definedName>
    <definedName name="DTL_P_PARTNERSHIP_10_1">#N/A</definedName>
    <definedName name="DTL_P_PARTNERSHIP_11_1">#N/A</definedName>
    <definedName name="DTL_P_PARTNERSHIP_55_1">#N/A</definedName>
    <definedName name="DTL_P_PBMRLF_229_1">#N/A</definedName>
    <definedName name="DTL_P_PBMRSD_230_1">#N/A</definedName>
    <definedName name="DTL_P_PLN_8_1">#N/A</definedName>
    <definedName name="DTL_P_REPOSD_231_1">#N/A</definedName>
    <definedName name="DTL_P_SEK_9_1">#N/A</definedName>
    <definedName name="DTL_P_SEK_ASSETS_32_1">#N/A</definedName>
    <definedName name="DTL_P_SEK_EXPENSES_31_1">#N/A</definedName>
    <definedName name="DTL_P_SEK_INCOME_30_1">#N/A</definedName>
    <definedName name="DTL_P_SEK_LIABILITIES_33_1">#N/A</definedName>
    <definedName name="DTL_P_SEK_SUSPENSE_34_1">#N/A</definedName>
    <definedName name="DTL_P_TEMPO_1_1">#N/A</definedName>
    <definedName name="DTL_P_TEMPO_NET_ASSET_VALUE_CASH_AND_OTHER_ASSETS_2_1">#N/A</definedName>
    <definedName name="DTL_P_TEMPO_NET_ASSET_VALUE_TEMPO_INVESTMENTS_1_1">#N/A</definedName>
    <definedName name="DTL_P_TRL_10_1">#N/A</definedName>
    <definedName name="DTL_P_USD_11_1">#N/A</definedName>
    <definedName name="DTL_P_USD_ASSETS_12_1">#N/A</definedName>
    <definedName name="DTL_P_USD_ASSETS_3_1">#N/A</definedName>
    <definedName name="DTL_P_USD_ASSETS_37_1">#N/A</definedName>
    <definedName name="DTL_P_USD_CAPITAL_14_1">#N/A</definedName>
    <definedName name="DTL_P_USD_CAPITAL_39_1">#N/A</definedName>
    <definedName name="DTL_P_USD_CAPITAL_5_1">#N/A</definedName>
    <definedName name="DTL_P_USD_EXPENSES_11_1">#N/A</definedName>
    <definedName name="DTL_P_USD_EXPENSES_2_1">#N/A</definedName>
    <definedName name="DTL_P_USD_EXPENSES_36_1">#N/A</definedName>
    <definedName name="DTL_P_USD_INCOME_1_1">#N/A</definedName>
    <definedName name="DTL_P_USD_INCOME_10_1">#N/A</definedName>
    <definedName name="DTL_P_USD_INCOME_35_1">#N/A</definedName>
    <definedName name="DTL_P_USD_LIABILITIES_13_1">#N/A</definedName>
    <definedName name="DTL_P_USD_LIABILITIES_38_1">#N/A</definedName>
    <definedName name="DTL_P_USD_LIABILITIES_4_1">#N/A</definedName>
    <definedName name="DTL_P_USD_SUSPENSE_15_1">#N/A</definedName>
    <definedName name="DTL_P_USD_SUSPENSE_40_1">#N/A</definedName>
    <definedName name="DTL_P_USD_SUSPENSE_6_1">#N/A</definedName>
    <definedName name="DTL_P_VL01OC_232_1">#N/A</definedName>
    <definedName name="DTL_P_VL02CB_233_1">#N/A</definedName>
    <definedName name="DTL_P_VL02OC_234_1">#N/A</definedName>
    <definedName name="DTL_P_VL04OC_235_1">#N/A</definedName>
    <definedName name="DTL_P_WARRANTS_10_1">#N/A</definedName>
    <definedName name="DTL_P_WARRANTS_11_1">#N/A</definedName>
    <definedName name="DTL_P_WARRANTS_12_1">#N/A</definedName>
    <definedName name="DTL_P_WARRANTS_39_1">#N/A</definedName>
    <definedName name="DTL_P_WARRANTS_44_1">#N/A</definedName>
    <definedName name="DTL_P_WOLF_1_1">#N/A</definedName>
    <definedName name="DTL_P_WOLF_21_1">#N/A</definedName>
    <definedName name="DTL_P_WOLF_NET_ASSET_VALUE_CASH_AND_OTHER_ASSETS_2_1">#N/A</definedName>
    <definedName name="DTL_P_WOLF_NET_ASSET_VALUE_WOLF_INVESTMENTS_1_1">#N/A</definedName>
    <definedName name="DTL_P_WOLF_WOLF_____BARBAS_____BARRY_BAUSANO_1_1">#N/A</definedName>
    <definedName name="DTL_P_WOLF_WOLF_____CSGSY_____CREDIT_SUISEE_NOMINEES__GSY_LTD_2_1">#N/A</definedName>
    <definedName name="DTL_P_WOLF_WOLF_____CSLON_____CREDIT_SUISSE_LONDON_NOMINEE_LTD_3_1">#N/A</definedName>
    <definedName name="DTL_P_WOLF_WOLF_____FORTIS_____FORTIS_BANK_NV_S_A__4_1">#N/A</definedName>
    <definedName name="DTL_Q__1_1">#N/A</definedName>
    <definedName name="DTL_Q__13_1">#N/A</definedName>
    <definedName name="DTL_Q__55_1">#N/A</definedName>
    <definedName name="DTL_Q__56_1">#N/A</definedName>
    <definedName name="DTL_Q_ASAFD1__1_1">#N/A</definedName>
    <definedName name="DTL_Q_ASAFD1__ASAFD1_____ANTHON_____Anthony_J__Taddey_Trust_DTD_1_1">#N/A</definedName>
    <definedName name="DTL_Q_ASAFD1__ASAFD1_____ASATAX_____ASA_Tax_Advantaged_Advisors_LLC_2_1">#N/A</definedName>
    <definedName name="DTL_Q_ASAFD1__ASAFD1_____BENNET_____Mr____Mrs__Robert_Bennett_2_1">#N/A</definedName>
    <definedName name="DTL_Q_ASAFD1__ASAFD1_____BENNET_____Mr____Mrs__Robert_Bennett_3_1">#N/A</definedName>
    <definedName name="DTL_Q_ASAFD1__ASAFD1_____CAPFND_____118_Capital_Fund__LLC_3_1">#N/A</definedName>
    <definedName name="DTL_Q_ASAFD1__ASAFD1_____CAPFND_____118_Capital_Fund__LLC_4_1">#N/A</definedName>
    <definedName name="DTL_Q_ASAFD1__ASAFD1_____CORLIS_____The_Corliss_Family_Trust_4_1">#N/A</definedName>
    <definedName name="DTL_Q_ASAFD1__ASAFD1_____CORLIS_____The_Corliss_Family_Trust_5_1">#N/A</definedName>
    <definedName name="DTL_Q_ASAFD1__ASAFD1_____DAVID_____David_Dines_5_1">#N/A</definedName>
    <definedName name="DTL_Q_ASAFD1__ASAFD1_____DAVID_____David_Dines_6_1">#N/A</definedName>
    <definedName name="DTL_Q_ASAFD1__ASAFD1_____ELLEEN_____Elleen_F__Murray_QPRT__1__6_1">#N/A</definedName>
    <definedName name="DTL_Q_ASAFD1__ASAFD1_____ELLEEN_____Elleen_F__Murray_QPRT__1__7_1">#N/A</definedName>
    <definedName name="DTL_Q_ASAFD1__ASAFD1_____FURST_____Furst_Capital_Partners_7_1">#N/A</definedName>
    <definedName name="DTL_Q_ASAFD1__ASAFD1_____FURST_____Furst_Capital_Partners_8_1">#N/A</definedName>
    <definedName name="DTL_Q_ASAFD1__ASAFD1_____GARY_____Gary_G__OHagan___Marcia_L__OHagan_8_1">#N/A</definedName>
    <definedName name="DTL_Q_ASAFD1__ASAFD1_____GARY_____Gary_G__OHagan___Marcia_L__OHagan_9_1">#N/A</definedName>
    <definedName name="DTL_Q_ASAFD1__ASAFD1_____GORDON_____Estate_of_Gordon_H__Ritz_10_1">#N/A</definedName>
    <definedName name="DTL_Q_ASAFD1__ASAFD1_____GORDON_____Estate_of_Gordon_H__Ritz_9_1">#N/A</definedName>
    <definedName name="DTL_Q_ASAFD1__ASAFD1_____IRVIN_____Irvin_Kessler_10_1">#N/A</definedName>
    <definedName name="DTL_Q_ASAFD1__ASAFD1_____IRVIN_____Irvin_Kessler_11_1">#N/A</definedName>
    <definedName name="DTL_Q_ASAFD1__ASAFD1_____JAMES_____James_S__Chapman_11_1">#N/A</definedName>
    <definedName name="DTL_Q_ASAFD1__ASAFD1_____JAMES_____James_S__Chapman_12_1">#N/A</definedName>
    <definedName name="DTL_Q_ASAFD1__ASAFD1_____LARSEN_____Mrs__Anne_Larsen_Simonson_12_1">#N/A</definedName>
    <definedName name="DTL_Q_ASAFD1__ASAFD1_____LARSEN_____Mrs__Anne_Larsen_Simonson_13_1">#N/A</definedName>
    <definedName name="DTL_Q_ASAFD1__ASAFD1_____MARGOT_____Margot_L__Ritz_14_1">#N/A</definedName>
    <definedName name="DTL_Q_ASAFD1__ASAFD1_____MELLIN_____Paul___Miriam_Mellin_15_1">#N/A</definedName>
    <definedName name="DTL_Q_ASAFD1__ASAFD1_____MICHAE_____Michael_V__Curran_13_1">#N/A</definedName>
    <definedName name="DTL_Q_ASAFD1__ASAFD1_____MICHAE_____Michael_V__Curran_16_1">#N/A</definedName>
    <definedName name="DTL_Q_ASAFD1__ASAFD1_____MURRAY_____Murray_Capital_LLC_14_1">#N/A</definedName>
    <definedName name="DTL_Q_ASAFD1__ASAFD1_____MURRAY_____Murray_Capital_LLC_17_1">#N/A</definedName>
    <definedName name="DTL_Q_ASAFD1__ASAFD1_____RICHAR_____Richard_F__Leahy_15_1">#N/A</definedName>
    <definedName name="DTL_Q_ASAFD1__ASAFD1_____RICHAR_____Richard_F__Leahy_18_1">#N/A</definedName>
    <definedName name="DTL_Q_ASAFD1__ASAFD1_____ROBERT_____Robert_D__Albright_Jr__16_1">#N/A</definedName>
    <definedName name="DTL_Q_ASAFD1__ASAFD1_____ROBERT_____Robert_D__Albright_Jr__19_1">#N/A</definedName>
    <definedName name="DTL_Q_ASAFD1__ASAFD1_____ROLAND_____Roland_A__Jacobus_17_1">#N/A</definedName>
    <definedName name="DTL_Q_ASAFD1__ASAFD1_____ROLAND_____Roland_A__Jacobus_20_1">#N/A</definedName>
    <definedName name="DTL_Q_ASAFD1__ASAFD1_____SCHOEN_____Jon_S__Schoen_21_1">#N/A</definedName>
    <definedName name="DTL_Q_ASAFD1__ASAFD1_____SHAWN_____Shawn_Taddey_18_1">#N/A</definedName>
    <definedName name="DTL_Q_ASAFD1__ASAFD1_____SHAWN_____Shawn_Taddey_22_1">#N/A</definedName>
    <definedName name="DTL_Q_ASAFD1__ASAFD1_____STEVEN_____Steven_Colt_Pumilia_19_1">#N/A</definedName>
    <definedName name="DTL_Q_ASAFD1__ASAFD1_____STEVEN_____Steven_Colt_Pumilia_23_1">#N/A</definedName>
    <definedName name="DTL_Q_ASAFD1__ASAFD1_____SUZAN_____Suzan_Z__Ritz_24_1">#N/A</definedName>
    <definedName name="DTL_Q_ASAFD1__ASAFD1_____THYSEL_____Jon_P__Thysell_25_1">#N/A</definedName>
    <definedName name="DTL_Q_ASAFD1_NET_ASSET_VALUE_ASAFD1_INVESTMENTS_1_1">#N/A</definedName>
    <definedName name="DTL_Q_ASAFD1_NET_ASSET_VALUE_CASH_AND_OTHER_ASSETS_2_1">#N/A</definedName>
    <definedName name="DTL_Q_AUD_ASSETS_3_1">#N/A</definedName>
    <definedName name="DTL_Q_AUD_EXPENSES_2_1">#N/A</definedName>
    <definedName name="DTL_Q_AUD_INCOME_1_1">#N/A</definedName>
    <definedName name="DTL_Q_AUD_LIABILITIES_4_1">#N/A</definedName>
    <definedName name="DTL_Q_AUD_SUSPENSE_5_1">#N/A</definedName>
    <definedName name="DTL_Q_BONDS___CORPORATE_1_1">#N/A</definedName>
    <definedName name="DTL_Q_BONDS___CORPORATE_11_1">#N/A</definedName>
    <definedName name="DTL_Q_BONDS___CORPORATE_19_1">#N/A</definedName>
    <definedName name="DTL_Q_BONDS___CORPORATE_2_1">#N/A</definedName>
    <definedName name="DTL_Q_BONDS___CORPORATE_21_1">#N/A</definedName>
    <definedName name="DTL_Q_BONDS___CORPORATE_23_1">#N/A</definedName>
    <definedName name="DTL_Q_BONDS___CORPORATE_25_1">#N/A</definedName>
    <definedName name="DTL_Q_BONDS___CORPORATE_27_1">#N/A</definedName>
    <definedName name="DTL_Q_BONDS___CORPORATE_29_1">#N/A</definedName>
    <definedName name="DTL_Q_BONDS___CORPORATE_32_1">#N/A</definedName>
    <definedName name="DTL_Q_BONDS___CORPORATE_34_1">#N/A</definedName>
    <definedName name="DTL_Q_BONDS___CORPORATE_36_1">#N/A</definedName>
    <definedName name="DTL_Q_BONDS___CORPORATE_43_1">#N/A</definedName>
    <definedName name="DTL_Q_BONDS___CORPORATE_48_1">#N/A</definedName>
    <definedName name="DTL_Q_BONDS___CORPORATE_6_1">#N/A</definedName>
    <definedName name="DTL_Q_BONDS___SOVEREIGN_1_1">#N/A</definedName>
    <definedName name="DTL_Q_BONDS___SOVEREIGN_2_1">#N/A</definedName>
    <definedName name="DTL_Q_BONDS___TREASURY_1_1">#N/A</definedName>
    <definedName name="DTL_Q_BONDS___TREASURY_10_1">#N/A</definedName>
    <definedName name="DTL_Q_BONDS___TREASURY_12_1">#N/A</definedName>
    <definedName name="DTL_Q_BONDS___TREASURY_2_1">#N/A</definedName>
    <definedName name="DTL_Q_BONDS___TREASURY_3_1">#N/A</definedName>
    <definedName name="DTL_Q_BONDS___TREASURY_5_1">#N/A</definedName>
    <definedName name="DTL_Q_BONDS___TREASURY_7_1">#N/A</definedName>
    <definedName name="DTL_Q_BONDS___TREASURY_8_1">#N/A</definedName>
    <definedName name="DTL_Q_C100CB_1_1">#N/A</definedName>
    <definedName name="DTL_Q_C101CB_2_1">#N/A</definedName>
    <definedName name="DTL_Q_C102CB_3_1">#N/A</definedName>
    <definedName name="DTL_Q_C103CB_4_1">#N/A</definedName>
    <definedName name="DTL_Q_C104CB_5_1">#N/A</definedName>
    <definedName name="DTL_Q_C105CB_6_1">#N/A</definedName>
    <definedName name="DTL_Q_C106CB_7_1">#N/A</definedName>
    <definedName name="DTL_Q_C108CB_8_1">#N/A</definedName>
    <definedName name="DTL_Q_C109CB_9_1">#N/A</definedName>
    <definedName name="DTL_Q_C110CB_10_1">#N/A</definedName>
    <definedName name="DTL_Q_C112CB_11_1">#N/A</definedName>
    <definedName name="DTL_Q_C113CB_12_1">#N/A</definedName>
    <definedName name="DTL_Q_C114CB_13_1">#N/A</definedName>
    <definedName name="DTL_Q_C115CB_14_1">#N/A</definedName>
    <definedName name="DTL_Q_C116CB_15_1">#N/A</definedName>
    <definedName name="DTL_Q_C117CB_16_1">#N/A</definedName>
    <definedName name="DTL_Q_C118BX_17_1">#N/A</definedName>
    <definedName name="DTL_Q_C118CB_18_1">#N/A</definedName>
    <definedName name="DTL_Q_C119CB_19_1">#N/A</definedName>
    <definedName name="DTL_Q_C120CB_20_1">#N/A</definedName>
    <definedName name="DTL_Q_C121BX_21_1">#N/A</definedName>
    <definedName name="DTL_Q_C121CB_22_1">#N/A</definedName>
    <definedName name="DTL_Q_C122CB_23_1">#N/A</definedName>
    <definedName name="DTL_Q_C123BX_24_1">#N/A</definedName>
    <definedName name="DTL_Q_C124CB_25_1">#N/A</definedName>
    <definedName name="DTL_Q_C125CB_26_1">#N/A</definedName>
    <definedName name="DTL_Q_C126CB_27_1">#N/A</definedName>
    <definedName name="DTL_Q_C127CB_28_1">#N/A</definedName>
    <definedName name="DTL_Q_C128CB_29_1">#N/A</definedName>
    <definedName name="DTL_Q_C129BX_30_1">#N/A</definedName>
    <definedName name="DTL_Q_C130CB_31_1">#N/A</definedName>
    <definedName name="DTL_Q_C131CB_32_1">#N/A</definedName>
    <definedName name="DTL_Q_C132CB_33_1">#N/A</definedName>
    <definedName name="DTL_Q_C133CB_34_1">#N/A</definedName>
    <definedName name="DTL_Q_C134CB_35_1">#N/A</definedName>
    <definedName name="DTL_Q_C135BX_36_1">#N/A</definedName>
    <definedName name="DTL_Q_C136CB_37_1">#N/A</definedName>
    <definedName name="DTL_Q_C137BX_38_1">#N/A</definedName>
    <definedName name="DTL_Q_C138BX_39_1">#N/A</definedName>
    <definedName name="DTL_Q_C138CB_40_1">#N/A</definedName>
    <definedName name="DTL_Q_C139BX_41_1">#N/A</definedName>
    <definedName name="DTL_Q_C140CB_42_1">#N/A</definedName>
    <definedName name="DTL_Q_C141BX_43_1">#N/A</definedName>
    <definedName name="DTL_Q_C142CB_44_1">#N/A</definedName>
    <definedName name="DTL_Q_C143CB_45_1">#N/A</definedName>
    <definedName name="DTL_Q_C144BX_46_1">#N/A</definedName>
    <definedName name="DTL_Q_C144CB_47_1">#N/A</definedName>
    <definedName name="DTL_Q_C145BX_48_1">#N/A</definedName>
    <definedName name="DTL_Q_C146BX_49_1">#N/A</definedName>
    <definedName name="DTL_Q_C146CB_50_1">#N/A</definedName>
    <definedName name="DTL_Q_C147CB_51_1">#N/A</definedName>
    <definedName name="DTL_Q_C148CB_52_1">#N/A</definedName>
    <definedName name="DTL_Q_C149CB_53_1">#N/A</definedName>
    <definedName name="DTL_Q_C150CB_54_1">#N/A</definedName>
    <definedName name="DTL_Q_C151CB_55_1">#N/A</definedName>
    <definedName name="DTL_Q_C152CB_56_1">#N/A</definedName>
    <definedName name="DTL_Q_C153CB_57_1">#N/A</definedName>
    <definedName name="DTL_Q_C154CB_58_1">#N/A</definedName>
    <definedName name="DTL_Q_C155CB_59_1">#N/A</definedName>
    <definedName name="DTL_Q_C156CB_60_1">#N/A</definedName>
    <definedName name="DTL_Q_C157CB_61_1">#N/A</definedName>
    <definedName name="DTL_Q_C158CB_62_1">#N/A</definedName>
    <definedName name="DTL_Q_C159CB_63_1">#N/A</definedName>
    <definedName name="DTL_Q_C160CB_64_1">#N/A</definedName>
    <definedName name="DTL_Q_C161CB_65_1">#N/A</definedName>
    <definedName name="DTL_Q_C162CB_66_1">#N/A</definedName>
    <definedName name="DTL_Q_C163CB_67_1">#N/A</definedName>
    <definedName name="DTL_Q_C164CB_68_1">#N/A</definedName>
    <definedName name="DTL_Q_C165CB_69_1">#N/A</definedName>
    <definedName name="DTL_Q_C166CB_70_1">#N/A</definedName>
    <definedName name="DTL_Q_C167CB_71_1">#N/A</definedName>
    <definedName name="DTL_Q_C168CB_72_1">#N/A</definedName>
    <definedName name="DTL_Q_C168DX_73_1">#N/A</definedName>
    <definedName name="DTL_Q_C169DX_74_1">#N/A</definedName>
    <definedName name="DTL_Q_C170DX_75_1">#N/A</definedName>
    <definedName name="DTL_Q_C171CB_76_1">#N/A</definedName>
    <definedName name="DTL_Q_C172CB_77_1">#N/A</definedName>
    <definedName name="DTL_Q_C172DX_78_1">#N/A</definedName>
    <definedName name="DTL_Q_C173DX_79_1">#N/A</definedName>
    <definedName name="DTL_Q_C174DX_80_1">#N/A</definedName>
    <definedName name="DTL_Q_C175CB_81_1">#N/A</definedName>
    <definedName name="DTL_Q_C176CB_82_1">#N/A</definedName>
    <definedName name="DTL_Q_C177CB_83_1">#N/A</definedName>
    <definedName name="DTL_Q_C178SX_84_1">#N/A</definedName>
    <definedName name="DTL_Q_C179SX_85_1">#N/A</definedName>
    <definedName name="DTL_Q_C180DX_86_1">#N/A</definedName>
    <definedName name="DTL_Q_C181DX_87_1">#N/A</definedName>
    <definedName name="DTL_Q_C182DX_88_1">#N/A</definedName>
    <definedName name="DTL_Q_C183DX_89_1">#N/A</definedName>
    <definedName name="DTL_Q_C184DX_90_1">#N/A</definedName>
    <definedName name="DTL_Q_C186DX_91_1">#N/A</definedName>
    <definedName name="DTL_Q_C187CB_92_1">#N/A</definedName>
    <definedName name="DTL_Q_C187OC_93_1">#N/A</definedName>
    <definedName name="DTL_Q_C188DX_94_1">#N/A</definedName>
    <definedName name="DTL_Q_C189CB_95_1">#N/A</definedName>
    <definedName name="DTL_Q_C190CB_96_1">#N/A</definedName>
    <definedName name="DTL_Q_C190OC_97_1">#N/A</definedName>
    <definedName name="DTL_Q_C191LF_98_1">#N/A</definedName>
    <definedName name="DTL_Q_C192LF_99_1">#N/A</definedName>
    <definedName name="DTL_Q_C193CB_100_1">#N/A</definedName>
    <definedName name="DTL_Q_C193OC_101_1">#N/A</definedName>
    <definedName name="DTL_Q_CAD_ASSETS_8_1">#N/A</definedName>
    <definedName name="DTL_Q_CAD_EXPENSES_7_1">#N/A</definedName>
    <definedName name="DTL_Q_CAD_INCOME_6_1">#N/A</definedName>
    <definedName name="DTL_Q_CAD_LIABILITIES_9_1">#N/A</definedName>
    <definedName name="DTL_Q_CAD_SUSPENSE_10_1">#N/A</definedName>
    <definedName name="DTL_Q_CASH_1_1">#N/A</definedName>
    <definedName name="DTL_Q_CASH_12_1">#N/A</definedName>
    <definedName name="DTL_Q_CASH_15_1">#N/A</definedName>
    <definedName name="DTL_Q_CASH_17_1">#N/A</definedName>
    <definedName name="DTL_Q_CASH_2_1">#N/A</definedName>
    <definedName name="DTL_Q_CASH_3_1">#N/A</definedName>
    <definedName name="DTL_Q_CASH_30_1">#N/A</definedName>
    <definedName name="DTL_Q_CASH_38_1">#N/A</definedName>
    <definedName name="DTL_Q_CASH_4_1">#N/A</definedName>
    <definedName name="DTL_Q_CASH_40_1">#N/A</definedName>
    <definedName name="DTL_Q_CASH_42_1">#N/A</definedName>
    <definedName name="DTL_Q_CASH_44_1">#N/A</definedName>
    <definedName name="DTL_Q_CASH_45_1">#N/A</definedName>
    <definedName name="DTL_Q_CASH_46_1">#N/A</definedName>
    <definedName name="DTL_Q_CASH_49_1">#N/A</definedName>
    <definedName name="DTL_Q_CASH_51_1">#N/A</definedName>
    <definedName name="DTL_Q_CASH_54_1">#N/A</definedName>
    <definedName name="DTL_Q_CASH_6_1">#N/A</definedName>
    <definedName name="DTL_Q_CASH_7_1">#N/A</definedName>
    <definedName name="DTL_Q_CASH_9_1">#N/A</definedName>
    <definedName name="DTL_Q_CASHSD_102_1">#N/A</definedName>
    <definedName name="DTL_Q_CC02AX_1_1">#N/A</definedName>
    <definedName name="DTL_Q_CC02LB_2_1">#N/A</definedName>
    <definedName name="DTL_Q_CC02LX_3_1">#N/A</definedName>
    <definedName name="DTL_Q_CC03AW_4_1">#N/A</definedName>
    <definedName name="DTL_Q_CC03AX_5_1">#N/A</definedName>
    <definedName name="DTL_Q_CC04AX_6_1">#N/A</definedName>
    <definedName name="DTL_Q_CC04LX_7_1">#N/A</definedName>
    <definedName name="DTL_Q_CHF_ASSETS_13_1">#N/A</definedName>
    <definedName name="DTL_Q_CHF_EXPENSES_12_1">#N/A</definedName>
    <definedName name="DTL_Q_CHF_INCOME_11_1">#N/A</definedName>
    <definedName name="DTL_Q_CHF_LIABILITIES_14_1">#N/A</definedName>
    <definedName name="DTL_Q_CHF_SUSPENSE_15_1">#N/A</definedName>
    <definedName name="DTL_Q_CIBCCI_103_1">#N/A</definedName>
    <definedName name="DTL_Q_CM02LF_8_1">#N/A</definedName>
    <definedName name="DTL_Q_COMMODITY___FUTURE_14_1">#N/A</definedName>
    <definedName name="DTL_Q_COMMODITY___FUTURE_16_1">#N/A</definedName>
    <definedName name="DTL_Q_COMMODITY___FUTURE_17_1">#N/A</definedName>
    <definedName name="DTL_Q_COMMODITY___FUTURE_2_1">#N/A</definedName>
    <definedName name="DTL_Q_COMMODITY___FUTURE_3_1">#N/A</definedName>
    <definedName name="DTL_Q_COMMODITY___FUTURE_4_1">#N/A</definedName>
    <definedName name="DTL_Q_COMMODITY___FUTURE_45_1">#N/A</definedName>
    <definedName name="DTL_Q_COMMODITY___FUTURE_5_1">#N/A</definedName>
    <definedName name="DTL_Q_COMMODITY___FUTURE_50_1">#N/A</definedName>
    <definedName name="DTL_Q_COMMODITY___OPTION_11_1">#N/A</definedName>
    <definedName name="DTL_Q_COMMODITY___OPTION_13_1">#N/A</definedName>
    <definedName name="DTL_Q_COMMODITY___OPTION_14_1">#N/A</definedName>
    <definedName name="DTL_Q_COMMODITY___OPTION_16_1">#N/A</definedName>
    <definedName name="DTL_Q_COMMODITY___OPTION_3_1">#N/A</definedName>
    <definedName name="DTL_Q_COMMODITY___OPTION_37_1">#N/A</definedName>
    <definedName name="DTL_Q_COMMODITY___OPTION_4_1">#N/A</definedName>
    <definedName name="DTL_Q_COMMODITY___OPTION_5_1">#N/A</definedName>
    <definedName name="DTL_Q_COMMODITY___OPTION_7_1">#N/A</definedName>
    <definedName name="DTL_Q_COMMODITY___OPTION_8_1">#N/A</definedName>
    <definedName name="DTL_Q_COMMODITY___OPTION_9_1">#N/A</definedName>
    <definedName name="DTL_Q_CONTRACTUAL___OPTION_4_1">#N/A</definedName>
    <definedName name="DTL_Q_CONTRACTUAL___OPTION_41_1">#N/A</definedName>
    <definedName name="DTL_Q_CONTRACTUAL___OPTION_46_1">#N/A</definedName>
    <definedName name="DTL_Q_CONTRACTUAL___OPTION_47_1">#N/A</definedName>
    <definedName name="DTL_Q_CONTRACTUAL___OPTION_5_1">#N/A</definedName>
    <definedName name="DTL_Q_CONTRACTUAL___OPTION_52_1">#N/A</definedName>
    <definedName name="DTL_Q_CONTRACTUAL___OPTION_6_1">#N/A</definedName>
    <definedName name="DTL_Q_CONTRACTUAL___SWAP_28_1">#N/A</definedName>
    <definedName name="DTL_Q_CONTRACTUAL___SWAP_30_1">#N/A</definedName>
    <definedName name="DTL_Q_CONTRACTUAL___SWAP_5_1">#N/A</definedName>
    <definedName name="DTL_Q_CONTRACTUAL___SWAP_6_1">#N/A</definedName>
    <definedName name="DTL_Q_CONTRACTUAL___SWAP_7_1">#N/A</definedName>
    <definedName name="DTL_Q_CR01CB_104_1">#N/A</definedName>
    <definedName name="DTL_Q_CR02CB_105_1">#N/A</definedName>
    <definedName name="DTL_Q_CR14CB_106_1">#N/A</definedName>
    <definedName name="DTL_Q_CR15CB_107_1">#N/A</definedName>
    <definedName name="DTL_Q_CR16CB_108_1">#N/A</definedName>
    <definedName name="DTL_Q_CR16SX_109_1">#N/A</definedName>
    <definedName name="DTL_Q_CR17SX_110_1">#N/A</definedName>
    <definedName name="DTL_Q_CR18SX_111_1">#N/A</definedName>
    <definedName name="DTL_Q_CR19SX_112_1">#N/A</definedName>
    <definedName name="DTL_Q_CR20SX_113_1">#N/A</definedName>
    <definedName name="DTL_Q_CR21SX_114_1">#N/A</definedName>
    <definedName name="DTL_Q_CR22CB_115_1">#N/A</definedName>
    <definedName name="DTL_Q_CR22SX_116_1">#N/A</definedName>
    <definedName name="DTL_Q_CR23SX_117_1">#N/A</definedName>
    <definedName name="DTL_Q_CR24SX_118_1">#N/A</definedName>
    <definedName name="DTL_Q_CR25SX_119_1">#N/A</definedName>
    <definedName name="DTL_Q_CR26SX_120_1">#N/A</definedName>
    <definedName name="DTL_Q_CR27SX_121_1">#N/A</definedName>
    <definedName name="DTL_Q_CR28SX_122_1">#N/A</definedName>
    <definedName name="DTL_Q_CR29SX_123_1">#N/A</definedName>
    <definedName name="DTL_Q_CR30SX_124_1">#N/A</definedName>
    <definedName name="DTL_Q_CR31SX_125_1">#N/A</definedName>
    <definedName name="DTL_Q_CR32SX_126_1">#N/A</definedName>
    <definedName name="DTL_Q_CR33SX_127_1">#N/A</definedName>
    <definedName name="DTL_Q_CR34SX_128_1">#N/A</definedName>
    <definedName name="DTL_Q_CR35SX_129_1">#N/A</definedName>
    <definedName name="DTL_Q_CR36SX_130_1">#N/A</definedName>
    <definedName name="DTL_Q_CR37SX_131_1">#N/A</definedName>
    <definedName name="DTL_Q_CR38CB_132_1">#N/A</definedName>
    <definedName name="DTL_Q_CR38SX_133_1">#N/A</definedName>
    <definedName name="DTL_Q_CR39CB_134_1">#N/A</definedName>
    <definedName name="DTL_Q_CR39SX_135_1">#N/A</definedName>
    <definedName name="DTL_Q_CR40CB_136_1">#N/A</definedName>
    <definedName name="DTL_Q_CR40SX_137_1">#N/A</definedName>
    <definedName name="DTL_Q_CR41CB_138_1">#N/A</definedName>
    <definedName name="DTL_Q_CR41SX_139_1">#N/A</definedName>
    <definedName name="DTL_Q_CR42CB_140_1">#N/A</definedName>
    <definedName name="DTL_Q_CR42SX_141_1">#N/A</definedName>
    <definedName name="DTL_Q_CR43SX_142_1">#N/A</definedName>
    <definedName name="DTL_Q_CR44SX_143_1">#N/A</definedName>
    <definedName name="DTL_Q_CR45CB_144_1">#N/A</definedName>
    <definedName name="DTL_Q_CR45SX_145_1">#N/A</definedName>
    <definedName name="DTL_Q_CR46CB_146_1">#N/A</definedName>
    <definedName name="DTL_Q_CR46SX_147_1">#N/A</definedName>
    <definedName name="DTL_Q_CR47SX_148_1">#N/A</definedName>
    <definedName name="DTL_Q_CR48SX_149_1">#N/A</definedName>
    <definedName name="DTL_Q_CR49CB_150_1">#N/A</definedName>
    <definedName name="DTL_Q_CR49SX_151_1">#N/A</definedName>
    <definedName name="DTL_Q_CR50CB_152_1">#N/A</definedName>
    <definedName name="DTL_Q_CR50SX_153_1">#N/A</definedName>
    <definedName name="DTL_Q_CR51CB_154_1">#N/A</definedName>
    <definedName name="DTL_Q_CR51SX_155_1">#N/A</definedName>
    <definedName name="DTL_Q_CR52CB_156_1">#N/A</definedName>
    <definedName name="DTL_Q_CR52SX_157_1">#N/A</definedName>
    <definedName name="DTL_Q_CR53CB_158_1">#N/A</definedName>
    <definedName name="DTL_Q_CR53SX_159_1">#N/A</definedName>
    <definedName name="DTL_Q_CR54CB_160_1">#N/A</definedName>
    <definedName name="DTL_Q_CR55CB_161_1">#N/A</definedName>
    <definedName name="DTL_Q_CR56CB_162_1">#N/A</definedName>
    <definedName name="DTL_Q_CR57CB_163_1">#N/A</definedName>
    <definedName name="DTL_Q_CR58CB_164_1">#N/A</definedName>
    <definedName name="DTL_Q_CR59CB_165_1">#N/A</definedName>
    <definedName name="DTL_Q_CR60CB_166_1">#N/A</definedName>
    <definedName name="DTL_Q_CR61CB_167_1">#N/A</definedName>
    <definedName name="DTL_Q_CR62CB_168_1">#N/A</definedName>
    <definedName name="DTL_Q_CR63CB_169_1">#N/A</definedName>
    <definedName name="DTL_Q_CR64CB_170_1">#N/A</definedName>
    <definedName name="DTL_Q_CR65CB_171_1">#N/A</definedName>
    <definedName name="DTL_Q_CR66CB_172_1">#N/A</definedName>
    <definedName name="DTL_Q_CR68CB_173_1">#N/A</definedName>
    <definedName name="DTL_Q_CR69CB_174_1">#N/A</definedName>
    <definedName name="DTL_Q_CR70CB_175_1">#N/A</definedName>
    <definedName name="DTL_Q_CR71CB_176_1">#N/A</definedName>
    <definedName name="DTL_Q_CR72CB_177_1">#N/A</definedName>
    <definedName name="DTL_Q_CR73CB_178_1">#N/A</definedName>
    <definedName name="DTL_Q_CR74CB_179_1">#N/A</definedName>
    <definedName name="DTL_Q_CR75CB_180_1">#N/A</definedName>
    <definedName name="DTL_Q_CR76CB_181_1">#N/A</definedName>
    <definedName name="DTL_Q_CR77CB_182_1">#N/A</definedName>
    <definedName name="DTL_Q_CR78CB_183_1">#N/A</definedName>
    <definedName name="DTL_Q_CR79CB_184_1">#N/A</definedName>
    <definedName name="DTL_Q_CR80CB_185_1">#N/A</definedName>
    <definedName name="DTL_Q_CR81CB_186_1">#N/A</definedName>
    <definedName name="DTL_Q_CR82CB_187_1">#N/A</definedName>
    <definedName name="DTL_Q_CR83CB_188_1">#N/A</definedName>
    <definedName name="DTL_Q_CR84CB_189_1">#N/A</definedName>
    <definedName name="DTL_Q_CR85CB_190_1">#N/A</definedName>
    <definedName name="DTL_Q_CR86CB_191_1">#N/A</definedName>
    <definedName name="DTL_Q_CR87CB_192_1">#N/A</definedName>
    <definedName name="DTL_Q_CR88BX_193_1">#N/A</definedName>
    <definedName name="DTL_Q_CR88CB_194_1">#N/A</definedName>
    <definedName name="DTL_Q_CR89BX_195_1">#N/A</definedName>
    <definedName name="DTL_Q_CR89CB_196_1">#N/A</definedName>
    <definedName name="DTL_Q_CR90BX_197_1">#N/A</definedName>
    <definedName name="DTL_Q_CR90CB_198_1">#N/A</definedName>
    <definedName name="DTL_Q_CR91BX_199_1">#N/A</definedName>
    <definedName name="DTL_Q_CR91CB_200_1">#N/A</definedName>
    <definedName name="DTL_Q_CR92CB_201_1">#N/A</definedName>
    <definedName name="DTL_Q_CR93CB_202_1">#N/A</definedName>
    <definedName name="DTL_Q_CR94CB_203_1">#N/A</definedName>
    <definedName name="DTL_Q_CR95CB_204_1">#N/A</definedName>
    <definedName name="DTL_Q_CR96CB_205_1">#N/A</definedName>
    <definedName name="DTL_Q_CR97CB_206_1">#N/A</definedName>
    <definedName name="DTL_Q_CR98CB_207_1">#N/A</definedName>
    <definedName name="DTL_Q_CR99CB_208_1">#N/A</definedName>
    <definedName name="DTL_Q_DEAM_1_1">#N/A</definedName>
    <definedName name="DTL_Q_DEAM_209_1">#N/A</definedName>
    <definedName name="DTL_Q_DEAM_CAD_1_1">#N/A</definedName>
    <definedName name="DTL_Q_DEAM_NET_ASSET_VALUE_CASH_AND_OTHER_ASSETS_2_1">#N/A</definedName>
    <definedName name="DTL_Q_DEAM_NET_ASSET_VALUE_DEAM_INVESTMENTS_1_1">#N/A</definedName>
    <definedName name="DTL_Q_DEAM_USD_2_1">#N/A</definedName>
    <definedName name="DTL_Q_E012BC_FEI94500X0__1_1">#N/A</definedName>
    <definedName name="DTL_Q_E012BC_FEI94750L0__2_1">#N/A</definedName>
    <definedName name="DTL_Q_E102BC_FEI94500F1__3_1">#N/A</definedName>
    <definedName name="DTL_Q_E102BC_FEI94500R1__4_1">#N/A</definedName>
    <definedName name="DTL_Q_E102BC_FEI94750C1__5_1">#N/A</definedName>
    <definedName name="DTL_Q_E102BC_FEI94750O1__6_1">#N/A</definedName>
    <definedName name="DTL_Q_E104BC_FEI94000O1__7_1">#N/A</definedName>
    <definedName name="DTL_Q_E104BC_FEI94500F2__8_1">#N/A</definedName>
    <definedName name="DTL_Q_E104BC_FEI94500I1__9_1">#N/A</definedName>
    <definedName name="DTL_Q_E104BC_FEI94500L1__10_1">#N/A</definedName>
    <definedName name="DTL_Q_E104BC_FEI94500O1__11_1">#N/A</definedName>
    <definedName name="DTL_Q_E104BC_FEI94500R2__12_1">#N/A</definedName>
    <definedName name="DTL_Q_E104BC_FEI94500U1__13_1">#N/A</definedName>
    <definedName name="DTL_Q_E104BC_FEI94500X1__14_1">#N/A</definedName>
    <definedName name="DTL_Q_E104BC_FEI94750C1__15_1">#N/A</definedName>
    <definedName name="DTL_Q_E104BC_FEI94750O1__16_1">#N/A</definedName>
    <definedName name="DTL_Q_E104BC_FEI94875C1__17_1">#N/A</definedName>
    <definedName name="DTL_Q_E104BC_FEI94875O1__18_1">#N/A</definedName>
    <definedName name="DTL_Q_E104BC_GBL10450X0__19_1">#N/A</definedName>
    <definedName name="DTL_Q_E104BC_GBL10500L0__20_1">#N/A</definedName>
    <definedName name="DTL_Q_E104BC_GBL10500X0__21_1">#N/A</definedName>
    <definedName name="DTL_Q_E104BC_GBL10550L0__22_1">#N/A</definedName>
    <definedName name="DTL_Q_E104BC_GBL10550X0__23_1">#N/A</definedName>
    <definedName name="DTL_Q_E104BC_GBL10650L0__24_1">#N/A</definedName>
    <definedName name="DTL_Q_E107BC_FEI94625O1__25_1">#N/A</definedName>
    <definedName name="DTL_Q_E107BC_FEI94750O1__26_1">#N/A</definedName>
    <definedName name="DTL_Q_E107BC_FEI94875O1__27_1">#N/A</definedName>
    <definedName name="DTL_Q_E108BC_GBL10500W0__28_1">#N/A</definedName>
    <definedName name="DTL_Q_E108BC_GBL10550W0__29_1">#N/A</definedName>
    <definedName name="DTL_Q_E108BC_GBL10600L0__30_1">#N/A</definedName>
    <definedName name="DTL_Q_E111BC_FEI94750L1__31_1">#N/A</definedName>
    <definedName name="DTL_Q_E111BC_FEI94750X1__32_1">#N/A</definedName>
    <definedName name="DTL_Q_E111BC_GBL10550C1__33_1">#N/A</definedName>
    <definedName name="DTL_Q_E111BC_GBL10550L0__34_1">#N/A</definedName>
    <definedName name="DTL_Q_E111BC_GBL10550O1__35_1">#N/A</definedName>
    <definedName name="DTL_Q_E111BC_GBL10550X0__36_1">#N/A</definedName>
    <definedName name="DTL_Q_E111BC_GBL10600A1__37_1">#N/A</definedName>
    <definedName name="DTL_Q_E111BC_GBL10600C1__38_1">#N/A</definedName>
    <definedName name="DTL_Q_E111BC_GBL10600M1__39_1">#N/A</definedName>
    <definedName name="DTL_Q_E111BC_GBL10600O1__40_1">#N/A</definedName>
    <definedName name="DTL_Q_E111BC_GBL10700A1__41_1">#N/A</definedName>
    <definedName name="DTL_Q_E112BC_GBL10450N1__42_1">#N/A</definedName>
    <definedName name="DTL_Q_E112BC_GBL10650B1__43_1">#N/A</definedName>
    <definedName name="DTL_Q_E203BC_GBL10400X0__44_1">#N/A</definedName>
    <definedName name="DTL_Q_E203BC_GBL10450X0__45_1">#N/A</definedName>
    <definedName name="DTL_Q_E203BC_GBL10600L0__46_1">#N/A</definedName>
    <definedName name="DTL_Q_E203BC_GBM10225U0__47_1">#N/A</definedName>
    <definedName name="DTL_Q_E203BC_GBM1025U0__48_1">#N/A</definedName>
    <definedName name="DTL_Q_E203BC_GBM10275I0__49_1">#N/A</definedName>
    <definedName name="DTL_Q_E203BC_GBM10275U0__50_1">#N/A</definedName>
    <definedName name="DTL_Q_E203BC_GBM1030U0__51_1">#N/A</definedName>
    <definedName name="DTL_Q_E203BC_GBM10325I0__52_1">#N/A</definedName>
    <definedName name="DTL_Q_E203BC_OGBL1000X0__53_1">#N/A</definedName>
    <definedName name="DTL_Q_E203BC_OGBL1005X0__54_1">#N/A</definedName>
    <definedName name="DTL_Q_E203BC_OGBL1045U0__55_1">#N/A</definedName>
    <definedName name="DTL_Q_E203BC_OGBL1050U0__56_1">#N/A</definedName>
    <definedName name="DTL_Q_E311BC_GBL10500W0__57_1">#N/A</definedName>
    <definedName name="DTL_Q_E311BC_GBL10550W0__58_1">#N/A</definedName>
    <definedName name="DTL_Q_E402BC_FEI94250R1__59_1">#N/A</definedName>
    <definedName name="DTL_Q_E402BC_FEI94250U1__60_1">#N/A</definedName>
    <definedName name="DTL_Q_E402BC_FEI94375X0__61_1">#N/A</definedName>
    <definedName name="DTL_Q_E402BC_FEI94500R1__62_1">#N/A</definedName>
    <definedName name="DTL_Q_E402BC_FEI94500X0__63_1">#N/A</definedName>
    <definedName name="DTL_Q_E402BC_FEI94625O1__64_1">#N/A</definedName>
    <definedName name="DTL_Q_E402BC_FEI94750C1__65_1">#N/A</definedName>
    <definedName name="DTL_Q_E402BC_FEI94750O1__66_1">#N/A</definedName>
    <definedName name="DTL_Q_E402BC_FEI94750R1__67_1">#N/A</definedName>
    <definedName name="DTL_Q_E402BC_FEI94875L0__68_1">#N/A</definedName>
    <definedName name="DTL_Q_E402BC_FEI94875U0__69_1">#N/A</definedName>
    <definedName name="DTL_Q_E402BC_FEI94875X0__70_1">#N/A</definedName>
    <definedName name="DTL_Q_E402BC_FEI95000C1__71_1">#N/A</definedName>
    <definedName name="DTL_Q_E402BC_FEI95000F1__72_1">#N/A</definedName>
    <definedName name="DTL_Q_E402BC_FEI95000I1__73_1">#N/A</definedName>
    <definedName name="DTL_Q_E402BC_FEI95000L0__74_1">#N/A</definedName>
    <definedName name="DTL_Q_E402BC_FEI95000L1__75_1">#N/A</definedName>
    <definedName name="DTL_Q_E402BC_FEI95000R1__76_1">#N/A</definedName>
    <definedName name="DTL_Q_E402BC_FEI95000U0__77_1">#N/A</definedName>
    <definedName name="DTL_Q_E402BC_FEI95000U1__78_1">#N/A</definedName>
    <definedName name="DTL_Q_E402BC_FEI95000X1__79_1">#N/A</definedName>
    <definedName name="DTL_Q_E402BC_FEI95125C1__80_1">#N/A</definedName>
    <definedName name="DTL_Q_E402BC_FEI95125L0__81_1">#N/A</definedName>
    <definedName name="DTL_Q_E402BC_FEI95250F1__82_1">#N/A</definedName>
    <definedName name="DTL_Q_E402BC_FEI95250I1__83_1">#N/A</definedName>
    <definedName name="DTL_Q_E402BC_FEI95250L0__84_1">#N/A</definedName>
    <definedName name="DTL_Q_E402BC_FEI95375G0__85_1">#N/A</definedName>
    <definedName name="DTL_Q_E402BC_FEI95500F1__86_1">#N/A</definedName>
    <definedName name="DTL_Q_E402BC_GBL10350W0__87_1">#N/A</definedName>
    <definedName name="DTL_Q_E402BC_GBL10400M1__88_1">#N/A</definedName>
    <definedName name="DTL_Q_E402BC_GBL10600J0__89_1">#N/A</definedName>
    <definedName name="DTL_Q_E402BC_GBL10600K0__90_1">#N/A</definedName>
    <definedName name="DTL_Q_E402BC_GBL10650K0__91_1">#N/A</definedName>
    <definedName name="DTL_Q_E502BC_OGBL1080L0__92_1">#N/A</definedName>
    <definedName name="DTL_Q_E607BC_GBL10650A1__93_1">#N/A</definedName>
    <definedName name="DTL_Q_EQ02AF_9_1">#N/A</definedName>
    <definedName name="DTL_Q_EQ02LF_10_1">#N/A</definedName>
    <definedName name="DTL_Q_EQ04LB_11_1">#N/A</definedName>
    <definedName name="DTL_Q_EQUITIES___LISTED_10_1">#N/A</definedName>
    <definedName name="DTL_Q_EQUITIES___LISTED_12_1">#N/A</definedName>
    <definedName name="DTL_Q_EQUITIES___LISTED_13_1">#N/A</definedName>
    <definedName name="DTL_Q_EQUITIES___LISTED_15_1">#N/A</definedName>
    <definedName name="DTL_Q_EQUITIES___LISTED_18_1">#N/A</definedName>
    <definedName name="DTL_Q_EQUITIES___LISTED_2_1">#N/A</definedName>
    <definedName name="DTL_Q_EQUITIES___LISTED_20_1">#N/A</definedName>
    <definedName name="DTL_Q_EQUITIES___LISTED_22_1">#N/A</definedName>
    <definedName name="DTL_Q_EQUITIES___LISTED_24_1">#N/A</definedName>
    <definedName name="DTL_Q_EQUITIES___LISTED_26_1">#N/A</definedName>
    <definedName name="DTL_Q_EQUITIES___LISTED_28_1">#N/A</definedName>
    <definedName name="DTL_Q_EQUITIES___LISTED_29_1">#N/A</definedName>
    <definedName name="DTL_Q_EQUITIES___LISTED_31_1">#N/A</definedName>
    <definedName name="DTL_Q_EQUITIES___LISTED_33_1">#N/A</definedName>
    <definedName name="DTL_Q_EQUITIES___LISTED_35_1">#N/A</definedName>
    <definedName name="DTL_Q_EQUITIES___LISTED_38_1">#N/A</definedName>
    <definedName name="DTL_Q_EQUITIES___LISTED_39_1">#N/A</definedName>
    <definedName name="DTL_Q_EQUITIES___LISTED_4_1">#N/A</definedName>
    <definedName name="DTL_Q_EQUITIES___LISTED_41_1">#N/A</definedName>
    <definedName name="DTL_Q_EQUITIES___LISTED_42_1">#N/A</definedName>
    <definedName name="DTL_Q_EQUITIES___LISTED_43_1">#N/A</definedName>
    <definedName name="DTL_Q_EQUITIES___LISTED_47_1">#N/A</definedName>
    <definedName name="DTL_Q_EQUITIES___LISTED_5_1">#N/A</definedName>
    <definedName name="DTL_Q_EQUITIES___LISTED_6_1">#N/A</definedName>
    <definedName name="DTL_Q_EQUITIES___LISTED_7_1">#N/A</definedName>
    <definedName name="DTL_Q_EQUITIES___LISTED_8_1">#N/A</definedName>
    <definedName name="DTL_Q_EQUITY___NON_LISTED_1_1">#N/A</definedName>
    <definedName name="DTL_Q_EQUITY___NON_LISTED_3_1">#N/A</definedName>
    <definedName name="DTL_Q_EQUITY___NON_LISTED_4_1">#N/A</definedName>
    <definedName name="DTL_Q_EQUITY___NON_LISTED_5_1">#N/A</definedName>
    <definedName name="DTL_Q_EQUITY___NON_LISTED_6_1">#N/A</definedName>
    <definedName name="DTL_Q_EQUITY___NON_LISTED_8_1">#N/A</definedName>
    <definedName name="DTL_Q_EUR_ASSETS_18_1">#N/A</definedName>
    <definedName name="DTL_Q_EUR_ASSETS_8_1">#N/A</definedName>
    <definedName name="DTL_Q_EUR_EXPENSES_17_1">#N/A</definedName>
    <definedName name="DTL_Q_EUR_EXPENSES_7_1">#N/A</definedName>
    <definedName name="DTL_Q_EUR_INCOME_16_1">#N/A</definedName>
    <definedName name="DTL_Q_EUR_INCOME_6_1">#N/A</definedName>
    <definedName name="DTL_Q_EUR_LIABILITIES_9_1">#N/A</definedName>
    <definedName name="DTL_Q_EUR_SUSPENSE_19_1">#N/A</definedName>
    <definedName name="DTL_Q_F_X_FORWARD_48_1">#N/A</definedName>
    <definedName name="DTL_Q_F_X_FORWARD_6_1">#N/A</definedName>
    <definedName name="DTL_Q_F_X_FORWARD_7_1">#N/A</definedName>
    <definedName name="DTL_Q_F_X_FORWARD_8_1">#N/A</definedName>
    <definedName name="DTL_Q_F_X_FORWARD_9_1">#N/A</definedName>
    <definedName name="DTL_Q_FINANCE_10_1">#N/A</definedName>
    <definedName name="DTL_Q_FINANCE_4_1">#N/A</definedName>
    <definedName name="DTL_Q_FINANCE_5_1">#N/A</definedName>
    <definedName name="DTL_Q_FINANCE_53_1">#N/A</definedName>
    <definedName name="DTL_Q_FINANCE_6_1">#N/A</definedName>
    <definedName name="DTL_Q_FINANCE_7_1">#N/A</definedName>
    <definedName name="DTL_Q_FINANCE_8_1">#N/A</definedName>
    <definedName name="DTL_Q_FINANCE_9_1">#N/A</definedName>
    <definedName name="DTL_Q_FSS93000R1__10_1">#N/A</definedName>
    <definedName name="DTL_Q_FSS93500C1__4_1">#N/A</definedName>
    <definedName name="DTL_Q_FSS93500F1__5_1">#N/A</definedName>
    <definedName name="DTL_Q_FSS93500O1__6_1">#N/A</definedName>
    <definedName name="DTL_Q_FSS93500R1__7_1">#N/A</definedName>
    <definedName name="DTL_Q_FSS93500X0__1_1">#N/A</definedName>
    <definedName name="DTL_Q_FSS93625L0__2_1">#N/A</definedName>
    <definedName name="DTL_Q_FSS93750C1__3_1">#N/A</definedName>
    <definedName name="DTL_Q_FSS93750C1__8_1">#N/A</definedName>
    <definedName name="DTL_Q_FSS93750O1__9_1">#N/A</definedName>
    <definedName name="DTL_Q_FSS94500F1__11_1">#N/A</definedName>
    <definedName name="DTL_Q_FUNDI_2_1">#N/A</definedName>
    <definedName name="DTL_Q_FUNDII_3_1">#N/A</definedName>
    <definedName name="DTL_Q_FUNDLP_1_1">#N/A</definedName>
    <definedName name="DTL_Q_FUNDLP_4_1">#N/A</definedName>
    <definedName name="DTL_Q_GBP_ASSETS_22_1">#N/A</definedName>
    <definedName name="DTL_Q_GBP_EXPENSES_21_1">#N/A</definedName>
    <definedName name="DTL_Q_GBP_INCOME_20_1">#N/A</definedName>
    <definedName name="DTL_Q_GBP_LIABILITIES_23_1">#N/A</definedName>
    <definedName name="DTL_Q_GBP_SUSPENSE_24_1">#N/A</definedName>
    <definedName name="DTL_Q_INTRA_5_1">#N/A</definedName>
    <definedName name="DTL_Q_IR01AW_12_1">#N/A</definedName>
    <definedName name="DTL_Q_IR01CB_210_1">#N/A</definedName>
    <definedName name="DTL_Q_IR01CS_13_1">#N/A</definedName>
    <definedName name="DTL_Q_IR01LB_14_1">#N/A</definedName>
    <definedName name="DTL_Q_IR01SD_211_1">#N/A</definedName>
    <definedName name="DTL_Q_IR02CB_212_1">#N/A</definedName>
    <definedName name="DTL_Q_IR02LF_15_1">#N/A</definedName>
    <definedName name="DTL_Q_IR02SD_213_1">#N/A</definedName>
    <definedName name="DTL_Q_IR02SI_214_1">#N/A</definedName>
    <definedName name="DTL_Q_IR03AF_16_1">#N/A</definedName>
    <definedName name="DTL_Q_IR03CB_215_1">#N/A</definedName>
    <definedName name="DTL_Q_IR03LF_17_1">#N/A</definedName>
    <definedName name="DTL_Q_IR03SD_216_1">#N/A</definedName>
    <definedName name="DTL_Q_IR03SX_217_1">#N/A</definedName>
    <definedName name="DTL_Q_IR04CB_218_1">#N/A</definedName>
    <definedName name="DTL_Q_IR04OC_219_1">#N/A</definedName>
    <definedName name="DTL_Q_IR04SD_220_1">#N/A</definedName>
    <definedName name="DTL_Q_IR04SI_221_1">#N/A</definedName>
    <definedName name="DTL_Q_IR05SD_222_1">#N/A</definedName>
    <definedName name="DTL_Q_IR05SX_223_1">#N/A</definedName>
    <definedName name="DTL_Q_IR06CB_224_1">#N/A</definedName>
    <definedName name="DTL_Q_IR07CB_225_1">#N/A</definedName>
    <definedName name="DTL_Q_IR08CB_226_1">#N/A</definedName>
    <definedName name="DTL_Q_IR10CB_227_1">#N/A</definedName>
    <definedName name="DTL_Q_ISDASD_228_1">#N/A</definedName>
    <definedName name="DTL_Q_JPY_ASSETS_27_1">#N/A</definedName>
    <definedName name="DTL_Q_JPY_EXPENSES_26_1">#N/A</definedName>
    <definedName name="DTL_Q_JPY_INCOME_25_1">#N/A</definedName>
    <definedName name="DTL_Q_JPY_LIABILITIES_28_1">#N/A</definedName>
    <definedName name="DTL_Q_JPY_SUSPENSE_29_1">#N/A</definedName>
    <definedName name="DTL_Q_LILYPD_1_1">#N/A</definedName>
    <definedName name="DTL_Q_LILYPD_NET_ASSET_VALUE_CASH_AND_OTHER_ASSETS_2_1">#N/A</definedName>
    <definedName name="DTL_Q_LILYPD_NET_ASSET_VALUE_LILYPD_INVESTMENTS_1_1">#N/A</definedName>
    <definedName name="DTL_Q_MA01CS_18_1">#N/A</definedName>
    <definedName name="DTL_Q_MA02JP_19_1">#N/A</definedName>
    <definedName name="DTL_Q_MA04SD_20_1">#N/A</definedName>
    <definedName name="DTL_Q_PARTNERSHIP_10_1">#N/A</definedName>
    <definedName name="DTL_Q_PARTNERSHIP_11_1">#N/A</definedName>
    <definedName name="DTL_Q_PARTNERSHIP_55_1">#N/A</definedName>
    <definedName name="DTL_Q_PBMRLF_229_1">#N/A</definedName>
    <definedName name="DTL_Q_PBMRSD_230_1">#N/A</definedName>
    <definedName name="DTL_Q_REPOSD_231_1">#N/A</definedName>
    <definedName name="DTL_Q_SEK_ASSETS_32_1">#N/A</definedName>
    <definedName name="DTL_Q_SEK_EXPENSES_31_1">#N/A</definedName>
    <definedName name="DTL_Q_SEK_INCOME_30_1">#N/A</definedName>
    <definedName name="DTL_Q_SEK_LIABILITIES_33_1">#N/A</definedName>
    <definedName name="DTL_Q_SEK_SUSPENSE_34_1">#N/A</definedName>
    <definedName name="DTL_Q_TEMPO_1_1">#N/A</definedName>
    <definedName name="DTL_Q_TEMPO_NET_ASSET_VALUE_CASH_AND_OTHER_ASSETS_2_1">#N/A</definedName>
    <definedName name="DTL_Q_TEMPO_NET_ASSET_VALUE_TEMPO_INVESTMENTS_1_1">#N/A</definedName>
    <definedName name="DTL_Q_USD_ASSETS_12_1">#N/A</definedName>
    <definedName name="DTL_Q_USD_ASSETS_3_1">#N/A</definedName>
    <definedName name="DTL_Q_USD_ASSETS_37_1">#N/A</definedName>
    <definedName name="DTL_Q_USD_CAPITAL_14_1">#N/A</definedName>
    <definedName name="DTL_Q_USD_CAPITAL_39_1">#N/A</definedName>
    <definedName name="DTL_Q_USD_CAPITAL_5_1">#N/A</definedName>
    <definedName name="DTL_Q_USD_EXPENSES_11_1">#N/A</definedName>
    <definedName name="DTL_Q_USD_EXPENSES_2_1">#N/A</definedName>
    <definedName name="DTL_Q_USD_EXPENSES_36_1">#N/A</definedName>
    <definedName name="DTL_Q_USD_INCOME_1_1">#N/A</definedName>
    <definedName name="DTL_Q_USD_INCOME_10_1">#N/A</definedName>
    <definedName name="DTL_Q_USD_INCOME_35_1">#N/A</definedName>
    <definedName name="DTL_Q_USD_LIABILITIES_13_1">#N/A</definedName>
    <definedName name="DTL_Q_USD_LIABILITIES_38_1">#N/A</definedName>
    <definedName name="DTL_Q_USD_LIABILITIES_4_1">#N/A</definedName>
    <definedName name="DTL_Q_USD_SUSPENSE_15_1">#N/A</definedName>
    <definedName name="DTL_Q_USD_SUSPENSE_40_1">#N/A</definedName>
    <definedName name="DTL_Q_USD_SUSPENSE_6_1">#N/A</definedName>
    <definedName name="DTL_Q_VL01OC_232_1">#N/A</definedName>
    <definedName name="DTL_Q_VL02CB_233_1">#N/A</definedName>
    <definedName name="DTL_Q_VL02OC_234_1">#N/A</definedName>
    <definedName name="DTL_Q_VL04OC_235_1">#N/A</definedName>
    <definedName name="DTL_Q_WARRANTS_10_1">#N/A</definedName>
    <definedName name="DTL_Q_WARRANTS_11_1">#N/A</definedName>
    <definedName name="DTL_Q_WARRANTS_12_1">#N/A</definedName>
    <definedName name="DTL_Q_WARRANTS_39_1">#N/A</definedName>
    <definedName name="DTL_Q_WARRANTS_44_1">#N/A</definedName>
    <definedName name="DTL_Q_WOLF_1_1">#N/A</definedName>
    <definedName name="DTL_Q_WOLF_21_1">#N/A</definedName>
    <definedName name="DTL_Q_WOLF_NET_ASSET_VALUE_CASH_AND_OTHER_ASSETS_2_1">#N/A</definedName>
    <definedName name="DTL_Q_WOLF_NET_ASSET_VALUE_WOLF_INVESTMENTS_1_1">#N/A</definedName>
    <definedName name="DTL_Q_WOLF_WOLF_____BARBAS_____BARRY_BAUSANO_1_1">#N/A</definedName>
    <definedName name="DTL_Q_WOLF_WOLF_____CSGSY_____CREDIT_SUISEE_NOMINEES__GSY_LTD_2_1">#N/A</definedName>
    <definedName name="DTL_Q_WOLF_WOLF_____CSLON_____CREDIT_SUISSE_LONDON_NOMINEE_LTD_3_1">#N/A</definedName>
    <definedName name="DTL_Q_WOLF_WOLF_____FORTIS_____FORTIS_BANK_NV_S_A__4_1">#N/A</definedName>
    <definedName name="DTL_R__1_1">#N/A</definedName>
    <definedName name="DTL_R__13_1">#N/A</definedName>
    <definedName name="DTL_R__55_1">#N/A</definedName>
    <definedName name="DTL_R__56_1">#N/A</definedName>
    <definedName name="DTL_R_ASAFD1__1_1">#N/A</definedName>
    <definedName name="DTL_R_ASAFD1__ASAFD1_____ANTHON_____Anthony_J__Taddey_Trust_DTD_1_1">#N/A</definedName>
    <definedName name="DTL_R_ASAFD1__ASAFD1_____ASATAX_____ASA_Tax_Advantaged_Advisors_LLC_2_1">#N/A</definedName>
    <definedName name="DTL_R_ASAFD1__ASAFD1_____BENNET_____Mr____Mrs__Robert_Bennett_2_1">#N/A</definedName>
    <definedName name="DTL_R_ASAFD1__ASAFD1_____BENNET_____Mr____Mrs__Robert_Bennett_3_1">#N/A</definedName>
    <definedName name="DTL_R_ASAFD1__ASAFD1_____CAPFND_____118_Capital_Fund__LLC_3_1">#N/A</definedName>
    <definedName name="DTL_R_ASAFD1__ASAFD1_____CAPFND_____118_Capital_Fund__LLC_4_1">#N/A</definedName>
    <definedName name="DTL_R_ASAFD1__ASAFD1_____CORLIS_____The_Corliss_Family_Trust_4_1">#N/A</definedName>
    <definedName name="DTL_R_ASAFD1__ASAFD1_____CORLIS_____The_Corliss_Family_Trust_5_1">#N/A</definedName>
    <definedName name="DTL_R_ASAFD1__ASAFD1_____DAVID_____David_Dines_5_1">#N/A</definedName>
    <definedName name="DTL_R_ASAFD1__ASAFD1_____DAVID_____David_Dines_6_1">#N/A</definedName>
    <definedName name="DTL_R_ASAFD1__ASAFD1_____ELLEEN_____Elleen_F__Murray_QPRT__1__6_1">#N/A</definedName>
    <definedName name="DTL_R_ASAFD1__ASAFD1_____ELLEEN_____Elleen_F__Murray_QPRT__1__7_1">#N/A</definedName>
    <definedName name="DTL_R_ASAFD1__ASAFD1_____FURST_____Furst_Capital_Partners_7_1">#N/A</definedName>
    <definedName name="DTL_R_ASAFD1__ASAFD1_____FURST_____Furst_Capital_Partners_8_1">#N/A</definedName>
    <definedName name="DTL_R_ASAFD1__ASAFD1_____GARY_____Gary_G__OHagan___Marcia_L__OHagan_8_1">#N/A</definedName>
    <definedName name="DTL_R_ASAFD1__ASAFD1_____GARY_____Gary_G__OHagan___Marcia_L__OHagan_9_1">#N/A</definedName>
    <definedName name="DTL_R_ASAFD1__ASAFD1_____GORDON_____Estate_of_Gordon_H__Ritz_10_1">#N/A</definedName>
    <definedName name="DTL_R_ASAFD1__ASAFD1_____GORDON_____Estate_of_Gordon_H__Ritz_9_1">#N/A</definedName>
    <definedName name="DTL_R_ASAFD1__ASAFD1_____IRVIN_____Irvin_Kessler_10_1">#N/A</definedName>
    <definedName name="DTL_R_ASAFD1__ASAFD1_____IRVIN_____Irvin_Kessler_11_1">#N/A</definedName>
    <definedName name="DTL_R_ASAFD1__ASAFD1_____JAMES_____James_S__Chapman_11_1">#N/A</definedName>
    <definedName name="DTL_R_ASAFD1__ASAFD1_____JAMES_____James_S__Chapman_12_1">#N/A</definedName>
    <definedName name="DTL_R_ASAFD1__ASAFD1_____LARSEN_____Mrs__Anne_Larsen_Simonson_12_1">#N/A</definedName>
    <definedName name="DTL_R_ASAFD1__ASAFD1_____LARSEN_____Mrs__Anne_Larsen_Simonson_13_1">#N/A</definedName>
    <definedName name="DTL_R_ASAFD1__ASAFD1_____MARGOT_____Margot_L__Ritz_14_1">#N/A</definedName>
    <definedName name="DTL_R_ASAFD1__ASAFD1_____MELLIN_____Paul___Miriam_Mellin_15_1">#N/A</definedName>
    <definedName name="DTL_R_ASAFD1__ASAFD1_____MICHAE_____Michael_V__Curran_13_1">#N/A</definedName>
    <definedName name="DTL_R_ASAFD1__ASAFD1_____MICHAE_____Michael_V__Curran_16_1">#N/A</definedName>
    <definedName name="DTL_R_ASAFD1__ASAFD1_____MURRAY_____Murray_Capital_LLC_14_1">#N/A</definedName>
    <definedName name="DTL_R_ASAFD1__ASAFD1_____MURRAY_____Murray_Capital_LLC_17_1">#N/A</definedName>
    <definedName name="DTL_R_ASAFD1__ASAFD1_____RICHAR_____Richard_F__Leahy_15_1">#N/A</definedName>
    <definedName name="DTL_R_ASAFD1__ASAFD1_____RICHAR_____Richard_F__Leahy_18_1">#N/A</definedName>
    <definedName name="DTL_R_ASAFD1__ASAFD1_____ROBERT_____Robert_D__Albright_Jr__16_1">#N/A</definedName>
    <definedName name="DTL_R_ASAFD1__ASAFD1_____ROBERT_____Robert_D__Albright_Jr__19_1">#N/A</definedName>
    <definedName name="DTL_R_ASAFD1__ASAFD1_____ROLAND_____Roland_A__Jacobus_17_1">#N/A</definedName>
    <definedName name="DTL_R_ASAFD1__ASAFD1_____ROLAND_____Roland_A__Jacobus_20_1">#N/A</definedName>
    <definedName name="DTL_R_ASAFD1__ASAFD1_____SCHOEN_____Jon_S__Schoen_21_1">#N/A</definedName>
    <definedName name="DTL_R_ASAFD1__ASAFD1_____SHAWN_____Shawn_Taddey_18_1">#N/A</definedName>
    <definedName name="DTL_R_ASAFD1__ASAFD1_____SHAWN_____Shawn_Taddey_22_1">#N/A</definedName>
    <definedName name="DTL_R_ASAFD1__ASAFD1_____STEVEN_____Steven_Colt_Pumilia_19_1">#N/A</definedName>
    <definedName name="DTL_R_ASAFD1__ASAFD1_____STEVEN_____Steven_Colt_Pumilia_23_1">#N/A</definedName>
    <definedName name="DTL_R_ASAFD1__ASAFD1_____SUZAN_____Suzan_Z__Ritz_24_1">#N/A</definedName>
    <definedName name="DTL_R_ASAFD1__ASAFD1_____THYSEL_____Jon_P__Thysell_25_1">#N/A</definedName>
    <definedName name="DTL_R_ASAFD1_NET_ASSET_VALUE_ASAFD1_INVESTMENTS_1_1">#N/A</definedName>
    <definedName name="DTL_R_ASAFD1_NET_ASSET_VALUE_CASH_AND_OTHER_ASSETS_2_1">#N/A</definedName>
    <definedName name="DTL_R_AUD_1_1">#N/A</definedName>
    <definedName name="DTL_R_AUD_ASSETS_3_1">#N/A</definedName>
    <definedName name="DTL_R_AUD_EXPENSES_2_1">#N/A</definedName>
    <definedName name="DTL_R_AUD_INCOME_1_1">#N/A</definedName>
    <definedName name="DTL_R_AUD_LIABILITIES_4_1">#N/A</definedName>
    <definedName name="DTL_R_AUD_SUSPENSE_5_1">#N/A</definedName>
    <definedName name="DTL_R_BONDS___CORPORATE_1_1">#N/A</definedName>
    <definedName name="DTL_R_BONDS___CORPORATE_11_1">#N/A</definedName>
    <definedName name="DTL_R_BONDS___CORPORATE_19_1">#N/A</definedName>
    <definedName name="DTL_R_BONDS___CORPORATE_2_1">#N/A</definedName>
    <definedName name="DTL_R_BONDS___CORPORATE_21_1">#N/A</definedName>
    <definedName name="DTL_R_BONDS___CORPORATE_23_1">#N/A</definedName>
    <definedName name="DTL_R_BONDS___CORPORATE_25_1">#N/A</definedName>
    <definedName name="DTL_R_BONDS___CORPORATE_27_1">#N/A</definedName>
    <definedName name="DTL_R_BONDS___CORPORATE_29_1">#N/A</definedName>
    <definedName name="DTL_R_BONDS___CORPORATE_32_1">#N/A</definedName>
    <definedName name="DTL_R_BONDS___CORPORATE_34_1">#N/A</definedName>
    <definedName name="DTL_R_BONDS___CORPORATE_36_1">#N/A</definedName>
    <definedName name="DTL_R_BONDS___CORPORATE_43_1">#N/A</definedName>
    <definedName name="DTL_R_BONDS___CORPORATE_48_1">#N/A</definedName>
    <definedName name="DTL_R_BONDS___CORPORATE_6_1">#N/A</definedName>
    <definedName name="DTL_R_BONDS___SOVEREIGN_1_1">#N/A</definedName>
    <definedName name="DTL_R_BONDS___SOVEREIGN_2_1">#N/A</definedName>
    <definedName name="DTL_R_BONDS___TREASURY_1_1">#N/A</definedName>
    <definedName name="DTL_R_BONDS___TREASURY_10_1">#N/A</definedName>
    <definedName name="DTL_R_BONDS___TREASURY_12_1">#N/A</definedName>
    <definedName name="DTL_R_BONDS___TREASURY_2_1">#N/A</definedName>
    <definedName name="DTL_R_BONDS___TREASURY_3_1">#N/A</definedName>
    <definedName name="DTL_R_BONDS___TREASURY_5_1">#N/A</definedName>
    <definedName name="DTL_R_BONDS___TREASURY_7_1">#N/A</definedName>
    <definedName name="DTL_R_BONDS___TREASURY_8_1">#N/A</definedName>
    <definedName name="DTL_R_C100CB_1_1">#N/A</definedName>
    <definedName name="DTL_R_C101CB_2_1">#N/A</definedName>
    <definedName name="DTL_R_C102CB_3_1">#N/A</definedName>
    <definedName name="DTL_R_C103CB_4_1">#N/A</definedName>
    <definedName name="DTL_R_C104CB_5_1">#N/A</definedName>
    <definedName name="DTL_R_C105CB_6_1">#N/A</definedName>
    <definedName name="DTL_R_C106CB_7_1">#N/A</definedName>
    <definedName name="DTL_R_C108CB_8_1">#N/A</definedName>
    <definedName name="DTL_R_C109CB_9_1">#N/A</definedName>
    <definedName name="DTL_R_C110CB_10_1">#N/A</definedName>
    <definedName name="DTL_R_C112CB_11_1">#N/A</definedName>
    <definedName name="DTL_R_C113CB_12_1">#N/A</definedName>
    <definedName name="DTL_R_C114CB_13_1">#N/A</definedName>
    <definedName name="DTL_R_C115CB_14_1">#N/A</definedName>
    <definedName name="DTL_R_C116CB_15_1">#N/A</definedName>
    <definedName name="DTL_R_C117CB_16_1">#N/A</definedName>
    <definedName name="DTL_R_C118BX_17_1">#N/A</definedName>
    <definedName name="DTL_R_C118CB_18_1">#N/A</definedName>
    <definedName name="DTL_R_C119CB_19_1">#N/A</definedName>
    <definedName name="DTL_R_C120CB_20_1">#N/A</definedName>
    <definedName name="DTL_R_C121BX_21_1">#N/A</definedName>
    <definedName name="DTL_R_C121CB_22_1">#N/A</definedName>
    <definedName name="DTL_R_C122CB_23_1">#N/A</definedName>
    <definedName name="DTL_R_C123BX_24_1">#N/A</definedName>
    <definedName name="DTL_R_C124CB_25_1">#N/A</definedName>
    <definedName name="DTL_R_C125CB_26_1">#N/A</definedName>
    <definedName name="DTL_R_C126CB_27_1">#N/A</definedName>
    <definedName name="DTL_R_C127CB_28_1">#N/A</definedName>
    <definedName name="DTL_R_C128CB_29_1">#N/A</definedName>
    <definedName name="DTL_R_C129BX_30_1">#N/A</definedName>
    <definedName name="DTL_R_C130CB_31_1">#N/A</definedName>
    <definedName name="DTL_R_C131CB_32_1">#N/A</definedName>
    <definedName name="DTL_R_C132CB_33_1">#N/A</definedName>
    <definedName name="DTL_R_C133CB_34_1">#N/A</definedName>
    <definedName name="DTL_R_C134CB_35_1">#N/A</definedName>
    <definedName name="DTL_R_C135BX_36_1">#N/A</definedName>
    <definedName name="DTL_R_C136CB_37_1">#N/A</definedName>
    <definedName name="DTL_R_C137BX_38_1">#N/A</definedName>
    <definedName name="DTL_R_C138BX_39_1">#N/A</definedName>
    <definedName name="DTL_R_C138CB_40_1">#N/A</definedName>
    <definedName name="DTL_R_C139BX_41_1">#N/A</definedName>
    <definedName name="DTL_R_C140CB_42_1">#N/A</definedName>
    <definedName name="DTL_R_C141BX_43_1">#N/A</definedName>
    <definedName name="DTL_R_C142CB_44_1">#N/A</definedName>
    <definedName name="DTL_R_C143CB_45_1">#N/A</definedName>
    <definedName name="DTL_R_C144BX_46_1">#N/A</definedName>
    <definedName name="DTL_R_C144CB_47_1">#N/A</definedName>
    <definedName name="DTL_R_C145BX_48_1">#N/A</definedName>
    <definedName name="DTL_R_C146BX_49_1">#N/A</definedName>
    <definedName name="DTL_R_C146CB_50_1">#N/A</definedName>
    <definedName name="DTL_R_C147CB_51_1">#N/A</definedName>
    <definedName name="DTL_R_C148CB_52_1">#N/A</definedName>
    <definedName name="DTL_R_C149CB_53_1">#N/A</definedName>
    <definedName name="DTL_R_C150CB_54_1">#N/A</definedName>
    <definedName name="DTL_R_C151CB_55_1">#N/A</definedName>
    <definedName name="DTL_R_C152CB_56_1">#N/A</definedName>
    <definedName name="DTL_R_C153CB_57_1">#N/A</definedName>
    <definedName name="DTL_R_C154CB_58_1">#N/A</definedName>
    <definedName name="DTL_R_C155CB_59_1">#N/A</definedName>
    <definedName name="DTL_R_C156CB_60_1">#N/A</definedName>
    <definedName name="DTL_R_C157CB_61_1">#N/A</definedName>
    <definedName name="DTL_R_C158CB_62_1">#N/A</definedName>
    <definedName name="DTL_R_C159CB_63_1">#N/A</definedName>
    <definedName name="DTL_R_C160CB_64_1">#N/A</definedName>
    <definedName name="DTL_R_C161CB_65_1">#N/A</definedName>
    <definedName name="DTL_R_C162CB_66_1">#N/A</definedName>
    <definedName name="DTL_R_C163CB_67_1">#N/A</definedName>
    <definedName name="DTL_R_C164CB_68_1">#N/A</definedName>
    <definedName name="DTL_R_C165CB_69_1">#N/A</definedName>
    <definedName name="DTL_R_C166CB_70_1">#N/A</definedName>
    <definedName name="DTL_R_C167CB_71_1">#N/A</definedName>
    <definedName name="DTL_R_C168CB_72_1">#N/A</definedName>
    <definedName name="DTL_R_C168DX_73_1">#N/A</definedName>
    <definedName name="DTL_R_C169DX_74_1">#N/A</definedName>
    <definedName name="DTL_R_C170DX_75_1">#N/A</definedName>
    <definedName name="DTL_R_C171CB_76_1">#N/A</definedName>
    <definedName name="DTL_R_C172CB_77_1">#N/A</definedName>
    <definedName name="DTL_R_C172DX_78_1">#N/A</definedName>
    <definedName name="DTL_R_C173DX_79_1">#N/A</definedName>
    <definedName name="DTL_R_C174DX_80_1">#N/A</definedName>
    <definedName name="DTL_R_C175CB_81_1">#N/A</definedName>
    <definedName name="DTL_R_C176CB_82_1">#N/A</definedName>
    <definedName name="DTL_R_C177CB_83_1">#N/A</definedName>
    <definedName name="DTL_R_C178SX_84_1">#N/A</definedName>
    <definedName name="DTL_R_C179SX_85_1">#N/A</definedName>
    <definedName name="DTL_R_C180DX_86_1">#N/A</definedName>
    <definedName name="DTL_R_C181DX_87_1">#N/A</definedName>
    <definedName name="DTL_R_C182DX_88_1">#N/A</definedName>
    <definedName name="DTL_R_C183DX_89_1">#N/A</definedName>
    <definedName name="DTL_R_C184DX_90_1">#N/A</definedName>
    <definedName name="DTL_R_C186DX_91_1">#N/A</definedName>
    <definedName name="DTL_R_C187CB_92_1">#N/A</definedName>
    <definedName name="DTL_R_C187OC_93_1">#N/A</definedName>
    <definedName name="DTL_R_C188DX_94_1">#N/A</definedName>
    <definedName name="DTL_R_C189CB_95_1">#N/A</definedName>
    <definedName name="DTL_R_C190CB_96_1">#N/A</definedName>
    <definedName name="DTL_R_C190OC_97_1">#N/A</definedName>
    <definedName name="DTL_R_C191LF_98_1">#N/A</definedName>
    <definedName name="DTL_R_C192LF_99_1">#N/A</definedName>
    <definedName name="DTL_R_C193CB_100_1">#N/A</definedName>
    <definedName name="DTL_R_C193OC_101_1">#N/A</definedName>
    <definedName name="DTL_R_CAD_ASSETS_8_1">#N/A</definedName>
    <definedName name="DTL_R_CAD_EXPENSES_7_1">#N/A</definedName>
    <definedName name="DTL_R_CAD_INCOME_6_1">#N/A</definedName>
    <definedName name="DTL_R_CAD_LIABILITIES_9_1">#N/A</definedName>
    <definedName name="DTL_R_CAD_SUSPENSE_10_1">#N/A</definedName>
    <definedName name="DTL_R_CASH_1_1">#N/A</definedName>
    <definedName name="DTL_R_CASH_12_1">#N/A</definedName>
    <definedName name="DTL_R_CASH_15_1">#N/A</definedName>
    <definedName name="DTL_R_CASH_17_1">#N/A</definedName>
    <definedName name="DTL_R_CASH_2_1">#N/A</definedName>
    <definedName name="DTL_R_CASH_3_1">#N/A</definedName>
    <definedName name="DTL_R_CASH_30_1">#N/A</definedName>
    <definedName name="DTL_R_CASH_38_1">#N/A</definedName>
    <definedName name="DTL_R_CASH_4_1">#N/A</definedName>
    <definedName name="DTL_R_CASH_40_1">#N/A</definedName>
    <definedName name="DTL_R_CASH_42_1">#N/A</definedName>
    <definedName name="DTL_R_CASH_44_1">#N/A</definedName>
    <definedName name="DTL_R_CASH_45_1">#N/A</definedName>
    <definedName name="DTL_R_CASH_46_1">#N/A</definedName>
    <definedName name="DTL_R_CASH_49_1">#N/A</definedName>
    <definedName name="DTL_R_CASH_51_1">#N/A</definedName>
    <definedName name="DTL_R_CASH_54_1">#N/A</definedName>
    <definedName name="DTL_R_CASH_6_1">#N/A</definedName>
    <definedName name="DTL_R_CASH_7_1">#N/A</definedName>
    <definedName name="DTL_R_CASH_9_1">#N/A</definedName>
    <definedName name="DTL_R_CASHSD_102_1">#N/A</definedName>
    <definedName name="DTL_R_CC02AX_1_1">#N/A</definedName>
    <definedName name="DTL_R_CC02LB_2_1">#N/A</definedName>
    <definedName name="DTL_R_CC02LX_3_1">#N/A</definedName>
    <definedName name="DTL_R_CC03AW_4_1">#N/A</definedName>
    <definedName name="DTL_R_CC03AX_5_1">#N/A</definedName>
    <definedName name="DTL_R_CC04AX_6_1">#N/A</definedName>
    <definedName name="DTL_R_CC04LX_7_1">#N/A</definedName>
    <definedName name="DTL_R_CHF_2_1">#N/A</definedName>
    <definedName name="DTL_R_CHF_ASSETS_13_1">#N/A</definedName>
    <definedName name="DTL_R_CHF_EXPENSES_12_1">#N/A</definedName>
    <definedName name="DTL_R_CHF_INCOME_11_1">#N/A</definedName>
    <definedName name="DTL_R_CHF_LIABILITIES_14_1">#N/A</definedName>
    <definedName name="DTL_R_CHF_SUSPENSE_15_1">#N/A</definedName>
    <definedName name="DTL_R_CIBCCI_103_1">#N/A</definedName>
    <definedName name="DTL_R_CM02LF_8_1">#N/A</definedName>
    <definedName name="DTL_R_COMMODITY___FUTURE_14_1">#N/A</definedName>
    <definedName name="DTL_R_COMMODITY___FUTURE_16_1">#N/A</definedName>
    <definedName name="DTL_R_COMMODITY___FUTURE_17_1">#N/A</definedName>
    <definedName name="DTL_R_COMMODITY___FUTURE_2_1">#N/A</definedName>
    <definedName name="DTL_R_COMMODITY___FUTURE_3_1">#N/A</definedName>
    <definedName name="DTL_R_COMMODITY___FUTURE_4_1">#N/A</definedName>
    <definedName name="DTL_R_COMMODITY___FUTURE_45_1">#N/A</definedName>
    <definedName name="DTL_R_COMMODITY___FUTURE_5_1">#N/A</definedName>
    <definedName name="DTL_R_COMMODITY___FUTURE_50_1">#N/A</definedName>
    <definedName name="DTL_R_COMMODITY___OPTION_11_1">#N/A</definedName>
    <definedName name="DTL_R_COMMODITY___OPTION_13_1">#N/A</definedName>
    <definedName name="DTL_R_COMMODITY___OPTION_14_1">#N/A</definedName>
    <definedName name="DTL_R_COMMODITY___OPTION_16_1">#N/A</definedName>
    <definedName name="DTL_R_COMMODITY___OPTION_3_1">#N/A</definedName>
    <definedName name="DTL_R_COMMODITY___OPTION_37_1">#N/A</definedName>
    <definedName name="DTL_R_COMMODITY___OPTION_4_1">#N/A</definedName>
    <definedName name="DTL_R_COMMODITY___OPTION_5_1">#N/A</definedName>
    <definedName name="DTL_R_COMMODITY___OPTION_7_1">#N/A</definedName>
    <definedName name="DTL_R_COMMODITY___OPTION_8_1">#N/A</definedName>
    <definedName name="DTL_R_COMMODITY___OPTION_9_1">#N/A</definedName>
    <definedName name="DTL_R_CONTRACTUAL___OPTION_4_1">#N/A</definedName>
    <definedName name="DTL_R_CONTRACTUAL___OPTION_41_1">#N/A</definedName>
    <definedName name="DTL_R_CONTRACTUAL___OPTION_46_1">#N/A</definedName>
    <definedName name="DTL_R_CONTRACTUAL___OPTION_47_1">#N/A</definedName>
    <definedName name="DTL_R_CONTRACTUAL___OPTION_5_1">#N/A</definedName>
    <definedName name="DTL_R_CONTRACTUAL___OPTION_52_1">#N/A</definedName>
    <definedName name="DTL_R_CONTRACTUAL___OPTION_6_1">#N/A</definedName>
    <definedName name="DTL_R_CONTRACTUAL___SWAP_28_1">#N/A</definedName>
    <definedName name="DTL_R_CONTRACTUAL___SWAP_30_1">#N/A</definedName>
    <definedName name="DTL_R_CONTRACTUAL___SWAP_5_1">#N/A</definedName>
    <definedName name="DTL_R_CONTRACTUAL___SWAP_6_1">#N/A</definedName>
    <definedName name="DTL_R_CONTRACTUAL___SWAP_7_1">#N/A</definedName>
    <definedName name="DTL_R_CR01CB_104_1">#N/A</definedName>
    <definedName name="DTL_R_CR02CB_105_1">#N/A</definedName>
    <definedName name="DTL_R_CR14CB_106_1">#N/A</definedName>
    <definedName name="DTL_R_CR15CB_107_1">#N/A</definedName>
    <definedName name="DTL_R_CR16CB_108_1">#N/A</definedName>
    <definedName name="DTL_R_CR16SX_109_1">#N/A</definedName>
    <definedName name="DTL_R_CR17SX_110_1">#N/A</definedName>
    <definedName name="DTL_R_CR18SX_111_1">#N/A</definedName>
    <definedName name="DTL_R_CR19SX_112_1">#N/A</definedName>
    <definedName name="DTL_R_CR20SX_113_1">#N/A</definedName>
    <definedName name="DTL_R_CR21SX_114_1">#N/A</definedName>
    <definedName name="DTL_R_CR22CB_115_1">#N/A</definedName>
    <definedName name="DTL_R_CR22SX_116_1">#N/A</definedName>
    <definedName name="DTL_R_CR23SX_117_1">#N/A</definedName>
    <definedName name="DTL_R_CR24SX_118_1">#N/A</definedName>
    <definedName name="DTL_R_CR25SX_119_1">#N/A</definedName>
    <definedName name="DTL_R_CR26SX_120_1">#N/A</definedName>
    <definedName name="DTL_R_CR27SX_121_1">#N/A</definedName>
    <definedName name="DTL_R_CR28SX_122_1">#N/A</definedName>
    <definedName name="DTL_R_CR29SX_123_1">#N/A</definedName>
    <definedName name="DTL_R_CR30SX_124_1">#N/A</definedName>
    <definedName name="DTL_R_CR31SX_125_1">#N/A</definedName>
    <definedName name="DTL_R_CR32SX_126_1">#N/A</definedName>
    <definedName name="DTL_R_CR33SX_127_1">#N/A</definedName>
    <definedName name="DTL_R_CR34SX_128_1">#N/A</definedName>
    <definedName name="DTL_R_CR35SX_129_1">#N/A</definedName>
    <definedName name="DTL_R_CR36SX_130_1">#N/A</definedName>
    <definedName name="DTL_R_CR37SX_131_1">#N/A</definedName>
    <definedName name="DTL_R_CR38CB_132_1">#N/A</definedName>
    <definedName name="DTL_R_CR38SX_133_1">#N/A</definedName>
    <definedName name="DTL_R_CR39CB_134_1">#N/A</definedName>
    <definedName name="DTL_R_CR39SX_135_1">#N/A</definedName>
    <definedName name="DTL_R_CR40CB_136_1">#N/A</definedName>
    <definedName name="DTL_R_CR40SX_137_1">#N/A</definedName>
    <definedName name="DTL_R_CR41CB_138_1">#N/A</definedName>
    <definedName name="DTL_R_CR41SX_139_1">#N/A</definedName>
    <definedName name="DTL_R_CR42CB_140_1">#N/A</definedName>
    <definedName name="DTL_R_CR42SX_141_1">#N/A</definedName>
    <definedName name="DTL_R_CR43SX_142_1">#N/A</definedName>
    <definedName name="DTL_R_CR44SX_143_1">#N/A</definedName>
    <definedName name="DTL_R_CR45CB_144_1">#N/A</definedName>
    <definedName name="DTL_R_CR45SX_145_1">#N/A</definedName>
    <definedName name="DTL_R_CR46CB_146_1">#N/A</definedName>
    <definedName name="DTL_R_CR46SX_147_1">#N/A</definedName>
    <definedName name="DTL_R_CR47SX_148_1">#N/A</definedName>
    <definedName name="DTL_R_CR48SX_149_1">#N/A</definedName>
    <definedName name="DTL_R_CR49CB_150_1">#N/A</definedName>
    <definedName name="DTL_R_CR49SX_151_1">#N/A</definedName>
    <definedName name="DTL_R_CR50CB_152_1">#N/A</definedName>
    <definedName name="DTL_R_CR50SX_153_1">#N/A</definedName>
    <definedName name="DTL_R_CR51CB_154_1">#N/A</definedName>
    <definedName name="DTL_R_CR51SX_155_1">#N/A</definedName>
    <definedName name="DTL_R_CR52CB_156_1">#N/A</definedName>
    <definedName name="DTL_R_CR52SX_157_1">#N/A</definedName>
    <definedName name="DTL_R_CR53CB_158_1">#N/A</definedName>
    <definedName name="DTL_R_CR53SX_159_1">#N/A</definedName>
    <definedName name="DTL_R_CR54CB_160_1">#N/A</definedName>
    <definedName name="DTL_R_CR55CB_161_1">#N/A</definedName>
    <definedName name="DTL_R_CR56CB_162_1">#N/A</definedName>
    <definedName name="DTL_R_CR57CB_163_1">#N/A</definedName>
    <definedName name="DTL_R_CR58CB_164_1">#N/A</definedName>
    <definedName name="DTL_R_CR59CB_165_1">#N/A</definedName>
    <definedName name="DTL_R_CR60CB_166_1">#N/A</definedName>
    <definedName name="DTL_R_CR61CB_167_1">#N/A</definedName>
    <definedName name="DTL_R_CR62CB_168_1">#N/A</definedName>
    <definedName name="DTL_R_CR63CB_169_1">#N/A</definedName>
    <definedName name="DTL_R_CR64CB_170_1">#N/A</definedName>
    <definedName name="DTL_R_CR65CB_171_1">#N/A</definedName>
    <definedName name="DTL_R_CR66CB_172_1">#N/A</definedName>
    <definedName name="DTL_R_CR68CB_173_1">#N/A</definedName>
    <definedName name="DTL_R_CR69CB_174_1">#N/A</definedName>
    <definedName name="DTL_R_CR70CB_175_1">#N/A</definedName>
    <definedName name="DTL_R_CR71CB_176_1">#N/A</definedName>
    <definedName name="DTL_R_CR72CB_177_1">#N/A</definedName>
    <definedName name="DTL_R_CR73CB_178_1">#N/A</definedName>
    <definedName name="DTL_R_CR74CB_179_1">#N/A</definedName>
    <definedName name="DTL_R_CR75CB_180_1">#N/A</definedName>
    <definedName name="DTL_R_CR76CB_181_1">#N/A</definedName>
    <definedName name="DTL_R_CR77CB_182_1">#N/A</definedName>
    <definedName name="DTL_R_CR78CB_183_1">#N/A</definedName>
    <definedName name="DTL_R_CR79CB_184_1">#N/A</definedName>
    <definedName name="DTL_R_CR80CB_185_1">#N/A</definedName>
    <definedName name="DTL_R_CR81CB_186_1">#N/A</definedName>
    <definedName name="DTL_R_CR82CB_187_1">#N/A</definedName>
    <definedName name="DTL_R_CR83CB_188_1">#N/A</definedName>
    <definedName name="DTL_R_CR84CB_189_1">#N/A</definedName>
    <definedName name="DTL_R_CR85CB_190_1">#N/A</definedName>
    <definedName name="DTL_R_CR86CB_191_1">#N/A</definedName>
    <definedName name="DTL_R_CR87CB_192_1">#N/A</definedName>
    <definedName name="DTL_R_CR88BX_193_1">#N/A</definedName>
    <definedName name="DTL_R_CR88CB_194_1">#N/A</definedName>
    <definedName name="DTL_R_CR89BX_195_1">#N/A</definedName>
    <definedName name="DTL_R_CR89CB_196_1">#N/A</definedName>
    <definedName name="DTL_R_CR90BX_197_1">#N/A</definedName>
    <definedName name="DTL_R_CR90CB_198_1">#N/A</definedName>
    <definedName name="DTL_R_CR91BX_199_1">#N/A</definedName>
    <definedName name="DTL_R_CR91CB_200_1">#N/A</definedName>
    <definedName name="DTL_R_CR92CB_201_1">#N/A</definedName>
    <definedName name="DTL_R_CR93CB_202_1">#N/A</definedName>
    <definedName name="DTL_R_CR94CB_203_1">#N/A</definedName>
    <definedName name="DTL_R_CR95CB_204_1">#N/A</definedName>
    <definedName name="DTL_R_CR96CB_205_1">#N/A</definedName>
    <definedName name="DTL_R_CR97CB_206_1">#N/A</definedName>
    <definedName name="DTL_R_CR98CB_207_1">#N/A</definedName>
    <definedName name="DTL_R_CR99CB_208_1">#N/A</definedName>
    <definedName name="DTL_R_DEAM_1_1">#N/A</definedName>
    <definedName name="DTL_R_DEAM_209_1">#N/A</definedName>
    <definedName name="DTL_R_DEAM_CAD_1_1">#N/A</definedName>
    <definedName name="DTL_R_DEAM_NET_ASSET_VALUE_CASH_AND_OTHER_ASSETS_2_1">#N/A</definedName>
    <definedName name="DTL_R_DEAM_NET_ASSET_VALUE_DEAM_INVESTMENTS_1_1">#N/A</definedName>
    <definedName name="DTL_R_DEAM_USD_2_1">#N/A</definedName>
    <definedName name="DTL_R_DKK_3_1">#N/A</definedName>
    <definedName name="DTL_R_E012BC_FEI94500X0__1_1">#N/A</definedName>
    <definedName name="DTL_R_E012BC_FEI94750L0__2_1">#N/A</definedName>
    <definedName name="DTL_R_E102BC_FEI94500F1__3_1">#N/A</definedName>
    <definedName name="DTL_R_E102BC_FEI94500R1__4_1">#N/A</definedName>
    <definedName name="DTL_R_E102BC_FEI94750C1__5_1">#N/A</definedName>
    <definedName name="DTL_R_E102BC_FEI94750O1__6_1">#N/A</definedName>
    <definedName name="DTL_R_E104BC_FEI94000O1__7_1">#N/A</definedName>
    <definedName name="DTL_R_E104BC_FEI94500F2__8_1">#N/A</definedName>
    <definedName name="DTL_R_E104BC_FEI94500I1__9_1">#N/A</definedName>
    <definedName name="DTL_R_E104BC_FEI94500L1__10_1">#N/A</definedName>
    <definedName name="DTL_R_E104BC_FEI94500O1__11_1">#N/A</definedName>
    <definedName name="DTL_R_E104BC_FEI94500R2__12_1">#N/A</definedName>
    <definedName name="DTL_R_E104BC_FEI94500U1__13_1">#N/A</definedName>
    <definedName name="DTL_R_E104BC_FEI94500X1__14_1">#N/A</definedName>
    <definedName name="DTL_R_E104BC_FEI94750C1__15_1">#N/A</definedName>
    <definedName name="DTL_R_E104BC_FEI94750O1__16_1">#N/A</definedName>
    <definedName name="DTL_R_E104BC_FEI94875C1__17_1">#N/A</definedName>
    <definedName name="DTL_R_E104BC_FEI94875O1__18_1">#N/A</definedName>
    <definedName name="DTL_R_E104BC_GBL10450X0__19_1">#N/A</definedName>
    <definedName name="DTL_R_E104BC_GBL10500L0__20_1">#N/A</definedName>
    <definedName name="DTL_R_E104BC_GBL10500X0__21_1">#N/A</definedName>
    <definedName name="DTL_R_E104BC_GBL10550L0__22_1">#N/A</definedName>
    <definedName name="DTL_R_E104BC_GBL10550X0__23_1">#N/A</definedName>
    <definedName name="DTL_R_E104BC_GBL10650L0__24_1">#N/A</definedName>
    <definedName name="DTL_R_E107BC_FEI94625O1__25_1">#N/A</definedName>
    <definedName name="DTL_R_E107BC_FEI94750O1__26_1">#N/A</definedName>
    <definedName name="DTL_R_E107BC_FEI94875O1__27_1">#N/A</definedName>
    <definedName name="DTL_R_E108BC_GBL10500W0__28_1">#N/A</definedName>
    <definedName name="DTL_R_E108BC_GBL10550W0__29_1">#N/A</definedName>
    <definedName name="DTL_R_E108BC_GBL10600L0__30_1">#N/A</definedName>
    <definedName name="DTL_R_E111BC_FEI94750L1__31_1">#N/A</definedName>
    <definedName name="DTL_R_E111BC_FEI94750X1__32_1">#N/A</definedName>
    <definedName name="DTL_R_E111BC_GBL10550C1__33_1">#N/A</definedName>
    <definedName name="DTL_R_E111BC_GBL10550L0__34_1">#N/A</definedName>
    <definedName name="DTL_R_E111BC_GBL10550O1__35_1">#N/A</definedName>
    <definedName name="DTL_R_E111BC_GBL10550X0__36_1">#N/A</definedName>
    <definedName name="DTL_R_E111BC_GBL10600A1__37_1">#N/A</definedName>
    <definedName name="DTL_R_E111BC_GBL10600C1__38_1">#N/A</definedName>
    <definedName name="DTL_R_E111BC_GBL10600M1__39_1">#N/A</definedName>
    <definedName name="DTL_R_E111BC_GBL10600O1__40_1">#N/A</definedName>
    <definedName name="DTL_R_E111BC_GBL10700A1__41_1">#N/A</definedName>
    <definedName name="DTL_R_E112BC_GBL10450N1__42_1">#N/A</definedName>
    <definedName name="DTL_R_E112BC_GBL10650B1__43_1">#N/A</definedName>
    <definedName name="DTL_R_E203BC_GBL10400X0__44_1">#N/A</definedName>
    <definedName name="DTL_R_E203BC_GBL10450X0__45_1">#N/A</definedName>
    <definedName name="DTL_R_E203BC_GBL10600L0__46_1">#N/A</definedName>
    <definedName name="DTL_R_E203BC_GBM10225U0__47_1">#N/A</definedName>
    <definedName name="DTL_R_E203BC_GBM1025U0__48_1">#N/A</definedName>
    <definedName name="DTL_R_E203BC_GBM10275I0__49_1">#N/A</definedName>
    <definedName name="DTL_R_E203BC_GBM10275U0__50_1">#N/A</definedName>
    <definedName name="DTL_R_E203BC_GBM1030U0__51_1">#N/A</definedName>
    <definedName name="DTL_R_E203BC_GBM10325I0__52_1">#N/A</definedName>
    <definedName name="DTL_R_E203BC_OGBL1000X0__53_1">#N/A</definedName>
    <definedName name="DTL_R_E203BC_OGBL1005X0__54_1">#N/A</definedName>
    <definedName name="DTL_R_E203BC_OGBL1045U0__55_1">#N/A</definedName>
    <definedName name="DTL_R_E203BC_OGBL1050U0__56_1">#N/A</definedName>
    <definedName name="DTL_R_E311BC_GBL10500W0__57_1">#N/A</definedName>
    <definedName name="DTL_R_E311BC_GBL10550W0__58_1">#N/A</definedName>
    <definedName name="DTL_R_E402BC_FEI94250R1__59_1">#N/A</definedName>
    <definedName name="DTL_R_E402BC_FEI94250U1__60_1">#N/A</definedName>
    <definedName name="DTL_R_E402BC_FEI94375X0__61_1">#N/A</definedName>
    <definedName name="DTL_R_E402BC_FEI94500R1__62_1">#N/A</definedName>
    <definedName name="DTL_R_E402BC_FEI94500X0__63_1">#N/A</definedName>
    <definedName name="DTL_R_E402BC_FEI94625O1__64_1">#N/A</definedName>
    <definedName name="DTL_R_E402BC_FEI94750C1__65_1">#N/A</definedName>
    <definedName name="DTL_R_E402BC_FEI94750O1__66_1">#N/A</definedName>
    <definedName name="DTL_R_E402BC_FEI94750R1__67_1">#N/A</definedName>
    <definedName name="DTL_R_E402BC_FEI94875L0__68_1">#N/A</definedName>
    <definedName name="DTL_R_E402BC_FEI94875U0__69_1">#N/A</definedName>
    <definedName name="DTL_R_E402BC_FEI94875X0__70_1">#N/A</definedName>
    <definedName name="DTL_R_E402BC_FEI95000C1__71_1">#N/A</definedName>
    <definedName name="DTL_R_E402BC_FEI95000F1__72_1">#N/A</definedName>
    <definedName name="DTL_R_E402BC_FEI95000I1__73_1">#N/A</definedName>
    <definedName name="DTL_R_E402BC_FEI95000L0__74_1">#N/A</definedName>
    <definedName name="DTL_R_E402BC_FEI95000L1__75_1">#N/A</definedName>
    <definedName name="DTL_R_E402BC_FEI95000R1__76_1">#N/A</definedName>
    <definedName name="DTL_R_E402BC_FEI95000U0__77_1">#N/A</definedName>
    <definedName name="DTL_R_E402BC_FEI95000U1__78_1">#N/A</definedName>
    <definedName name="DTL_R_E402BC_FEI95000X1__79_1">#N/A</definedName>
    <definedName name="DTL_R_E402BC_FEI95125C1__80_1">#N/A</definedName>
    <definedName name="DTL_R_E402BC_FEI95125L0__81_1">#N/A</definedName>
    <definedName name="DTL_R_E402BC_FEI95250F1__82_1">#N/A</definedName>
    <definedName name="DTL_R_E402BC_FEI95250I1__83_1">#N/A</definedName>
    <definedName name="DTL_R_E402BC_FEI95250L0__84_1">#N/A</definedName>
    <definedName name="DTL_R_E402BC_FEI95375G0__85_1">#N/A</definedName>
    <definedName name="DTL_R_E402BC_FEI95500F1__86_1">#N/A</definedName>
    <definedName name="DTL_R_E402BC_GBL10350W0__87_1">#N/A</definedName>
    <definedName name="DTL_R_E402BC_GBL10400M1__88_1">#N/A</definedName>
    <definedName name="DTL_R_E402BC_GBL10600J0__89_1">#N/A</definedName>
    <definedName name="DTL_R_E402BC_GBL10600K0__90_1">#N/A</definedName>
    <definedName name="DTL_R_E402BC_GBL10650K0__91_1">#N/A</definedName>
    <definedName name="DTL_R_E502BC_OGBL1080L0__92_1">#N/A</definedName>
    <definedName name="DTL_R_E607BC_GBL10650A1__93_1">#N/A</definedName>
    <definedName name="DTL_R_EQ02AF_9_1">#N/A</definedName>
    <definedName name="DTL_R_EQ02LF_10_1">#N/A</definedName>
    <definedName name="DTL_R_EQ04LB_11_1">#N/A</definedName>
    <definedName name="DTL_R_EQUITIES___LISTED_10_1">#N/A</definedName>
    <definedName name="DTL_R_EQUITIES___LISTED_12_1">#N/A</definedName>
    <definedName name="DTL_R_EQUITIES___LISTED_13_1">#N/A</definedName>
    <definedName name="DTL_R_EQUITIES___LISTED_15_1">#N/A</definedName>
    <definedName name="DTL_R_EQUITIES___LISTED_18_1">#N/A</definedName>
    <definedName name="DTL_R_EQUITIES___LISTED_2_1">#N/A</definedName>
    <definedName name="DTL_R_EQUITIES___LISTED_20_1">#N/A</definedName>
    <definedName name="DTL_R_EQUITIES___LISTED_22_1">#N/A</definedName>
    <definedName name="DTL_R_EQUITIES___LISTED_24_1">#N/A</definedName>
    <definedName name="DTL_R_EQUITIES___LISTED_26_1">#N/A</definedName>
    <definedName name="DTL_R_EQUITIES___LISTED_28_1">#N/A</definedName>
    <definedName name="DTL_R_EQUITIES___LISTED_29_1">#N/A</definedName>
    <definedName name="DTL_R_EQUITIES___LISTED_31_1">#N/A</definedName>
    <definedName name="DTL_R_EQUITIES___LISTED_33_1">#N/A</definedName>
    <definedName name="DTL_R_EQUITIES___LISTED_35_1">#N/A</definedName>
    <definedName name="DTL_R_EQUITIES___LISTED_38_1">#N/A</definedName>
    <definedName name="DTL_R_EQUITIES___LISTED_39_1">#N/A</definedName>
    <definedName name="DTL_R_EQUITIES___LISTED_4_1">#N/A</definedName>
    <definedName name="DTL_R_EQUITIES___LISTED_41_1">#N/A</definedName>
    <definedName name="DTL_R_EQUITIES___LISTED_42_1">#N/A</definedName>
    <definedName name="DTL_R_EQUITIES___LISTED_43_1">#N/A</definedName>
    <definedName name="DTL_R_EQUITIES___LISTED_47_1">#N/A</definedName>
    <definedName name="DTL_R_EQUITIES___LISTED_5_1">#N/A</definedName>
    <definedName name="DTL_R_EQUITIES___LISTED_6_1">#N/A</definedName>
    <definedName name="DTL_R_EQUITIES___LISTED_7_1">#N/A</definedName>
    <definedName name="DTL_R_EQUITIES___LISTED_8_1">#N/A</definedName>
    <definedName name="DTL_R_EQUITY___NON_LISTED_1_1">#N/A</definedName>
    <definedName name="DTL_R_EQUITY___NON_LISTED_3_1">#N/A</definedName>
    <definedName name="DTL_R_EQUITY___NON_LISTED_4_1">#N/A</definedName>
    <definedName name="DTL_R_EQUITY___NON_LISTED_5_1">#N/A</definedName>
    <definedName name="DTL_R_EQUITY___NON_LISTED_6_1">#N/A</definedName>
    <definedName name="DTL_R_EQUITY___NON_LISTED_8_1">#N/A</definedName>
    <definedName name="DTL_R_EUR_4_1">#N/A</definedName>
    <definedName name="DTL_R_EUR_ASSETS_18_1">#N/A</definedName>
    <definedName name="DTL_R_EUR_ASSETS_8_1">#N/A</definedName>
    <definedName name="DTL_R_EUR_EXPENSES_17_1">#N/A</definedName>
    <definedName name="DTL_R_EUR_EXPENSES_7_1">#N/A</definedName>
    <definedName name="DTL_R_EUR_INCOME_16_1">#N/A</definedName>
    <definedName name="DTL_R_EUR_INCOME_6_1">#N/A</definedName>
    <definedName name="DTL_R_EUR_LIABILITIES_9_1">#N/A</definedName>
    <definedName name="DTL_R_EUR_SUSPENSE_19_1">#N/A</definedName>
    <definedName name="DTL_R_F_X_FORWARD_48_1">#N/A</definedName>
    <definedName name="DTL_R_F_X_FORWARD_6_1">#N/A</definedName>
    <definedName name="DTL_R_F_X_FORWARD_7_1">#N/A</definedName>
    <definedName name="DTL_R_F_X_FORWARD_8_1">#N/A</definedName>
    <definedName name="DTL_R_F_X_FORWARD_9_1">#N/A</definedName>
    <definedName name="DTL_R_FINANCE_10_1">#N/A</definedName>
    <definedName name="DTL_R_FINANCE_4_1">#N/A</definedName>
    <definedName name="DTL_R_FINANCE_5_1">#N/A</definedName>
    <definedName name="DTL_R_FINANCE_53_1">#N/A</definedName>
    <definedName name="DTL_R_FINANCE_6_1">#N/A</definedName>
    <definedName name="DTL_R_FINANCE_7_1">#N/A</definedName>
    <definedName name="DTL_R_FINANCE_8_1">#N/A</definedName>
    <definedName name="DTL_R_FINANCE_9_1">#N/A</definedName>
    <definedName name="DTL_R_FSS93000R1__10_1">#N/A</definedName>
    <definedName name="DTL_R_FSS93500C1__4_1">#N/A</definedName>
    <definedName name="DTL_R_FSS93500F1__5_1">#N/A</definedName>
    <definedName name="DTL_R_FSS93500O1__6_1">#N/A</definedName>
    <definedName name="DTL_R_FSS93500R1__7_1">#N/A</definedName>
    <definedName name="DTL_R_FSS93500X0__1_1">#N/A</definedName>
    <definedName name="DTL_R_FSS93625L0__2_1">#N/A</definedName>
    <definedName name="DTL_R_FSS93750C1__3_1">#N/A</definedName>
    <definedName name="DTL_R_FSS93750C1__8_1">#N/A</definedName>
    <definedName name="DTL_R_FSS93750O1__9_1">#N/A</definedName>
    <definedName name="DTL_R_FSS94500F1__11_1">#N/A</definedName>
    <definedName name="DTL_R_FUNDI_2_1">#N/A</definedName>
    <definedName name="DTL_R_FUNDI_CASH_1_1">#N/A</definedName>
    <definedName name="DTL_R_FUNDI_PARTS_2_1">#N/A</definedName>
    <definedName name="DTL_R_FUNDII_3_1">#N/A</definedName>
    <definedName name="DTL_R_FUNDII_CASH_3_1">#N/A</definedName>
    <definedName name="DTL_R_FUNDII_PARTS_4_1">#N/A</definedName>
    <definedName name="DTL_R_FUNDLP_1_1">#N/A</definedName>
    <definedName name="DTL_R_FUNDLP_4_1">#N/A</definedName>
    <definedName name="DTL_R_FUNDLP_CASH_5_1">#N/A</definedName>
    <definedName name="DTL_R_FUNDLP_CASHNF_6_1">#N/A</definedName>
    <definedName name="DTL_R_FUNDLP_DEBT_7_1">#N/A</definedName>
    <definedName name="DTL_R_FUNDLP_FORWD_8_1">#N/A</definedName>
    <definedName name="DTL_R_FUNDLP_FUTR_9_1">#N/A</definedName>
    <definedName name="DTL_R_FUNDLP_OPTN_10_1">#N/A</definedName>
    <definedName name="DTL_R_GBP_5_1">#N/A</definedName>
    <definedName name="DTL_R_GBP_ASSETS_22_1">#N/A</definedName>
    <definedName name="DTL_R_GBP_EXPENSES_21_1">#N/A</definedName>
    <definedName name="DTL_R_GBP_INCOME_20_1">#N/A</definedName>
    <definedName name="DTL_R_GBP_LIABILITIES_23_1">#N/A</definedName>
    <definedName name="DTL_R_GBP_SUSPENSE_24_1">#N/A</definedName>
    <definedName name="DTL_R_INTRA_5_1">#N/A</definedName>
    <definedName name="DTL_R_INTRA_CASH_11_1">#N/A</definedName>
    <definedName name="DTL_R_INTRA_CASHNF_12_1">#N/A</definedName>
    <definedName name="DTL_R_INTRA_DEBT_13_1">#N/A</definedName>
    <definedName name="DTL_R_INTRA_FORWD_14_1">#N/A</definedName>
    <definedName name="DTL_R_INTRA_FUTR_15_1">#N/A</definedName>
    <definedName name="DTL_R_INTRA_OPTN_16_1">#N/A</definedName>
    <definedName name="DTL_R_IR01AW_12_1">#N/A</definedName>
    <definedName name="DTL_R_IR01CB_210_1">#N/A</definedName>
    <definedName name="DTL_R_IR01CS_13_1">#N/A</definedName>
    <definedName name="DTL_R_IR01LB_14_1">#N/A</definedName>
    <definedName name="DTL_R_IR01SD_211_1">#N/A</definedName>
    <definedName name="DTL_R_IR02CB_212_1">#N/A</definedName>
    <definedName name="DTL_R_IR02LF_15_1">#N/A</definedName>
    <definedName name="DTL_R_IR02SD_213_1">#N/A</definedName>
    <definedName name="DTL_R_IR02SI_214_1">#N/A</definedName>
    <definedName name="DTL_R_IR03AF_16_1">#N/A</definedName>
    <definedName name="DTL_R_IR03CB_215_1">#N/A</definedName>
    <definedName name="DTL_R_IR03LF_17_1">#N/A</definedName>
    <definedName name="DTL_R_IR03SD_216_1">#N/A</definedName>
    <definedName name="DTL_R_IR03SX_217_1">#N/A</definedName>
    <definedName name="DTL_R_IR04CB_218_1">#N/A</definedName>
    <definedName name="DTL_R_IR04OC_219_1">#N/A</definedName>
    <definedName name="DTL_R_IR04SD_220_1">#N/A</definedName>
    <definedName name="DTL_R_IR04SI_221_1">#N/A</definedName>
    <definedName name="DTL_R_IR05SD_222_1">#N/A</definedName>
    <definedName name="DTL_R_IR05SX_223_1">#N/A</definedName>
    <definedName name="DTL_R_IR06CB_224_1">#N/A</definedName>
    <definedName name="DTL_R_IR07CB_225_1">#N/A</definedName>
    <definedName name="DTL_R_IR08CB_226_1">#N/A</definedName>
    <definedName name="DTL_R_IR10CB_227_1">#N/A</definedName>
    <definedName name="DTL_R_ISDASD_228_1">#N/A</definedName>
    <definedName name="DTL_R_JPY_6_1">#N/A</definedName>
    <definedName name="DTL_R_JPY_ASSETS_27_1">#N/A</definedName>
    <definedName name="DTL_R_JPY_EXPENSES_26_1">#N/A</definedName>
    <definedName name="DTL_R_JPY_INCOME_25_1">#N/A</definedName>
    <definedName name="DTL_R_JPY_LIABILITIES_28_1">#N/A</definedName>
    <definedName name="DTL_R_JPY_SUSPENSE_29_1">#N/A</definedName>
    <definedName name="DTL_R_LILYPD_1_1">#N/A</definedName>
    <definedName name="DTL_R_LILYPD_NET_ASSET_VALUE_CASH_AND_OTHER_ASSETS_2_1">#N/A</definedName>
    <definedName name="DTL_R_LILYPD_NET_ASSET_VALUE_LILYPD_INVESTMENTS_1_1">#N/A</definedName>
    <definedName name="DTL_R_MA01CS_18_1">#N/A</definedName>
    <definedName name="DTL_R_MA02JP_19_1">#N/A</definedName>
    <definedName name="DTL_R_MA04SD_20_1">#N/A</definedName>
    <definedName name="DTL_R_NOK_7_1">#N/A</definedName>
    <definedName name="DTL_R_PARTNERSHIP_10_1">#N/A</definedName>
    <definedName name="DTL_R_PARTNERSHIP_11_1">#N/A</definedName>
    <definedName name="DTL_R_PARTNERSHIP_55_1">#N/A</definedName>
    <definedName name="DTL_R_PBMRLF_229_1">#N/A</definedName>
    <definedName name="DTL_R_PBMRSD_230_1">#N/A</definedName>
    <definedName name="DTL_R_PLN_8_1">#N/A</definedName>
    <definedName name="DTL_R_REPOSD_231_1">#N/A</definedName>
    <definedName name="DTL_R_SEK_9_1">#N/A</definedName>
    <definedName name="DTL_R_SEK_ASSETS_32_1">#N/A</definedName>
    <definedName name="DTL_R_SEK_EXPENSES_31_1">#N/A</definedName>
    <definedName name="DTL_R_SEK_INCOME_30_1">#N/A</definedName>
    <definedName name="DTL_R_SEK_LIABILITIES_33_1">#N/A</definedName>
    <definedName name="DTL_R_SEK_SUSPENSE_34_1">#N/A</definedName>
    <definedName name="DTL_R_TEMPO_1_1">#N/A</definedName>
    <definedName name="DTL_R_TEMPO_CASH_3_1">#N/A</definedName>
    <definedName name="DTL_R_TEMPO_NET_ASSET_VALUE_CASH_AND_OTHER_ASSETS_2_1">#N/A</definedName>
    <definedName name="DTL_R_TEMPO_NET_ASSET_VALUE_TEMPO_INVESTMENTS_1_1">#N/A</definedName>
    <definedName name="DTL_R_TRL_10_1">#N/A</definedName>
    <definedName name="DTL_R_USD_11_1">#N/A</definedName>
    <definedName name="DTL_R_USD_ASSETS_12_1">#N/A</definedName>
    <definedName name="DTL_R_USD_ASSETS_3_1">#N/A</definedName>
    <definedName name="DTL_R_USD_ASSETS_37_1">#N/A</definedName>
    <definedName name="DTL_R_USD_CAPITAL_14_1">#N/A</definedName>
    <definedName name="DTL_R_USD_CAPITAL_39_1">#N/A</definedName>
    <definedName name="DTL_R_USD_CAPITAL_5_1">#N/A</definedName>
    <definedName name="DTL_R_USD_EXPENSES_11_1">#N/A</definedName>
    <definedName name="DTL_R_USD_EXPENSES_2_1">#N/A</definedName>
    <definedName name="DTL_R_USD_EXPENSES_36_1">#N/A</definedName>
    <definedName name="DTL_R_USD_INCOME_1_1">#N/A</definedName>
    <definedName name="DTL_R_USD_INCOME_10_1">#N/A</definedName>
    <definedName name="DTL_R_USD_INCOME_35_1">#N/A</definedName>
    <definedName name="DTL_R_USD_LIABILITIES_13_1">#N/A</definedName>
    <definedName name="DTL_R_USD_LIABILITIES_38_1">#N/A</definedName>
    <definedName name="DTL_R_USD_LIABILITIES_4_1">#N/A</definedName>
    <definedName name="DTL_R_USD_SUSPENSE_15_1">#N/A</definedName>
    <definedName name="DTL_R_USD_SUSPENSE_40_1">#N/A</definedName>
    <definedName name="DTL_R_USD_SUSPENSE_6_1">#N/A</definedName>
    <definedName name="DTL_R_VL01OC_232_1">#N/A</definedName>
    <definedName name="DTL_R_VL02CB_233_1">#N/A</definedName>
    <definedName name="DTL_R_VL02OC_234_1">#N/A</definedName>
    <definedName name="DTL_R_VL04OC_235_1">#N/A</definedName>
    <definedName name="DTL_R_WARRANTS_10_1">#N/A</definedName>
    <definedName name="DTL_R_WARRANTS_11_1">#N/A</definedName>
    <definedName name="DTL_R_WARRANTS_12_1">#N/A</definedName>
    <definedName name="DTL_R_WARRANTS_39_1">#N/A</definedName>
    <definedName name="DTL_R_WARRANTS_44_1">#N/A</definedName>
    <definedName name="DTL_R_WOLF_1_1">#N/A</definedName>
    <definedName name="DTL_R_WOLF_21_1">#N/A</definedName>
    <definedName name="DTL_R_WOLF_NET_ASSET_VALUE_CASH_AND_OTHER_ASSETS_2_1">#N/A</definedName>
    <definedName name="DTL_R_WOLF_NET_ASSET_VALUE_WOLF_INVESTMENTS_1_1">#N/A</definedName>
    <definedName name="DTL_R_WOLF_WOLF_____BARBAS_____BARRY_BAUSANO_1_1">#N/A</definedName>
    <definedName name="DTL_R_WOLF_WOLF_____CSGSY_____CREDIT_SUISEE_NOMINEES__GSY_LTD_2_1">#N/A</definedName>
    <definedName name="DTL_R_WOLF_WOLF_____CSLON_____CREDIT_SUISSE_LONDON_NOMINEE_LTD_3_1">#N/A</definedName>
    <definedName name="DTL_R_WOLF_WOLF_____FORTIS_____FORTIS_BANK_NV_S_A__4_1">#N/A</definedName>
    <definedName name="DTL_S__1_1">#N/A</definedName>
    <definedName name="DTL_S__13_1">#N/A</definedName>
    <definedName name="DTL_S__55_1">#N/A</definedName>
    <definedName name="DTL_S__56_1">#N/A</definedName>
    <definedName name="DTL_S_ASAFD1__1_1">#N/A</definedName>
    <definedName name="DTL_S_ASAFD1__ASAFD1_____ANTHON_____Anthony_J__Taddey_Trust_DTD_1_1">#N/A</definedName>
    <definedName name="DTL_S_ASAFD1__ASAFD1_____ASATAX_____ASA_Tax_Advantaged_Advisors_LLC_2_1">#N/A</definedName>
    <definedName name="DTL_S_ASAFD1__ASAFD1_____BENNET_____Mr____Mrs__Robert_Bennett_2_1">#N/A</definedName>
    <definedName name="DTL_S_ASAFD1__ASAFD1_____BENNET_____Mr____Mrs__Robert_Bennett_3_1">#N/A</definedName>
    <definedName name="DTL_S_ASAFD1__ASAFD1_____CAPFND_____118_Capital_Fund__LLC_3_1">#N/A</definedName>
    <definedName name="DTL_S_ASAFD1__ASAFD1_____CAPFND_____118_Capital_Fund__LLC_4_1">#N/A</definedName>
    <definedName name="DTL_S_ASAFD1__ASAFD1_____CORLIS_____The_Corliss_Family_Trust_4_1">#N/A</definedName>
    <definedName name="DTL_S_ASAFD1__ASAFD1_____CORLIS_____The_Corliss_Family_Trust_5_1">#N/A</definedName>
    <definedName name="DTL_S_ASAFD1__ASAFD1_____DAVID_____David_Dines_5_1">#N/A</definedName>
    <definedName name="DTL_S_ASAFD1__ASAFD1_____DAVID_____David_Dines_6_1">#N/A</definedName>
    <definedName name="DTL_S_ASAFD1__ASAFD1_____ELLEEN_____Elleen_F__Murray_QPRT__1__6_1">#N/A</definedName>
    <definedName name="DTL_S_ASAFD1__ASAFD1_____ELLEEN_____Elleen_F__Murray_QPRT__1__7_1">#N/A</definedName>
    <definedName name="DTL_S_ASAFD1__ASAFD1_____FURST_____Furst_Capital_Partners_7_1">#N/A</definedName>
    <definedName name="DTL_S_ASAFD1__ASAFD1_____FURST_____Furst_Capital_Partners_8_1">#N/A</definedName>
    <definedName name="DTL_S_ASAFD1__ASAFD1_____GARY_____Gary_G__OHagan___Marcia_L__OHagan_8_1">#N/A</definedName>
    <definedName name="DTL_S_ASAFD1__ASAFD1_____GARY_____Gary_G__OHagan___Marcia_L__OHagan_9_1">#N/A</definedName>
    <definedName name="DTL_S_ASAFD1__ASAFD1_____GORDON_____Estate_of_Gordon_H__Ritz_10_1">#N/A</definedName>
    <definedName name="DTL_S_ASAFD1__ASAFD1_____GORDON_____Estate_of_Gordon_H__Ritz_9_1">#N/A</definedName>
    <definedName name="DTL_S_ASAFD1__ASAFD1_____IRVIN_____Irvin_Kessler_10_1">#N/A</definedName>
    <definedName name="DTL_S_ASAFD1__ASAFD1_____IRVIN_____Irvin_Kessler_11_1">#N/A</definedName>
    <definedName name="DTL_S_ASAFD1__ASAFD1_____JAMES_____James_S__Chapman_11_1">#N/A</definedName>
    <definedName name="DTL_S_ASAFD1__ASAFD1_____JAMES_____James_S__Chapman_12_1">#N/A</definedName>
    <definedName name="DTL_S_ASAFD1__ASAFD1_____LARSEN_____Mrs__Anne_Larsen_Simonson_12_1">#N/A</definedName>
    <definedName name="DTL_S_ASAFD1__ASAFD1_____LARSEN_____Mrs__Anne_Larsen_Simonson_13_1">#N/A</definedName>
    <definedName name="DTL_S_ASAFD1__ASAFD1_____MARGOT_____Margot_L__Ritz_14_1">#N/A</definedName>
    <definedName name="DTL_S_ASAFD1__ASAFD1_____MELLIN_____Paul___Miriam_Mellin_15_1">#N/A</definedName>
    <definedName name="DTL_S_ASAFD1__ASAFD1_____MICHAE_____Michael_V__Curran_13_1">#N/A</definedName>
    <definedName name="DTL_S_ASAFD1__ASAFD1_____MICHAE_____Michael_V__Curran_16_1">#N/A</definedName>
    <definedName name="DTL_S_ASAFD1__ASAFD1_____MURRAY_____Murray_Capital_LLC_14_1">#N/A</definedName>
    <definedName name="DTL_S_ASAFD1__ASAFD1_____MURRAY_____Murray_Capital_LLC_17_1">#N/A</definedName>
    <definedName name="DTL_S_ASAFD1__ASAFD1_____RICHAR_____Richard_F__Leahy_15_1">#N/A</definedName>
    <definedName name="DTL_S_ASAFD1__ASAFD1_____RICHAR_____Richard_F__Leahy_18_1">#N/A</definedName>
    <definedName name="DTL_S_ASAFD1__ASAFD1_____ROBERT_____Robert_D__Albright_Jr__16_1">#N/A</definedName>
    <definedName name="DTL_S_ASAFD1__ASAFD1_____ROBERT_____Robert_D__Albright_Jr__19_1">#N/A</definedName>
    <definedName name="DTL_S_ASAFD1__ASAFD1_____ROLAND_____Roland_A__Jacobus_17_1">#N/A</definedName>
    <definedName name="DTL_S_ASAFD1__ASAFD1_____ROLAND_____Roland_A__Jacobus_20_1">#N/A</definedName>
    <definedName name="DTL_S_ASAFD1__ASAFD1_____SCHOEN_____Jon_S__Schoen_21_1">#N/A</definedName>
    <definedName name="DTL_S_ASAFD1__ASAFD1_____SHAWN_____Shawn_Taddey_18_1">#N/A</definedName>
    <definedName name="DTL_S_ASAFD1__ASAFD1_____SHAWN_____Shawn_Taddey_22_1">#N/A</definedName>
    <definedName name="DTL_S_ASAFD1__ASAFD1_____STEVEN_____Steven_Colt_Pumilia_19_1">#N/A</definedName>
    <definedName name="DTL_S_ASAFD1__ASAFD1_____STEVEN_____Steven_Colt_Pumilia_23_1">#N/A</definedName>
    <definedName name="DTL_S_ASAFD1__ASAFD1_____SUZAN_____Suzan_Z__Ritz_24_1">#N/A</definedName>
    <definedName name="DTL_S_ASAFD1__ASAFD1_____THYSEL_____Jon_P__Thysell_25_1">#N/A</definedName>
    <definedName name="DTL_S_ASAFD1_NET_ASSET_VALUE_ASAFD1_INVESTMENTS_1_1">#N/A</definedName>
    <definedName name="DTL_S_ASAFD1_NET_ASSET_VALUE_CASH_AND_OTHER_ASSETS_2_1">#N/A</definedName>
    <definedName name="DTL_S_AUD_1_1">#N/A</definedName>
    <definedName name="DTL_S_AUD_ASSETS_3_1">#N/A</definedName>
    <definedName name="DTL_S_AUD_EXPENSES_2_1">#N/A</definedName>
    <definedName name="DTL_S_AUD_INCOME_1_1">#N/A</definedName>
    <definedName name="DTL_S_AUD_LIABILITIES_4_1">#N/A</definedName>
    <definedName name="DTL_S_AUD_SUSPENSE_5_1">#N/A</definedName>
    <definedName name="DTL_S_BONDS___CORPORATE_1_1">#N/A</definedName>
    <definedName name="DTL_S_BONDS___CORPORATE_11_1">#N/A</definedName>
    <definedName name="DTL_S_BONDS___CORPORATE_19_1">#N/A</definedName>
    <definedName name="DTL_S_BONDS___CORPORATE_2_1">#N/A</definedName>
    <definedName name="DTL_S_BONDS___CORPORATE_21_1">#N/A</definedName>
    <definedName name="DTL_S_BONDS___CORPORATE_23_1">#N/A</definedName>
    <definedName name="DTL_S_BONDS___CORPORATE_25_1">#N/A</definedName>
    <definedName name="DTL_S_BONDS___CORPORATE_27_1">#N/A</definedName>
    <definedName name="DTL_S_BONDS___CORPORATE_29_1">#N/A</definedName>
    <definedName name="DTL_S_BONDS___CORPORATE_32_1">#N/A</definedName>
    <definedName name="DTL_S_BONDS___CORPORATE_34_1">#N/A</definedName>
    <definedName name="DTL_S_BONDS___CORPORATE_36_1">#N/A</definedName>
    <definedName name="DTL_S_BONDS___CORPORATE_43_1">#N/A</definedName>
    <definedName name="DTL_S_BONDS___CORPORATE_48_1">#N/A</definedName>
    <definedName name="DTL_S_BONDS___CORPORATE_6_1">#N/A</definedName>
    <definedName name="DTL_S_BONDS___SOVEREIGN_1_1">#N/A</definedName>
    <definedName name="DTL_S_BONDS___SOVEREIGN_2_1">#N/A</definedName>
    <definedName name="DTL_S_BONDS___TREASURY_1_1">#N/A</definedName>
    <definedName name="DTL_S_BONDS___TREASURY_10_1">#N/A</definedName>
    <definedName name="DTL_S_BONDS___TREASURY_12_1">#N/A</definedName>
    <definedName name="DTL_S_BONDS___TREASURY_2_1">#N/A</definedName>
    <definedName name="DTL_S_BONDS___TREASURY_3_1">#N/A</definedName>
    <definedName name="DTL_S_BONDS___TREASURY_5_1">#N/A</definedName>
    <definedName name="DTL_S_BONDS___TREASURY_7_1">#N/A</definedName>
    <definedName name="DTL_S_BONDS___TREASURY_8_1">#N/A</definedName>
    <definedName name="DTL_S_C100CB_1_1">#N/A</definedName>
    <definedName name="DTL_S_C101CB_2_1">#N/A</definedName>
    <definedName name="DTL_S_C102CB_3_1">#N/A</definedName>
    <definedName name="DTL_S_C103CB_4_1">#N/A</definedName>
    <definedName name="DTL_S_C104CB_5_1">#N/A</definedName>
    <definedName name="DTL_S_C105CB_6_1">#N/A</definedName>
    <definedName name="DTL_S_C106CB_7_1">#N/A</definedName>
    <definedName name="DTL_S_C108CB_8_1">#N/A</definedName>
    <definedName name="DTL_S_C109CB_9_1">#N/A</definedName>
    <definedName name="DTL_S_C110CB_10_1">#N/A</definedName>
    <definedName name="DTL_S_C112CB_11_1">#N/A</definedName>
    <definedName name="DTL_S_C113CB_12_1">#N/A</definedName>
    <definedName name="DTL_S_C114CB_13_1">#N/A</definedName>
    <definedName name="DTL_S_C115CB_14_1">#N/A</definedName>
    <definedName name="DTL_S_C116CB_15_1">#N/A</definedName>
    <definedName name="DTL_S_C117CB_16_1">#N/A</definedName>
    <definedName name="DTL_S_C118BX_17_1">#N/A</definedName>
    <definedName name="DTL_S_C118CB_18_1">#N/A</definedName>
    <definedName name="DTL_S_C119CB_19_1">#N/A</definedName>
    <definedName name="DTL_S_C120CB_20_1">#N/A</definedName>
    <definedName name="DTL_S_C121BX_21_1">#N/A</definedName>
    <definedName name="DTL_S_C121CB_22_1">#N/A</definedName>
    <definedName name="DTL_S_C122CB_23_1">#N/A</definedName>
    <definedName name="DTL_S_C123BX_24_1">#N/A</definedName>
    <definedName name="DTL_S_C124CB_25_1">#N/A</definedName>
    <definedName name="DTL_S_C125CB_26_1">#N/A</definedName>
    <definedName name="DTL_S_C126CB_27_1">#N/A</definedName>
    <definedName name="DTL_S_C127CB_28_1">#N/A</definedName>
    <definedName name="DTL_S_C128CB_29_1">#N/A</definedName>
    <definedName name="DTL_S_C129BX_30_1">#N/A</definedName>
    <definedName name="DTL_S_C130CB_31_1">#N/A</definedName>
    <definedName name="DTL_S_C131CB_32_1">#N/A</definedName>
    <definedName name="DTL_S_C132CB_33_1">#N/A</definedName>
    <definedName name="DTL_S_C133CB_34_1">#N/A</definedName>
    <definedName name="DTL_S_C134CB_35_1">#N/A</definedName>
    <definedName name="DTL_S_C135BX_36_1">#N/A</definedName>
    <definedName name="DTL_S_C136CB_37_1">#N/A</definedName>
    <definedName name="DTL_S_C137BX_38_1">#N/A</definedName>
    <definedName name="DTL_S_C138BX_39_1">#N/A</definedName>
    <definedName name="DTL_S_C138CB_40_1">#N/A</definedName>
    <definedName name="DTL_S_C139BX_41_1">#N/A</definedName>
    <definedName name="DTL_S_C140CB_42_1">#N/A</definedName>
    <definedName name="DTL_S_C141BX_43_1">#N/A</definedName>
    <definedName name="DTL_S_C142CB_44_1">#N/A</definedName>
    <definedName name="DTL_S_C143CB_45_1">#N/A</definedName>
    <definedName name="DTL_S_C144BX_46_1">#N/A</definedName>
    <definedName name="DTL_S_C144CB_47_1">#N/A</definedName>
    <definedName name="DTL_S_C145BX_48_1">#N/A</definedName>
    <definedName name="DTL_S_C146BX_49_1">#N/A</definedName>
    <definedName name="DTL_S_C146CB_50_1">#N/A</definedName>
    <definedName name="DTL_S_C147CB_51_1">#N/A</definedName>
    <definedName name="DTL_S_C148CB_52_1">#N/A</definedName>
    <definedName name="DTL_S_C149CB_53_1">#N/A</definedName>
    <definedName name="DTL_S_C150CB_54_1">#N/A</definedName>
    <definedName name="DTL_S_C151CB_55_1">#N/A</definedName>
    <definedName name="DTL_S_C152CB_56_1">#N/A</definedName>
    <definedName name="DTL_S_C153CB_57_1">#N/A</definedName>
    <definedName name="DTL_S_C154CB_58_1">#N/A</definedName>
    <definedName name="DTL_S_C155CB_59_1">#N/A</definedName>
    <definedName name="DTL_S_C156CB_60_1">#N/A</definedName>
    <definedName name="DTL_S_C157CB_61_1">#N/A</definedName>
    <definedName name="DTL_S_C158CB_62_1">#N/A</definedName>
    <definedName name="DTL_S_C159CB_63_1">#N/A</definedName>
    <definedName name="DTL_S_C160CB_64_1">#N/A</definedName>
    <definedName name="DTL_S_C161CB_65_1">#N/A</definedName>
    <definedName name="DTL_S_C162CB_66_1">#N/A</definedName>
    <definedName name="DTL_S_C163CB_67_1">#N/A</definedName>
    <definedName name="DTL_S_C164CB_68_1">#N/A</definedName>
    <definedName name="DTL_S_C165CB_69_1">#N/A</definedName>
    <definedName name="DTL_S_C166CB_70_1">#N/A</definedName>
    <definedName name="DTL_S_C167CB_71_1">#N/A</definedName>
    <definedName name="DTL_S_C168CB_72_1">#N/A</definedName>
    <definedName name="DTL_S_C168DX_73_1">#N/A</definedName>
    <definedName name="DTL_S_C169DX_74_1">#N/A</definedName>
    <definedName name="DTL_S_C170DX_75_1">#N/A</definedName>
    <definedName name="DTL_S_C171CB_76_1">#N/A</definedName>
    <definedName name="DTL_S_C172CB_77_1">#N/A</definedName>
    <definedName name="DTL_S_C172DX_78_1">#N/A</definedName>
    <definedName name="DTL_S_C173DX_79_1">#N/A</definedName>
    <definedName name="DTL_S_C174DX_80_1">#N/A</definedName>
    <definedName name="DTL_S_C175CB_81_1">#N/A</definedName>
    <definedName name="DTL_S_C176CB_82_1">#N/A</definedName>
    <definedName name="DTL_S_C177CB_83_1">#N/A</definedName>
    <definedName name="DTL_S_C178SX_84_1">#N/A</definedName>
    <definedName name="DTL_S_C179SX_85_1">#N/A</definedName>
    <definedName name="DTL_S_C180DX_86_1">#N/A</definedName>
    <definedName name="DTL_S_C181DX_87_1">#N/A</definedName>
    <definedName name="DTL_S_C182DX_88_1">#N/A</definedName>
    <definedName name="DTL_S_C183DX_89_1">#N/A</definedName>
    <definedName name="DTL_S_C184DX_90_1">#N/A</definedName>
    <definedName name="DTL_S_C186DX_91_1">#N/A</definedName>
    <definedName name="DTL_S_C187CB_92_1">#N/A</definedName>
    <definedName name="DTL_S_C187OC_93_1">#N/A</definedName>
    <definedName name="DTL_S_C188DX_94_1">#N/A</definedName>
    <definedName name="DTL_S_C189CB_95_1">#N/A</definedName>
    <definedName name="DTL_S_C190CB_96_1">#N/A</definedName>
    <definedName name="DTL_S_C190OC_97_1">#N/A</definedName>
    <definedName name="DTL_S_C191LF_98_1">#N/A</definedName>
    <definedName name="DTL_S_C192LF_99_1">#N/A</definedName>
    <definedName name="DTL_S_C193CB_100_1">#N/A</definedName>
    <definedName name="DTL_S_C193OC_101_1">#N/A</definedName>
    <definedName name="DTL_S_CAD_ASSETS_8_1">#N/A</definedName>
    <definedName name="DTL_S_CAD_EXPENSES_7_1">#N/A</definedName>
    <definedName name="DTL_S_CAD_INCOME_6_1">#N/A</definedName>
    <definedName name="DTL_S_CAD_LIABILITIES_9_1">#N/A</definedName>
    <definedName name="DTL_S_CAD_SUSPENSE_10_1">#N/A</definedName>
    <definedName name="DTL_S_CASH_1_1">#N/A</definedName>
    <definedName name="DTL_S_CASH_12_1">#N/A</definedName>
    <definedName name="DTL_S_CASH_15_1">#N/A</definedName>
    <definedName name="DTL_S_CASH_17_1">#N/A</definedName>
    <definedName name="DTL_S_CASH_2_1">#N/A</definedName>
    <definedName name="DTL_S_CASH_3_1">#N/A</definedName>
    <definedName name="DTL_S_CASH_30_1">#N/A</definedName>
    <definedName name="DTL_S_CASH_38_1">#N/A</definedName>
    <definedName name="DTL_S_CASH_4_1">#N/A</definedName>
    <definedName name="DTL_S_CASH_40_1">#N/A</definedName>
    <definedName name="DTL_S_CASH_42_1">#N/A</definedName>
    <definedName name="DTL_S_CASH_44_1">#N/A</definedName>
    <definedName name="DTL_S_CASH_45_1">#N/A</definedName>
    <definedName name="DTL_S_CASH_46_1">#N/A</definedName>
    <definedName name="DTL_S_CASH_49_1">#N/A</definedName>
    <definedName name="DTL_S_CASH_51_1">#N/A</definedName>
    <definedName name="DTL_S_CASH_54_1">#N/A</definedName>
    <definedName name="DTL_S_CASH_6_1">#N/A</definedName>
    <definedName name="DTL_S_CASH_7_1">#N/A</definedName>
    <definedName name="DTL_S_CASH_9_1">#N/A</definedName>
    <definedName name="DTL_S_CASHSD_102_1">#N/A</definedName>
    <definedName name="DTL_S_CC02AX_1_1">#N/A</definedName>
    <definedName name="DTL_S_CC02LB_2_1">#N/A</definedName>
    <definedName name="DTL_S_CC02LX_3_1">#N/A</definedName>
    <definedName name="DTL_S_CC03AW_4_1">#N/A</definedName>
    <definedName name="DTL_S_CC03AX_5_1">#N/A</definedName>
    <definedName name="DTL_S_CC04AX_6_1">#N/A</definedName>
    <definedName name="DTL_S_CC04LX_7_1">#N/A</definedName>
    <definedName name="DTL_S_CHF_2_1">#N/A</definedName>
    <definedName name="DTL_S_CHF_ASSETS_13_1">#N/A</definedName>
    <definedName name="DTL_S_CHF_EXPENSES_12_1">#N/A</definedName>
    <definedName name="DTL_S_CHF_INCOME_11_1">#N/A</definedName>
    <definedName name="DTL_S_CHF_LIABILITIES_14_1">#N/A</definedName>
    <definedName name="DTL_S_CHF_SUSPENSE_15_1">#N/A</definedName>
    <definedName name="DTL_S_CIBCCI_103_1">#N/A</definedName>
    <definedName name="DTL_S_CM02LF_8_1">#N/A</definedName>
    <definedName name="DTL_S_COMMODITY___FUTURE_14_1">#N/A</definedName>
    <definedName name="DTL_S_COMMODITY___FUTURE_16_1">#N/A</definedName>
    <definedName name="DTL_S_COMMODITY___FUTURE_17_1">#N/A</definedName>
    <definedName name="DTL_S_COMMODITY___FUTURE_2_1">#N/A</definedName>
    <definedName name="DTL_S_COMMODITY___FUTURE_3_1">#N/A</definedName>
    <definedName name="DTL_S_COMMODITY___FUTURE_4_1">#N/A</definedName>
    <definedName name="DTL_S_COMMODITY___FUTURE_45_1">#N/A</definedName>
    <definedName name="DTL_S_COMMODITY___FUTURE_5_1">#N/A</definedName>
    <definedName name="DTL_S_COMMODITY___FUTURE_50_1">#N/A</definedName>
    <definedName name="DTL_S_COMMODITY___OPTION_11_1">#N/A</definedName>
    <definedName name="DTL_S_COMMODITY___OPTION_13_1">#N/A</definedName>
    <definedName name="DTL_S_COMMODITY___OPTION_14_1">#N/A</definedName>
    <definedName name="DTL_S_COMMODITY___OPTION_16_1">#N/A</definedName>
    <definedName name="DTL_S_COMMODITY___OPTION_3_1">#N/A</definedName>
    <definedName name="DTL_S_COMMODITY___OPTION_37_1">#N/A</definedName>
    <definedName name="DTL_S_COMMODITY___OPTION_4_1">#N/A</definedName>
    <definedName name="DTL_S_COMMODITY___OPTION_5_1">#N/A</definedName>
    <definedName name="DTL_S_COMMODITY___OPTION_7_1">#N/A</definedName>
    <definedName name="DTL_S_COMMODITY___OPTION_8_1">#N/A</definedName>
    <definedName name="DTL_S_COMMODITY___OPTION_9_1">#N/A</definedName>
    <definedName name="DTL_S_CONTRACTUAL___OPTION_4_1">#N/A</definedName>
    <definedName name="DTL_S_CONTRACTUAL___OPTION_41_1">#N/A</definedName>
    <definedName name="DTL_S_CONTRACTUAL___OPTION_46_1">#N/A</definedName>
    <definedName name="DTL_S_CONTRACTUAL___OPTION_47_1">#N/A</definedName>
    <definedName name="DTL_S_CONTRACTUAL___OPTION_5_1">#N/A</definedName>
    <definedName name="DTL_S_CONTRACTUAL___OPTION_52_1">#N/A</definedName>
    <definedName name="DTL_S_CONTRACTUAL___OPTION_6_1">#N/A</definedName>
    <definedName name="DTL_S_CONTRACTUAL___SWAP_28_1">#N/A</definedName>
    <definedName name="DTL_S_CONTRACTUAL___SWAP_30_1">#N/A</definedName>
    <definedName name="DTL_S_CONTRACTUAL___SWAP_5_1">#N/A</definedName>
    <definedName name="DTL_S_CONTRACTUAL___SWAP_6_1">#N/A</definedName>
    <definedName name="DTL_S_CONTRACTUAL___SWAP_7_1">#N/A</definedName>
    <definedName name="DTL_S_CR01CB_104_1">#N/A</definedName>
    <definedName name="DTL_S_CR02CB_105_1">#N/A</definedName>
    <definedName name="DTL_S_CR14CB_106_1">#N/A</definedName>
    <definedName name="DTL_S_CR15CB_107_1">#N/A</definedName>
    <definedName name="DTL_S_CR16CB_108_1">#N/A</definedName>
    <definedName name="DTL_S_CR16SX_109_1">#N/A</definedName>
    <definedName name="DTL_S_CR17SX_110_1">#N/A</definedName>
    <definedName name="DTL_S_CR18SX_111_1">#N/A</definedName>
    <definedName name="DTL_S_CR19SX_112_1">#N/A</definedName>
    <definedName name="DTL_S_CR20SX_113_1">#N/A</definedName>
    <definedName name="DTL_S_CR21SX_114_1">#N/A</definedName>
    <definedName name="DTL_S_CR22CB_115_1">#N/A</definedName>
    <definedName name="DTL_S_CR22SX_116_1">#N/A</definedName>
    <definedName name="DTL_S_CR23SX_117_1">#N/A</definedName>
    <definedName name="DTL_S_CR24SX_118_1">#N/A</definedName>
    <definedName name="DTL_S_CR25SX_119_1">#N/A</definedName>
    <definedName name="DTL_S_CR26SX_120_1">#N/A</definedName>
    <definedName name="DTL_S_CR27SX_121_1">#N/A</definedName>
    <definedName name="DTL_S_CR28SX_122_1">#N/A</definedName>
    <definedName name="DTL_S_CR29SX_123_1">#N/A</definedName>
    <definedName name="DTL_S_CR30SX_124_1">#N/A</definedName>
    <definedName name="DTL_S_CR31SX_125_1">#N/A</definedName>
    <definedName name="DTL_S_CR32SX_126_1">#N/A</definedName>
    <definedName name="DTL_S_CR33SX_127_1">#N/A</definedName>
    <definedName name="DTL_S_CR34SX_128_1">#N/A</definedName>
    <definedName name="DTL_S_CR35SX_129_1">#N/A</definedName>
    <definedName name="DTL_S_CR36SX_130_1">#N/A</definedName>
    <definedName name="DTL_S_CR37SX_131_1">#N/A</definedName>
    <definedName name="DTL_S_CR38CB_132_1">#N/A</definedName>
    <definedName name="DTL_S_CR38SX_133_1">#N/A</definedName>
    <definedName name="DTL_S_CR39CB_134_1">#N/A</definedName>
    <definedName name="DTL_S_CR39SX_135_1">#N/A</definedName>
    <definedName name="DTL_S_CR40CB_136_1">#N/A</definedName>
    <definedName name="DTL_S_CR40SX_137_1">#N/A</definedName>
    <definedName name="DTL_S_CR41CB_138_1">#N/A</definedName>
    <definedName name="DTL_S_CR41SX_139_1">#N/A</definedName>
    <definedName name="DTL_S_CR42CB_140_1">#N/A</definedName>
    <definedName name="DTL_S_CR42SX_141_1">#N/A</definedName>
    <definedName name="DTL_S_CR43SX_142_1">#N/A</definedName>
    <definedName name="DTL_S_CR44SX_143_1">#N/A</definedName>
    <definedName name="DTL_S_CR45CB_144_1">#N/A</definedName>
    <definedName name="DTL_S_CR45SX_145_1">#N/A</definedName>
    <definedName name="DTL_S_CR46CB_146_1">#N/A</definedName>
    <definedName name="DTL_S_CR46SX_147_1">#N/A</definedName>
    <definedName name="DTL_S_CR47SX_148_1">#N/A</definedName>
    <definedName name="DTL_S_CR48SX_149_1">#N/A</definedName>
    <definedName name="DTL_S_CR49CB_150_1">#N/A</definedName>
    <definedName name="DTL_S_CR49SX_151_1">#N/A</definedName>
    <definedName name="DTL_S_CR50CB_152_1">#N/A</definedName>
    <definedName name="DTL_S_CR50SX_153_1">#N/A</definedName>
    <definedName name="DTL_S_CR51CB_154_1">#N/A</definedName>
    <definedName name="DTL_S_CR51SX_155_1">#N/A</definedName>
    <definedName name="DTL_S_CR52CB_156_1">#N/A</definedName>
    <definedName name="DTL_S_CR52SX_157_1">#N/A</definedName>
    <definedName name="DTL_S_CR53CB_158_1">#N/A</definedName>
    <definedName name="DTL_S_CR53SX_159_1">#N/A</definedName>
    <definedName name="DTL_S_CR54CB_160_1">#N/A</definedName>
    <definedName name="DTL_S_CR55CB_161_1">#N/A</definedName>
    <definedName name="DTL_S_CR56CB_162_1">#N/A</definedName>
    <definedName name="DTL_S_CR57CB_163_1">#N/A</definedName>
    <definedName name="DTL_S_CR58CB_164_1">#N/A</definedName>
    <definedName name="DTL_S_CR59CB_165_1">#N/A</definedName>
    <definedName name="DTL_S_CR60CB_166_1">#N/A</definedName>
    <definedName name="DTL_S_CR61CB_167_1">#N/A</definedName>
    <definedName name="DTL_S_CR62CB_168_1">#N/A</definedName>
    <definedName name="DTL_S_CR63CB_169_1">#N/A</definedName>
    <definedName name="DTL_S_CR64CB_170_1">#N/A</definedName>
    <definedName name="DTL_S_CR65CB_171_1">#N/A</definedName>
    <definedName name="DTL_S_CR66CB_172_1">#N/A</definedName>
    <definedName name="DTL_S_CR68CB_173_1">#N/A</definedName>
    <definedName name="DTL_S_CR69CB_174_1">#N/A</definedName>
    <definedName name="DTL_S_CR70CB_175_1">#N/A</definedName>
    <definedName name="DTL_S_CR71CB_176_1">#N/A</definedName>
    <definedName name="DTL_S_CR72CB_177_1">#N/A</definedName>
    <definedName name="DTL_S_CR73CB_178_1">#N/A</definedName>
    <definedName name="DTL_S_CR74CB_179_1">#N/A</definedName>
    <definedName name="DTL_S_CR75CB_180_1">#N/A</definedName>
    <definedName name="DTL_S_CR76CB_181_1">#N/A</definedName>
    <definedName name="DTL_S_CR77CB_182_1">#N/A</definedName>
    <definedName name="DTL_S_CR78CB_183_1">#N/A</definedName>
    <definedName name="DTL_S_CR79CB_184_1">#N/A</definedName>
    <definedName name="DTL_S_CR80CB_185_1">#N/A</definedName>
    <definedName name="DTL_S_CR81CB_186_1">#N/A</definedName>
    <definedName name="DTL_S_CR82CB_187_1">#N/A</definedName>
    <definedName name="DTL_S_CR83CB_188_1">#N/A</definedName>
    <definedName name="DTL_S_CR84CB_189_1">#N/A</definedName>
    <definedName name="DTL_S_CR85CB_190_1">#N/A</definedName>
    <definedName name="DTL_S_CR86CB_191_1">#N/A</definedName>
    <definedName name="DTL_S_CR87CB_192_1">#N/A</definedName>
    <definedName name="DTL_S_CR88BX_193_1">#N/A</definedName>
    <definedName name="DTL_S_CR88CB_194_1">#N/A</definedName>
    <definedName name="DTL_S_CR89BX_195_1">#N/A</definedName>
    <definedName name="DTL_S_CR89CB_196_1">#N/A</definedName>
    <definedName name="DTL_S_CR90BX_197_1">#N/A</definedName>
    <definedName name="DTL_S_CR90CB_198_1">#N/A</definedName>
    <definedName name="DTL_S_CR91BX_199_1">#N/A</definedName>
    <definedName name="DTL_S_CR91CB_200_1">#N/A</definedName>
    <definedName name="DTL_S_CR92CB_201_1">#N/A</definedName>
    <definedName name="DTL_S_CR93CB_202_1">#N/A</definedName>
    <definedName name="DTL_S_CR94CB_203_1">#N/A</definedName>
    <definedName name="DTL_S_CR95CB_204_1">#N/A</definedName>
    <definedName name="DTL_S_CR96CB_205_1">#N/A</definedName>
    <definedName name="DTL_S_CR97CB_206_1">#N/A</definedName>
    <definedName name="DTL_S_CR98CB_207_1">#N/A</definedName>
    <definedName name="DTL_S_CR99CB_208_1">#N/A</definedName>
    <definedName name="DTL_S_DEAM_1_1">#N/A</definedName>
    <definedName name="DTL_S_DEAM_209_1">#N/A</definedName>
    <definedName name="DTL_S_DEAM_CAD_1_1">#N/A</definedName>
    <definedName name="DTL_S_DEAM_NET_ASSET_VALUE_CASH_AND_OTHER_ASSETS_2_1">#N/A</definedName>
    <definedName name="DTL_S_DEAM_NET_ASSET_VALUE_DEAM_INVESTMENTS_1_1">#N/A</definedName>
    <definedName name="DTL_S_DEAM_USD_2_1">#N/A</definedName>
    <definedName name="DTL_S_DKK_3_1">#N/A</definedName>
    <definedName name="DTL_S_EQ02AF_9_1">#N/A</definedName>
    <definedName name="DTL_S_EQ02LF_10_1">#N/A</definedName>
    <definedName name="DTL_S_EQ04LB_11_1">#N/A</definedName>
    <definedName name="DTL_S_EQUITIES___LISTED_10_1">#N/A</definedName>
    <definedName name="DTL_S_EQUITIES___LISTED_12_1">#N/A</definedName>
    <definedName name="DTL_S_EQUITIES___LISTED_13_1">#N/A</definedName>
    <definedName name="DTL_S_EQUITIES___LISTED_15_1">#N/A</definedName>
    <definedName name="DTL_S_EQUITIES___LISTED_18_1">#N/A</definedName>
    <definedName name="DTL_S_EQUITIES___LISTED_2_1">#N/A</definedName>
    <definedName name="DTL_S_EQUITIES___LISTED_20_1">#N/A</definedName>
    <definedName name="DTL_S_EQUITIES___LISTED_22_1">#N/A</definedName>
    <definedName name="DTL_S_EQUITIES___LISTED_24_1">#N/A</definedName>
    <definedName name="DTL_S_EQUITIES___LISTED_26_1">#N/A</definedName>
    <definedName name="DTL_S_EQUITIES___LISTED_28_1">#N/A</definedName>
    <definedName name="DTL_S_EQUITIES___LISTED_29_1">#N/A</definedName>
    <definedName name="DTL_S_EQUITIES___LISTED_31_1">#N/A</definedName>
    <definedName name="DTL_S_EQUITIES___LISTED_33_1">#N/A</definedName>
    <definedName name="DTL_S_EQUITIES___LISTED_35_1">#N/A</definedName>
    <definedName name="DTL_S_EQUITIES___LISTED_38_1">#N/A</definedName>
    <definedName name="DTL_S_EQUITIES___LISTED_39_1">#N/A</definedName>
    <definedName name="DTL_S_EQUITIES___LISTED_4_1">#N/A</definedName>
    <definedName name="DTL_S_EQUITIES___LISTED_41_1">#N/A</definedName>
    <definedName name="DTL_S_EQUITIES___LISTED_42_1">#N/A</definedName>
    <definedName name="DTL_S_EQUITIES___LISTED_43_1">#N/A</definedName>
    <definedName name="DTL_S_EQUITIES___LISTED_47_1">#N/A</definedName>
    <definedName name="DTL_S_EQUITIES___LISTED_5_1">#N/A</definedName>
    <definedName name="DTL_S_EQUITIES___LISTED_6_1">#N/A</definedName>
    <definedName name="DTL_S_EQUITIES___LISTED_7_1">#N/A</definedName>
    <definedName name="DTL_S_EQUITIES___LISTED_8_1">#N/A</definedName>
    <definedName name="DTL_S_EQUITY___NON_LISTED_1_1">#N/A</definedName>
    <definedName name="DTL_S_EQUITY___NON_LISTED_3_1">#N/A</definedName>
    <definedName name="DTL_S_EQUITY___NON_LISTED_4_1">#N/A</definedName>
    <definedName name="DTL_S_EQUITY___NON_LISTED_5_1">#N/A</definedName>
    <definedName name="DTL_S_EQUITY___NON_LISTED_6_1">#N/A</definedName>
    <definedName name="DTL_S_EQUITY___NON_LISTED_8_1">#N/A</definedName>
    <definedName name="DTL_S_EUR_4_1">#N/A</definedName>
    <definedName name="DTL_S_EUR_ASSETS_18_1">#N/A</definedName>
    <definedName name="DTL_S_EUR_ASSETS_8_1">#N/A</definedName>
    <definedName name="DTL_S_EUR_EXPENSES_17_1">#N/A</definedName>
    <definedName name="DTL_S_EUR_EXPENSES_7_1">#N/A</definedName>
    <definedName name="DTL_S_EUR_INCOME_16_1">#N/A</definedName>
    <definedName name="DTL_S_EUR_INCOME_6_1">#N/A</definedName>
    <definedName name="DTL_S_EUR_LIABILITIES_9_1">#N/A</definedName>
    <definedName name="DTL_S_EUR_SUSPENSE_19_1">#N/A</definedName>
    <definedName name="DTL_S_F_X_FORWARD_48_1">#N/A</definedName>
    <definedName name="DTL_S_F_X_FORWARD_6_1">#N/A</definedName>
    <definedName name="DTL_S_F_X_FORWARD_7_1">#N/A</definedName>
    <definedName name="DTL_S_F_X_FORWARD_8_1">#N/A</definedName>
    <definedName name="DTL_S_F_X_FORWARD_9_1">#N/A</definedName>
    <definedName name="DTL_S_FINANCE_10_1">#N/A</definedName>
    <definedName name="DTL_S_FINANCE_4_1">#N/A</definedName>
    <definedName name="DTL_S_FINANCE_5_1">#N/A</definedName>
    <definedName name="DTL_S_FINANCE_53_1">#N/A</definedName>
    <definedName name="DTL_S_FINANCE_6_1">#N/A</definedName>
    <definedName name="DTL_S_FINANCE_7_1">#N/A</definedName>
    <definedName name="DTL_S_FINANCE_8_1">#N/A</definedName>
    <definedName name="DTL_S_FINANCE_9_1">#N/A</definedName>
    <definedName name="DTL_S_FUNDI_CASH_1_1">#N/A</definedName>
    <definedName name="DTL_S_FUNDI_PARTS_2_1">#N/A</definedName>
    <definedName name="DTL_S_FUNDII_CASH_3_1">#N/A</definedName>
    <definedName name="DTL_S_FUNDII_PARTS_4_1">#N/A</definedName>
    <definedName name="DTL_S_FUNDLP_CASH_5_1">#N/A</definedName>
    <definedName name="DTL_S_FUNDLP_CASHNF_6_1">#N/A</definedName>
    <definedName name="DTL_S_FUNDLP_DEBT_7_1">#N/A</definedName>
    <definedName name="DTL_S_FUNDLP_FORWD_8_1">#N/A</definedName>
    <definedName name="DTL_S_FUNDLP_FUTR_9_1">#N/A</definedName>
    <definedName name="DTL_S_FUNDLP_OPTN_10_1">#N/A</definedName>
    <definedName name="DTL_S_GBP_5_1">#N/A</definedName>
    <definedName name="DTL_S_GBP_ASSETS_22_1">#N/A</definedName>
    <definedName name="DTL_S_GBP_EXPENSES_21_1">#N/A</definedName>
    <definedName name="DTL_S_GBP_INCOME_20_1">#N/A</definedName>
    <definedName name="DTL_S_GBP_LIABILITIES_23_1">#N/A</definedName>
    <definedName name="DTL_S_GBP_SUSPENSE_24_1">#N/A</definedName>
    <definedName name="DTL_S_INTRA_CASH_11_1">#N/A</definedName>
    <definedName name="DTL_S_INTRA_CASHNF_12_1">#N/A</definedName>
    <definedName name="DTL_S_INTRA_DEBT_13_1">#N/A</definedName>
    <definedName name="DTL_S_INTRA_FORWD_14_1">#N/A</definedName>
    <definedName name="DTL_S_INTRA_FUTR_15_1">#N/A</definedName>
    <definedName name="DTL_S_INTRA_OPTN_16_1">#N/A</definedName>
    <definedName name="DTL_S_IR01AW_12_1">#N/A</definedName>
    <definedName name="DTL_S_IR01CB_210_1">#N/A</definedName>
    <definedName name="DTL_S_IR01CS_13_1">#N/A</definedName>
    <definedName name="DTL_S_IR01LB_14_1">#N/A</definedName>
    <definedName name="DTL_S_IR01SD_211_1">#N/A</definedName>
    <definedName name="DTL_S_IR02CB_212_1">#N/A</definedName>
    <definedName name="DTL_S_IR02LF_15_1">#N/A</definedName>
    <definedName name="DTL_S_IR02SD_213_1">#N/A</definedName>
    <definedName name="DTL_S_IR02SI_214_1">#N/A</definedName>
    <definedName name="DTL_S_IR03AF_16_1">#N/A</definedName>
    <definedName name="DTL_S_IR03CB_215_1">#N/A</definedName>
    <definedName name="DTL_S_IR03LF_17_1">#N/A</definedName>
    <definedName name="DTL_S_IR03SD_216_1">#N/A</definedName>
    <definedName name="DTL_S_IR03SX_217_1">#N/A</definedName>
    <definedName name="DTL_S_IR04CB_218_1">#N/A</definedName>
    <definedName name="DTL_S_IR04OC_219_1">#N/A</definedName>
    <definedName name="DTL_S_IR04SD_220_1">#N/A</definedName>
    <definedName name="DTL_S_IR04SI_221_1">#N/A</definedName>
    <definedName name="DTL_S_IR05SD_222_1">#N/A</definedName>
    <definedName name="DTL_S_IR05SX_223_1">#N/A</definedName>
    <definedName name="DTL_S_IR06CB_224_1">#N/A</definedName>
    <definedName name="DTL_S_IR07CB_225_1">#N/A</definedName>
    <definedName name="DTL_S_IR08CB_226_1">#N/A</definedName>
    <definedName name="DTL_S_IR10CB_227_1">#N/A</definedName>
    <definedName name="DTL_S_ISDASD_228_1">#N/A</definedName>
    <definedName name="DTL_S_JPY_6_1">#N/A</definedName>
    <definedName name="DTL_S_JPY_ASSETS_27_1">#N/A</definedName>
    <definedName name="DTL_S_JPY_EXPENSES_26_1">#N/A</definedName>
    <definedName name="DTL_S_JPY_INCOME_25_1">#N/A</definedName>
    <definedName name="DTL_S_JPY_LIABILITIES_28_1">#N/A</definedName>
    <definedName name="DTL_S_JPY_SUSPENSE_29_1">#N/A</definedName>
    <definedName name="DTL_S_LILYPD_1_1">#N/A</definedName>
    <definedName name="DTL_S_LILYPD_NET_ASSET_VALUE_CASH_AND_OTHER_ASSETS_2_1">#N/A</definedName>
    <definedName name="DTL_S_LILYPD_NET_ASSET_VALUE_LILYPD_INVESTMENTS_1_1">#N/A</definedName>
    <definedName name="DTL_S_MA01CS_18_1">#N/A</definedName>
    <definedName name="DTL_S_MA02JP_19_1">#N/A</definedName>
    <definedName name="DTL_S_MA04SD_20_1">#N/A</definedName>
    <definedName name="DTL_S_NOK_7_1">#N/A</definedName>
    <definedName name="DTL_S_PARTNERSHIP_10_1">#N/A</definedName>
    <definedName name="DTL_S_PARTNERSHIP_11_1">#N/A</definedName>
    <definedName name="DTL_S_PARTNERSHIP_55_1">#N/A</definedName>
    <definedName name="DTL_S_PBMRLF_229_1">#N/A</definedName>
    <definedName name="DTL_S_PBMRSD_230_1">#N/A</definedName>
    <definedName name="DTL_S_PLN_8_1">#N/A</definedName>
    <definedName name="DTL_S_REPOSD_231_1">#N/A</definedName>
    <definedName name="DTL_S_SEK_9_1">#N/A</definedName>
    <definedName name="DTL_S_SEK_ASSETS_32_1">#N/A</definedName>
    <definedName name="DTL_S_SEK_EXPENSES_31_1">#N/A</definedName>
    <definedName name="DTL_S_SEK_INCOME_30_1">#N/A</definedName>
    <definedName name="DTL_S_SEK_LIABILITIES_33_1">#N/A</definedName>
    <definedName name="DTL_S_SEK_SUSPENSE_34_1">#N/A</definedName>
    <definedName name="DTL_S_TEMPO_1_1">#N/A</definedName>
    <definedName name="DTL_S_TEMPO_NET_ASSET_VALUE_CASH_AND_OTHER_ASSETS_2_1">#N/A</definedName>
    <definedName name="DTL_S_TEMPO_NET_ASSET_VALUE_TEMPO_INVESTMENTS_1_1">#N/A</definedName>
    <definedName name="DTL_S_TRL_10_1">#N/A</definedName>
    <definedName name="DTL_S_USD_11_1">#N/A</definedName>
    <definedName name="DTL_S_USD_ASSETS_12_1">#N/A</definedName>
    <definedName name="DTL_S_USD_ASSETS_3_1">#N/A</definedName>
    <definedName name="DTL_S_USD_ASSETS_37_1">#N/A</definedName>
    <definedName name="DTL_S_USD_CAPITAL_14_1">#N/A</definedName>
    <definedName name="DTL_S_USD_CAPITAL_39_1">#N/A</definedName>
    <definedName name="DTL_S_USD_CAPITAL_5_1">#N/A</definedName>
    <definedName name="DTL_S_USD_EXPENSES_11_1">#N/A</definedName>
    <definedName name="DTL_S_USD_EXPENSES_2_1">#N/A</definedName>
    <definedName name="DTL_S_USD_EXPENSES_36_1">#N/A</definedName>
    <definedName name="DTL_S_USD_INCOME_1_1">#N/A</definedName>
    <definedName name="DTL_S_USD_INCOME_10_1">#N/A</definedName>
    <definedName name="DTL_S_USD_INCOME_35_1">#N/A</definedName>
    <definedName name="DTL_S_USD_LIABILITIES_13_1">#N/A</definedName>
    <definedName name="DTL_S_USD_LIABILITIES_38_1">#N/A</definedName>
    <definedName name="DTL_S_USD_LIABILITIES_4_1">#N/A</definedName>
    <definedName name="DTL_S_USD_SUSPENSE_15_1">#N/A</definedName>
    <definedName name="DTL_S_USD_SUSPENSE_40_1">#N/A</definedName>
    <definedName name="DTL_S_USD_SUSPENSE_6_1">#N/A</definedName>
    <definedName name="DTL_S_VL01OC_232_1">#N/A</definedName>
    <definedName name="DTL_S_VL02CB_233_1">#N/A</definedName>
    <definedName name="DTL_S_VL02OC_234_1">#N/A</definedName>
    <definedName name="DTL_S_VL04OC_235_1">#N/A</definedName>
    <definedName name="DTL_S_WARRANTS_10_1">#N/A</definedName>
    <definedName name="DTL_S_WARRANTS_11_1">#N/A</definedName>
    <definedName name="DTL_S_WARRANTS_12_1">#N/A</definedName>
    <definedName name="DTL_S_WARRANTS_39_1">#N/A</definedName>
    <definedName name="DTL_S_WARRANTS_44_1">#N/A</definedName>
    <definedName name="DTL_S_WOLF_1_1">#N/A</definedName>
    <definedName name="DTL_S_WOLF_21_1">#N/A</definedName>
    <definedName name="DTL_S_WOLF_NET_ASSET_VALUE_CASH_AND_OTHER_ASSETS_2_1">#N/A</definedName>
    <definedName name="DTL_S_WOLF_NET_ASSET_VALUE_WOLF_INVESTMENTS_1_1">#N/A</definedName>
    <definedName name="DTL_S_WOLF_WOLF_____BARBAS_____BARRY_BAUSANO_1_1">#N/A</definedName>
    <definedName name="DTL_S_WOLF_WOLF_____CSGSY_____CREDIT_SUISEE_NOMINEES__GSY_LTD_2_1">#N/A</definedName>
    <definedName name="DTL_S_WOLF_WOLF_____CSLON_____CREDIT_SUISSE_LONDON_NOMINEE_LTD_3_1">#N/A</definedName>
    <definedName name="DTL_S_WOLF_WOLF_____FORTIS_____FORTIS_BANK_NV_S_A__4_1">#N/A</definedName>
    <definedName name="DTL_SumIf__1_1">#N/A</definedName>
    <definedName name="DTL_SumIf__13_1">#N/A</definedName>
    <definedName name="DTL_SumIf__55_1">#N/A</definedName>
    <definedName name="DTL_SumIf__56_1">#N/A</definedName>
    <definedName name="DTL_SumIf_ASAFD1__1_1">#N/A</definedName>
    <definedName name="DTL_SumIf_ASAFD1__ASAFD1_____ANTHON_____Anthony_J__Taddey_Trust_DTD_1_1">#N/A</definedName>
    <definedName name="DTL_SumIf_ASAFD1__ASAFD1_____ASATAX_____ASA_Tax_Advantaged_Advisors_LLC_2_1">#N/A</definedName>
    <definedName name="DTL_SumIf_ASAFD1__ASAFD1_____BENNET_____Mr____Mrs__Robert_Bennett_2_1">#N/A</definedName>
    <definedName name="DTL_SumIf_ASAFD1__ASAFD1_____BENNET_____Mr____Mrs__Robert_Bennett_3_1">#N/A</definedName>
    <definedName name="DTL_SumIf_ASAFD1__ASAFD1_____CAPFND_____118_Capital_Fund__LLC_3_1">#N/A</definedName>
    <definedName name="DTL_SumIf_ASAFD1__ASAFD1_____CAPFND_____118_Capital_Fund__LLC_4_1">#N/A</definedName>
    <definedName name="DTL_SumIf_ASAFD1__ASAFD1_____CORLIS_____The_Corliss_Family_Trust_4_1">#N/A</definedName>
    <definedName name="DTL_SumIf_ASAFD1__ASAFD1_____CORLIS_____The_Corliss_Family_Trust_5_1">#N/A</definedName>
    <definedName name="DTL_SumIf_ASAFD1__ASAFD1_____DAVID_____David_Dines_5_1">#N/A</definedName>
    <definedName name="DTL_SumIf_ASAFD1__ASAFD1_____DAVID_____David_Dines_6_1">#N/A</definedName>
    <definedName name="DTL_SumIf_ASAFD1__ASAFD1_____ELLEEN_____Elleen_F__Murray_QPRT__1__6_1">#N/A</definedName>
    <definedName name="DTL_SumIf_ASAFD1__ASAFD1_____ELLEEN_____Elleen_F__Murray_QPRT__1__7_1">#N/A</definedName>
    <definedName name="DTL_SumIf_ASAFD1__ASAFD1_____FURST_____Furst_Capital_Partners_7_1">#N/A</definedName>
    <definedName name="DTL_SumIf_ASAFD1__ASAFD1_____FURST_____Furst_Capital_Partners_8_1">#N/A</definedName>
    <definedName name="DTL_SumIf_ASAFD1__ASAFD1_____GARY_____Gary_G__OHagan___Marcia_L__OHagan_8_1">#N/A</definedName>
    <definedName name="DTL_SumIf_ASAFD1__ASAFD1_____GARY_____Gary_G__OHagan___Marcia_L__OHagan_9_1">#N/A</definedName>
    <definedName name="DTL_SumIf_ASAFD1__ASAFD1_____GORDON_____Estate_of_Gordon_H__Ritz_10_1">#N/A</definedName>
    <definedName name="DTL_SumIf_ASAFD1__ASAFD1_____GORDON_____Estate_of_Gordon_H__Ritz_9_1">#N/A</definedName>
    <definedName name="DTL_SumIf_ASAFD1__ASAFD1_____IRVIN_____Irvin_Kessler_10_1">#N/A</definedName>
    <definedName name="DTL_SumIf_ASAFD1__ASAFD1_____IRVIN_____Irvin_Kessler_11_1">#N/A</definedName>
    <definedName name="DTL_SumIf_ASAFD1__ASAFD1_____JAMES_____James_S__Chapman_11_1">#N/A</definedName>
    <definedName name="DTL_SumIf_ASAFD1__ASAFD1_____JAMES_____James_S__Chapman_12_1">#N/A</definedName>
    <definedName name="DTL_SumIf_ASAFD1__ASAFD1_____LARSEN_____Mrs__Anne_Larsen_Simonson_12_1">#N/A</definedName>
    <definedName name="DTL_SumIf_ASAFD1__ASAFD1_____LARSEN_____Mrs__Anne_Larsen_Simonson_13_1">#N/A</definedName>
    <definedName name="DTL_SumIf_ASAFD1__ASAFD1_____MARGOT_____Margot_L__Ritz_14_1">#N/A</definedName>
    <definedName name="DTL_SumIf_ASAFD1__ASAFD1_____MELLIN_____Paul___Miriam_Mellin_15_1">#N/A</definedName>
    <definedName name="DTL_SumIf_ASAFD1__ASAFD1_____MICHAE_____Michael_V__Curran_13_1">#N/A</definedName>
    <definedName name="DTL_SumIf_ASAFD1__ASAFD1_____MICHAE_____Michael_V__Curran_16_1">#N/A</definedName>
    <definedName name="DTL_SumIf_ASAFD1__ASAFD1_____MURRAY_____Murray_Capital_LLC_14_1">#N/A</definedName>
    <definedName name="DTL_SumIf_ASAFD1__ASAFD1_____MURRAY_____Murray_Capital_LLC_17_1">#N/A</definedName>
    <definedName name="DTL_SumIf_ASAFD1__ASAFD1_____RICHAR_____Richard_F__Leahy_15_1">#N/A</definedName>
    <definedName name="DTL_SumIf_ASAFD1__ASAFD1_____RICHAR_____Richard_F__Leahy_18_1">#N/A</definedName>
    <definedName name="DTL_SumIf_ASAFD1__ASAFD1_____ROBERT_____Robert_D__Albright_Jr__16_1">#N/A</definedName>
    <definedName name="DTL_SumIf_ASAFD1__ASAFD1_____ROBERT_____Robert_D__Albright_Jr__19_1">#N/A</definedName>
    <definedName name="DTL_SumIf_ASAFD1__ASAFD1_____ROLAND_____Roland_A__Jacobus_17_1">#N/A</definedName>
    <definedName name="DTL_SumIf_ASAFD1__ASAFD1_____ROLAND_____Roland_A__Jacobus_20_1">#N/A</definedName>
    <definedName name="DTL_SumIf_ASAFD1__ASAFD1_____SCHOEN_____Jon_S__Schoen_21_1">#N/A</definedName>
    <definedName name="DTL_SumIf_ASAFD1__ASAFD1_____SHAWN_____Shawn_Taddey_18_1">#N/A</definedName>
    <definedName name="DTL_SumIf_ASAFD1__ASAFD1_____SHAWN_____Shawn_Taddey_22_1">#N/A</definedName>
    <definedName name="DTL_SumIf_ASAFD1__ASAFD1_____STEVEN_____Steven_Colt_Pumilia_19_1">#N/A</definedName>
    <definedName name="DTL_SumIf_ASAFD1__ASAFD1_____STEVEN_____Steven_Colt_Pumilia_23_1">#N/A</definedName>
    <definedName name="DTL_SumIf_ASAFD1__ASAFD1_____SUZAN_____Suzan_Z__Ritz_24_1">#N/A</definedName>
    <definedName name="DTL_SumIf_ASAFD1__ASAFD1_____THYSEL_____Jon_P__Thysell_25_1">#N/A</definedName>
    <definedName name="DTL_SumIf_ASAFD1_NET_ASSET_VALUE_ASAFD1_INVESTMENTS_1_1">#N/A</definedName>
    <definedName name="DTL_SumIf_ASAFD1_NET_ASSET_VALUE_CASH_AND_OTHER_ASSETS_2_1">#N/A</definedName>
    <definedName name="DTL_SumIf_AUD___EUR_1_1">#N/A</definedName>
    <definedName name="DTL_SumIf_AUD___JPY_2_1">#N/A</definedName>
    <definedName name="DTL_SumIf_AUD_1_1">#N/A</definedName>
    <definedName name="DTL_SumIf_AUD_ASSETS_3_1">#N/A</definedName>
    <definedName name="DTL_SumIf_AUD_EXPENSES_2_1">#N/A</definedName>
    <definedName name="DTL_SumIf_AUD_INCOME_1_1">#N/A</definedName>
    <definedName name="DTL_SumIf_AUD_LIABILITIES_4_1">#N/A</definedName>
    <definedName name="DTL_SumIf_AUD_SUSPENSE_5_1">#N/A</definedName>
    <definedName name="DTL_SumIf_BONDS___CORPORATE_1_1">#N/A</definedName>
    <definedName name="DTL_SumIf_BONDS___CORPORATE_11_1">#N/A</definedName>
    <definedName name="DTL_SumIf_BONDS___CORPORATE_19_1">#N/A</definedName>
    <definedName name="DTL_SumIf_BONDS___CORPORATE_2_1">#N/A</definedName>
    <definedName name="DTL_SumIf_BONDS___CORPORATE_21_1">#N/A</definedName>
    <definedName name="DTL_SumIf_BONDS___CORPORATE_23_1">#N/A</definedName>
    <definedName name="DTL_SumIf_BONDS___CORPORATE_25_1">#N/A</definedName>
    <definedName name="DTL_SumIf_BONDS___CORPORATE_27_1">#N/A</definedName>
    <definedName name="DTL_SumIf_BONDS___CORPORATE_29_1">#N/A</definedName>
    <definedName name="DTL_SumIf_BONDS___CORPORATE_32_1">#N/A</definedName>
    <definedName name="DTL_SumIf_BONDS___CORPORATE_34_1">#N/A</definedName>
    <definedName name="DTL_SumIf_BONDS___CORPORATE_36_1">#N/A</definedName>
    <definedName name="DTL_SumIf_BONDS___CORPORATE_43_1">#N/A</definedName>
    <definedName name="DTL_SumIf_BONDS___CORPORATE_48_1">#N/A</definedName>
    <definedName name="DTL_SumIf_BONDS___CORPORATE_6_1">#N/A</definedName>
    <definedName name="DTL_SumIf_BONDS___SOVEREIGN_1_1">#N/A</definedName>
    <definedName name="DTL_SumIf_BONDS___SOVEREIGN_2_1">#N/A</definedName>
    <definedName name="DTL_SumIf_BONDS___TREASURY_1_1">#N/A</definedName>
    <definedName name="DTL_SumIf_BONDS___TREASURY_10_1">#N/A</definedName>
    <definedName name="DTL_SumIf_BONDS___TREASURY_12_1">#N/A</definedName>
    <definedName name="DTL_SumIf_BONDS___TREASURY_2_1">#N/A</definedName>
    <definedName name="DTL_SumIf_BONDS___TREASURY_3_1">#N/A</definedName>
    <definedName name="DTL_SumIf_BONDS___TREASURY_5_1">#N/A</definedName>
    <definedName name="DTL_SumIf_BONDS___TREASURY_7_1">#N/A</definedName>
    <definedName name="DTL_SumIf_BONDS___TREASURY_8_1">#N/A</definedName>
    <definedName name="DTL_SumIf_C100CB_1_1">#N/A</definedName>
    <definedName name="DTL_SumIf_C101CB_2_1">#N/A</definedName>
    <definedName name="DTL_SumIf_C102CB_3_1">#N/A</definedName>
    <definedName name="DTL_SumIf_C103CB_4_1">#N/A</definedName>
    <definedName name="DTL_SumIf_C104CB_5_1">#N/A</definedName>
    <definedName name="DTL_SumIf_C105CB_6_1">#N/A</definedName>
    <definedName name="DTL_SumIf_C106CB_7_1">#N/A</definedName>
    <definedName name="DTL_SumIf_C108CB_8_1">#N/A</definedName>
    <definedName name="DTL_SumIf_C109CB_9_1">#N/A</definedName>
    <definedName name="DTL_SumIf_C110CB_10_1">#N/A</definedName>
    <definedName name="DTL_SumIf_C112CB_11_1">#N/A</definedName>
    <definedName name="DTL_SumIf_C113CB_12_1">#N/A</definedName>
    <definedName name="DTL_SumIf_C114CB_13_1">#N/A</definedName>
    <definedName name="DTL_SumIf_C115CB_14_1">#N/A</definedName>
    <definedName name="DTL_SumIf_C116CB_15_1">#N/A</definedName>
    <definedName name="DTL_SumIf_C117CB_16_1">#N/A</definedName>
    <definedName name="DTL_SumIf_C118BX_17_1">#N/A</definedName>
    <definedName name="DTL_SumIf_C118CB_18_1">#N/A</definedName>
    <definedName name="DTL_SumIf_C119CB_19_1">#N/A</definedName>
    <definedName name="DTL_SumIf_C120CB_20_1">#N/A</definedName>
    <definedName name="DTL_SumIf_C121BX_21_1">#N/A</definedName>
    <definedName name="DTL_SumIf_C121CB_22_1">#N/A</definedName>
    <definedName name="DTL_SumIf_C122CB_23_1">#N/A</definedName>
    <definedName name="DTL_SumIf_C123BX_24_1">#N/A</definedName>
    <definedName name="DTL_SumIf_C124CB_25_1">#N/A</definedName>
    <definedName name="DTL_SumIf_C125CB_26_1">#N/A</definedName>
    <definedName name="DTL_SumIf_C126CB_27_1">#N/A</definedName>
    <definedName name="DTL_SumIf_C127CB_28_1">#N/A</definedName>
    <definedName name="DTL_SumIf_C128CB_29_1">#N/A</definedName>
    <definedName name="DTL_SumIf_C129BX_30_1">#N/A</definedName>
    <definedName name="DTL_SumIf_C130CB_31_1">#N/A</definedName>
    <definedName name="DTL_SumIf_C131CB_32_1">#N/A</definedName>
    <definedName name="DTL_SumIf_C132CB_33_1">#N/A</definedName>
    <definedName name="DTL_SumIf_C133CB_34_1">#N/A</definedName>
    <definedName name="DTL_SumIf_C134CB_35_1">#N/A</definedName>
    <definedName name="DTL_SumIf_C135BX_36_1">#N/A</definedName>
    <definedName name="DTL_SumIf_C136CB_37_1">#N/A</definedName>
    <definedName name="DTL_SumIf_C137BX_38_1">#N/A</definedName>
    <definedName name="DTL_SumIf_C138BX_39_1">#N/A</definedName>
    <definedName name="DTL_SumIf_C138CB_40_1">#N/A</definedName>
    <definedName name="DTL_SumIf_C139BX_41_1">#N/A</definedName>
    <definedName name="DTL_SumIf_C140CB_42_1">#N/A</definedName>
    <definedName name="DTL_SumIf_C141BX_43_1">#N/A</definedName>
    <definedName name="DTL_SumIf_C142CB_44_1">#N/A</definedName>
    <definedName name="DTL_SumIf_C143CB_45_1">#N/A</definedName>
    <definedName name="DTL_SumIf_C144BX_46_1">#N/A</definedName>
    <definedName name="DTL_SumIf_C144CB_47_1">#N/A</definedName>
    <definedName name="DTL_SumIf_C145BX_48_1">#N/A</definedName>
    <definedName name="DTL_SumIf_C146BX_49_1">#N/A</definedName>
    <definedName name="DTL_SumIf_C146CB_50_1">#N/A</definedName>
    <definedName name="DTL_SumIf_C147CB_51_1">#N/A</definedName>
    <definedName name="DTL_SumIf_C148CB_52_1">#N/A</definedName>
    <definedName name="DTL_SumIf_C149CB_53_1">#N/A</definedName>
    <definedName name="DTL_SumIf_C150CB_54_1">#N/A</definedName>
    <definedName name="DTL_SumIf_C151CB_55_1">#N/A</definedName>
    <definedName name="DTL_SumIf_C152CB_56_1">#N/A</definedName>
    <definedName name="DTL_SumIf_C153CB_57_1">#N/A</definedName>
    <definedName name="DTL_SumIf_C154CB_58_1">#N/A</definedName>
    <definedName name="DTL_SumIf_C155CB_59_1">#N/A</definedName>
    <definedName name="DTL_SumIf_C156CB_60_1">#N/A</definedName>
    <definedName name="DTL_SumIf_C157CB_61_1">#N/A</definedName>
    <definedName name="DTL_SumIf_C158CB_62_1">#N/A</definedName>
    <definedName name="DTL_SumIf_C159CB_63_1">#N/A</definedName>
    <definedName name="DTL_SumIf_C160CB_64_1">#N/A</definedName>
    <definedName name="DTL_SumIf_C161CB_65_1">#N/A</definedName>
    <definedName name="DTL_SumIf_C162CB_66_1">#N/A</definedName>
    <definedName name="DTL_SumIf_C163CB_67_1">#N/A</definedName>
    <definedName name="DTL_SumIf_C164CB_68_1">#N/A</definedName>
    <definedName name="DTL_SumIf_C165CB_69_1">#N/A</definedName>
    <definedName name="DTL_SumIf_C166CB_70_1">#N/A</definedName>
    <definedName name="DTL_SumIf_C167CB_71_1">#N/A</definedName>
    <definedName name="DTL_SumIf_C168CB_72_1">#N/A</definedName>
    <definedName name="DTL_SumIf_C168DX_73_1">#N/A</definedName>
    <definedName name="DTL_SumIf_C169DX_74_1">#N/A</definedName>
    <definedName name="DTL_SumIf_C170DX_75_1">#N/A</definedName>
    <definedName name="DTL_SumIf_C171CB_76_1">#N/A</definedName>
    <definedName name="DTL_SumIf_C172CB_77_1">#N/A</definedName>
    <definedName name="DTL_SumIf_C172DX_78_1">#N/A</definedName>
    <definedName name="DTL_SumIf_C173DX_79_1">#N/A</definedName>
    <definedName name="DTL_SumIf_C174DX_80_1">#N/A</definedName>
    <definedName name="DTL_SumIf_C175CB_81_1">#N/A</definedName>
    <definedName name="DTL_SumIf_C176CB_82_1">#N/A</definedName>
    <definedName name="DTL_SumIf_C177CB_83_1">#N/A</definedName>
    <definedName name="DTL_SumIf_C178SX_84_1">#N/A</definedName>
    <definedName name="DTL_SumIf_C179SX_85_1">#N/A</definedName>
    <definedName name="DTL_SumIf_C180DX_86_1">#N/A</definedName>
    <definedName name="DTL_SumIf_C181DX_87_1">#N/A</definedName>
    <definedName name="DTL_SumIf_C182DX_88_1">#N/A</definedName>
    <definedName name="DTL_SumIf_C183DX_89_1">#N/A</definedName>
    <definedName name="DTL_SumIf_C184DX_90_1">#N/A</definedName>
    <definedName name="DTL_SumIf_C186DX_91_1">#N/A</definedName>
    <definedName name="DTL_SumIf_C187CB_92_1">#N/A</definedName>
    <definedName name="DTL_SumIf_C187OC_93_1">#N/A</definedName>
    <definedName name="DTL_SumIf_C188DX_94_1">#N/A</definedName>
    <definedName name="DTL_SumIf_C189CB_95_1">#N/A</definedName>
    <definedName name="DTL_SumIf_C190CB_96_1">#N/A</definedName>
    <definedName name="DTL_SumIf_C190OC_97_1">#N/A</definedName>
    <definedName name="DTL_SumIf_C191LF_98_1">#N/A</definedName>
    <definedName name="DTL_SumIf_C192LF_99_1">#N/A</definedName>
    <definedName name="DTL_SumIf_C193CB_100_1">#N/A</definedName>
    <definedName name="DTL_SumIf_C193OC_101_1">#N/A</definedName>
    <definedName name="DTL_SumIf_CAD_ASSETS_8_1">#N/A</definedName>
    <definedName name="DTL_SumIf_CAD_EXPENSES_7_1">#N/A</definedName>
    <definedName name="DTL_SumIf_CAD_INCOME_6_1">#N/A</definedName>
    <definedName name="DTL_SumIf_CAD_LIABILITIES_9_1">#N/A</definedName>
    <definedName name="DTL_SumIf_CAD_SUSPENSE_10_1">#N/A</definedName>
    <definedName name="DTL_SumIf_CASH_1_1">#N/A</definedName>
    <definedName name="DTL_SumIf_CASH_12_1">#N/A</definedName>
    <definedName name="DTL_SumIf_CASH_15_1">#N/A</definedName>
    <definedName name="DTL_SumIf_CASH_17_1">#N/A</definedName>
    <definedName name="DTL_SumIf_CASH_2_1">#N/A</definedName>
    <definedName name="DTL_SumIf_CASH_3_1">#N/A</definedName>
    <definedName name="DTL_SumIf_CASH_30_1">#N/A</definedName>
    <definedName name="DTL_SumIf_CASH_38_1">#N/A</definedName>
    <definedName name="DTL_SumIf_CASH_4_1">#N/A</definedName>
    <definedName name="DTL_SumIf_CASH_40_1">#N/A</definedName>
    <definedName name="DTL_SumIf_CASH_42_1">#N/A</definedName>
    <definedName name="DTL_SumIf_CASH_44_1">#N/A</definedName>
    <definedName name="DTL_SumIf_CASH_45_1">#N/A</definedName>
    <definedName name="DTL_SumIf_CASH_46_1">#N/A</definedName>
    <definedName name="DTL_SumIf_CASH_49_1">#N/A</definedName>
    <definedName name="DTL_SumIf_CASH_51_1">#N/A</definedName>
    <definedName name="DTL_SumIf_CASH_54_1">#N/A</definedName>
    <definedName name="DTL_SumIf_CASH_6_1">#N/A</definedName>
    <definedName name="DTL_SumIf_CASH_7_1">#N/A</definedName>
    <definedName name="DTL_SumIf_CASH_9_1">#N/A</definedName>
    <definedName name="DTL_SumIf_CASHSD_102_1">#N/A</definedName>
    <definedName name="DTL_SumIf_CC02AX_1_1">#N/A</definedName>
    <definedName name="DTL_SumIf_CC02LB_2_1">#N/A</definedName>
    <definedName name="DTL_SumIf_CC02LX_3_1">#N/A</definedName>
    <definedName name="DTL_SumIf_CC03AW_4_1">#N/A</definedName>
    <definedName name="DTL_SumIf_CC03AX_5_1">#N/A</definedName>
    <definedName name="DTL_SumIf_CC04AX_6_1">#N/A</definedName>
    <definedName name="DTL_SumIf_CC04LX_7_1">#N/A</definedName>
    <definedName name="DTL_SumIf_CHF_2_1">#N/A</definedName>
    <definedName name="DTL_SumIf_CHF_ASSETS_13_1">#N/A</definedName>
    <definedName name="DTL_SumIf_CHF_EXPENSES_12_1">#N/A</definedName>
    <definedName name="DTL_SumIf_CHF_INCOME_11_1">#N/A</definedName>
    <definedName name="DTL_SumIf_CHF_LIABILITIES_14_1">#N/A</definedName>
    <definedName name="DTL_SumIf_CHF_SUSPENSE_15_1">#N/A</definedName>
    <definedName name="DTL_SumIf_CIBCCI_103_1">#N/A</definedName>
    <definedName name="DTL_SumIf_CM02LF_8_1">#N/A</definedName>
    <definedName name="DTL_SumIf_COMMODITY___FUTURE_14_1">#N/A</definedName>
    <definedName name="DTL_SumIf_COMMODITY___FUTURE_16_1">#N/A</definedName>
    <definedName name="DTL_SumIf_COMMODITY___FUTURE_17_1">#N/A</definedName>
    <definedName name="DTL_SumIf_COMMODITY___FUTURE_2_1">#N/A</definedName>
    <definedName name="DTL_SumIf_COMMODITY___FUTURE_3_1">#N/A</definedName>
    <definedName name="DTL_SumIf_COMMODITY___FUTURE_4_1">#N/A</definedName>
    <definedName name="DTL_SumIf_COMMODITY___FUTURE_45_1">#N/A</definedName>
    <definedName name="DTL_SumIf_COMMODITY___FUTURE_5_1">#N/A</definedName>
    <definedName name="DTL_SumIf_COMMODITY___FUTURE_50_1">#N/A</definedName>
    <definedName name="DTL_SumIf_COMMODITY___OPTION_1_1">#N/A</definedName>
    <definedName name="DTL_SumIf_COMMODITY___OPTION_11_1">#N/A</definedName>
    <definedName name="DTL_SumIf_COMMODITY___OPTION_13_1">#N/A</definedName>
    <definedName name="DTL_SumIf_COMMODITY___OPTION_14_1">#N/A</definedName>
    <definedName name="DTL_SumIf_COMMODITY___OPTION_16_1">#N/A</definedName>
    <definedName name="DTL_SumIf_COMMODITY___OPTION_3_1">#N/A</definedName>
    <definedName name="DTL_SumIf_COMMODITY___OPTION_37_1">#N/A</definedName>
    <definedName name="DTL_SumIf_COMMODITY___OPTION_4_1">#N/A</definedName>
    <definedName name="DTL_SumIf_COMMODITY___OPTION_5_1">#N/A</definedName>
    <definedName name="DTL_SumIf_COMMODITY___OPTION_7_1">#N/A</definedName>
    <definedName name="DTL_SumIf_COMMODITY___OPTION_8_1">#N/A</definedName>
    <definedName name="DTL_SumIf_COMMODITY___OPTION_9_1">#N/A</definedName>
    <definedName name="DTL_SumIf_CONTRACTUAL___OPTION_2_1">#N/A</definedName>
    <definedName name="DTL_SumIf_CONTRACTUAL___OPTION_4_1">#N/A</definedName>
    <definedName name="DTL_SumIf_CONTRACTUAL___OPTION_41_1">#N/A</definedName>
    <definedName name="DTL_SumIf_CONTRACTUAL___OPTION_46_1">#N/A</definedName>
    <definedName name="DTL_SumIf_CONTRACTUAL___OPTION_47_1">#N/A</definedName>
    <definedName name="DTL_SumIf_CONTRACTUAL___OPTION_5_1">#N/A</definedName>
    <definedName name="DTL_SumIf_CONTRACTUAL___OPTION_52_1">#N/A</definedName>
    <definedName name="DTL_SumIf_CONTRACTUAL___OPTION_6_1">#N/A</definedName>
    <definedName name="DTL_SumIf_CONTRACTUAL___SWAP_28_1">#N/A</definedName>
    <definedName name="DTL_SumIf_CONTRACTUAL___SWAP_30_1">#N/A</definedName>
    <definedName name="DTL_SumIf_CONTRACTUAL___SWAP_5_1">#N/A</definedName>
    <definedName name="DTL_SumIf_CONTRACTUAL___SWAP_6_1">#N/A</definedName>
    <definedName name="DTL_SumIf_CONTRACTUAL___SWAP_7_1">#N/A</definedName>
    <definedName name="DTL_SumIf_CR01CB_104_1">#N/A</definedName>
    <definedName name="DTL_SumIf_CR02CB_105_1">#N/A</definedName>
    <definedName name="DTL_SumIf_CR14CB_106_1">#N/A</definedName>
    <definedName name="DTL_SumIf_CR15CB_107_1">#N/A</definedName>
    <definedName name="DTL_SumIf_CR16CB_108_1">#N/A</definedName>
    <definedName name="DTL_SumIf_CR16SX_109_1">#N/A</definedName>
    <definedName name="DTL_SumIf_CR17SX_110_1">#N/A</definedName>
    <definedName name="DTL_SumIf_CR18SX_111_1">#N/A</definedName>
    <definedName name="DTL_SumIf_CR19SX_112_1">#N/A</definedName>
    <definedName name="DTL_SumIf_CR20SX_113_1">#N/A</definedName>
    <definedName name="DTL_SumIf_CR21SX_114_1">#N/A</definedName>
    <definedName name="DTL_SumIf_CR22CB_115_1">#N/A</definedName>
    <definedName name="DTL_SumIf_CR22SX_116_1">#N/A</definedName>
    <definedName name="DTL_SumIf_CR23SX_117_1">#N/A</definedName>
    <definedName name="DTL_SumIf_CR24SX_118_1">#N/A</definedName>
    <definedName name="DTL_SumIf_CR25SX_119_1">#N/A</definedName>
    <definedName name="DTL_SumIf_CR26SX_120_1">#N/A</definedName>
    <definedName name="DTL_SumIf_CR27SX_121_1">#N/A</definedName>
    <definedName name="DTL_SumIf_CR28SX_122_1">#N/A</definedName>
    <definedName name="DTL_SumIf_CR29SX_123_1">#N/A</definedName>
    <definedName name="DTL_SumIf_CR30SX_124_1">#N/A</definedName>
    <definedName name="DTL_SumIf_CR31SX_125_1">#N/A</definedName>
    <definedName name="DTL_SumIf_CR32SX_126_1">#N/A</definedName>
    <definedName name="DTL_SumIf_CR33SX_127_1">#N/A</definedName>
    <definedName name="DTL_SumIf_CR34SX_128_1">#N/A</definedName>
    <definedName name="DTL_SumIf_CR35SX_129_1">#N/A</definedName>
    <definedName name="DTL_SumIf_CR36SX_130_1">#N/A</definedName>
    <definedName name="DTL_SumIf_CR37SX_131_1">#N/A</definedName>
    <definedName name="DTL_SumIf_CR38CB_132_1">#N/A</definedName>
    <definedName name="DTL_SumIf_CR38SX_133_1">#N/A</definedName>
    <definedName name="DTL_SumIf_CR39CB_134_1">#N/A</definedName>
    <definedName name="DTL_SumIf_CR39SX_135_1">#N/A</definedName>
    <definedName name="DTL_SumIf_CR40CB_136_1">#N/A</definedName>
    <definedName name="DTL_SumIf_CR40SX_137_1">#N/A</definedName>
    <definedName name="DTL_SumIf_CR41CB_138_1">#N/A</definedName>
    <definedName name="DTL_SumIf_CR41SX_139_1">#N/A</definedName>
    <definedName name="DTL_SumIf_CR42CB_140_1">#N/A</definedName>
    <definedName name="DTL_SumIf_CR42SX_141_1">#N/A</definedName>
    <definedName name="DTL_SumIf_CR43SX_142_1">#N/A</definedName>
    <definedName name="DTL_SumIf_CR44SX_143_1">#N/A</definedName>
    <definedName name="DTL_SumIf_CR45CB_144_1">#N/A</definedName>
    <definedName name="DTL_SumIf_CR45SX_145_1">#N/A</definedName>
    <definedName name="DTL_SumIf_CR46CB_146_1">#N/A</definedName>
    <definedName name="DTL_SumIf_CR46SX_147_1">#N/A</definedName>
    <definedName name="DTL_SumIf_CR47SX_148_1">#N/A</definedName>
    <definedName name="DTL_SumIf_CR48SX_149_1">#N/A</definedName>
    <definedName name="DTL_SumIf_CR49CB_150_1">#N/A</definedName>
    <definedName name="DTL_SumIf_CR49SX_151_1">#N/A</definedName>
    <definedName name="DTL_SumIf_CR50CB_152_1">#N/A</definedName>
    <definedName name="DTL_SumIf_CR50SX_153_1">#N/A</definedName>
    <definedName name="DTL_SumIf_CR51CB_154_1">#N/A</definedName>
    <definedName name="DTL_SumIf_CR51SX_155_1">#N/A</definedName>
    <definedName name="DTL_SumIf_CR52CB_156_1">#N/A</definedName>
    <definedName name="DTL_SumIf_CR52SX_157_1">#N/A</definedName>
    <definedName name="DTL_SumIf_CR53CB_158_1">#N/A</definedName>
    <definedName name="DTL_SumIf_CR53SX_159_1">#N/A</definedName>
    <definedName name="DTL_SumIf_CR54CB_160_1">#N/A</definedName>
    <definedName name="DTL_SumIf_CR55CB_161_1">#N/A</definedName>
    <definedName name="DTL_SumIf_CR56CB_162_1">#N/A</definedName>
    <definedName name="DTL_SumIf_CR57CB_163_1">#N/A</definedName>
    <definedName name="DTL_SumIf_CR58CB_164_1">#N/A</definedName>
    <definedName name="DTL_SumIf_CR59CB_165_1">#N/A</definedName>
    <definedName name="DTL_SumIf_CR60CB_166_1">#N/A</definedName>
    <definedName name="DTL_SumIf_CR61CB_167_1">#N/A</definedName>
    <definedName name="DTL_SumIf_CR62CB_168_1">#N/A</definedName>
    <definedName name="DTL_SumIf_CR63CB_169_1">#N/A</definedName>
    <definedName name="DTL_SumIf_CR64CB_170_1">#N/A</definedName>
    <definedName name="DTL_SumIf_CR65CB_171_1">#N/A</definedName>
    <definedName name="DTL_SumIf_CR66CB_172_1">#N/A</definedName>
    <definedName name="DTL_SumIf_CR68CB_173_1">#N/A</definedName>
    <definedName name="DTL_SumIf_CR69CB_174_1">#N/A</definedName>
    <definedName name="DTL_SumIf_CR70CB_175_1">#N/A</definedName>
    <definedName name="DTL_SumIf_CR71CB_176_1">#N/A</definedName>
    <definedName name="DTL_SumIf_CR72CB_177_1">#N/A</definedName>
    <definedName name="DTL_SumIf_CR73CB_178_1">#N/A</definedName>
    <definedName name="DTL_SumIf_CR74CB_179_1">#N/A</definedName>
    <definedName name="DTL_SumIf_CR75CB_180_1">#N/A</definedName>
    <definedName name="DTL_SumIf_CR76CB_181_1">#N/A</definedName>
    <definedName name="DTL_SumIf_CR77CB_182_1">#N/A</definedName>
    <definedName name="DTL_SumIf_CR78CB_183_1">#N/A</definedName>
    <definedName name="DTL_SumIf_CR79CB_184_1">#N/A</definedName>
    <definedName name="DTL_SumIf_CR80CB_185_1">#N/A</definedName>
    <definedName name="DTL_SumIf_CR81CB_186_1">#N/A</definedName>
    <definedName name="DTL_SumIf_CR82CB_187_1">#N/A</definedName>
    <definedName name="DTL_SumIf_CR83CB_188_1">#N/A</definedName>
    <definedName name="DTL_SumIf_CR84CB_189_1">#N/A</definedName>
    <definedName name="DTL_SumIf_CR85CB_190_1">#N/A</definedName>
    <definedName name="DTL_SumIf_CR86CB_191_1">#N/A</definedName>
    <definedName name="DTL_SumIf_CR87CB_192_1">#N/A</definedName>
    <definedName name="DTL_SumIf_CR88BX_193_1">#N/A</definedName>
    <definedName name="DTL_SumIf_CR88CB_194_1">#N/A</definedName>
    <definedName name="DTL_SumIf_CR89BX_195_1">#N/A</definedName>
    <definedName name="DTL_SumIf_CR89CB_196_1">#N/A</definedName>
    <definedName name="DTL_SumIf_CR90BX_197_1">#N/A</definedName>
    <definedName name="DTL_SumIf_CR90CB_198_1">#N/A</definedName>
    <definedName name="DTL_SumIf_CR91BX_199_1">#N/A</definedName>
    <definedName name="DTL_SumIf_CR91CB_200_1">#N/A</definedName>
    <definedName name="DTL_SumIf_CR92CB_201_1">#N/A</definedName>
    <definedName name="DTL_SumIf_CR93CB_202_1">#N/A</definedName>
    <definedName name="DTL_SumIf_CR94CB_203_1">#N/A</definedName>
    <definedName name="DTL_SumIf_CR95CB_204_1">#N/A</definedName>
    <definedName name="DTL_SumIf_CR96CB_205_1">#N/A</definedName>
    <definedName name="DTL_SumIf_CR97CB_206_1">#N/A</definedName>
    <definedName name="DTL_SumIf_CR98CB_207_1">#N/A</definedName>
    <definedName name="DTL_SumIf_CR99CB_208_1">#N/A</definedName>
    <definedName name="DTL_SumIf_DEAM_____7950____________________C191_____USD_1_1">#N/A</definedName>
    <definedName name="DTL_SumIf_DEAM_____7950_______________LF_____C192_____GBP_3_1">#N/A</definedName>
    <definedName name="DTL_SumIf_DEAM_____7950_______________LF_____C192_____USD_5_1">#N/A</definedName>
    <definedName name="DTL_SumIf_DEAM_____7950_____COMMISSION_EXP_______________C191_____USD_2_1">#N/A</definedName>
    <definedName name="DTL_SumIf_DEAM_____7950_____COMMISSION_EXP__________LF_____C192_____GBP_4_1">#N/A</definedName>
    <definedName name="DTL_SumIf_DEAM_____7950_____COMMISSION_EXP__________LF_____C192_____USD_6_1">#N/A</definedName>
    <definedName name="DTL_SumIf_DEAM_____7995_______________OC_____C187_____JPY_1_1">#N/A</definedName>
    <definedName name="DTL_SumIf_DEAM_____7995_______________OC_____C190_____JPY_3_1">#N/A</definedName>
    <definedName name="DTL_SumIf_DEAM_____7995_______________OC_____C193_____JPY_5_1">#N/A</definedName>
    <definedName name="DTL_SumIf_DEAM_____7995_____CONTRACTUAL_PAYMENTS__________OC_____C187_____JPY_2_1">#N/A</definedName>
    <definedName name="DTL_SumIf_DEAM_____7995_____CONTRACTUAL_PAYMENTS__________OC_____C190_____JPY_4_1">#N/A</definedName>
    <definedName name="DTL_SumIf_DEAM_____7995_____CONTRACTUAL_PAYMENTS__________OC_____C193_____JPY_6_1">#N/A</definedName>
    <definedName name="DTL_SumIf_DEAM_1_1">#N/A</definedName>
    <definedName name="DTL_SumIf_DEAM_209_1">#N/A</definedName>
    <definedName name="DTL_SumIf_DEAM_CAD_1_1">#N/A</definedName>
    <definedName name="DTL_SumIf_DEAM_NET_ASSET_VALUE_CASH_AND_OTHER_ASSETS_2_1">#N/A</definedName>
    <definedName name="DTL_SumIf_DEAM_NET_ASSET_VALUE_DEAM_INVESTMENTS_1_1">#N/A</definedName>
    <definedName name="DTL_SumIf_DEAM_USD_2_1">#N/A</definedName>
    <definedName name="DTL_SumIf_DKK_3_1">#N/A</definedName>
    <definedName name="DTL_SumIf_E012BC_FEI94500X0__1_1">#N/A</definedName>
    <definedName name="DTL_SumIf_E012BC_FEI94750L0__2_1">#N/A</definedName>
    <definedName name="DTL_SumIf_E102BC_FEI94500F1__3_1">#N/A</definedName>
    <definedName name="DTL_SumIf_E102BC_FEI94500R1__4_1">#N/A</definedName>
    <definedName name="DTL_SumIf_E102BC_FEI94750C1__5_1">#N/A</definedName>
    <definedName name="DTL_SumIf_E102BC_FEI94750O1__6_1">#N/A</definedName>
    <definedName name="DTL_SumIf_E104BC_FEI94000O1__7_1">#N/A</definedName>
    <definedName name="DTL_SumIf_E104BC_FEI94500F2__8_1">#N/A</definedName>
    <definedName name="DTL_SumIf_E104BC_FEI94500I1__9_1">#N/A</definedName>
    <definedName name="DTL_SumIf_E104BC_FEI94500L1__10_1">#N/A</definedName>
    <definedName name="DTL_SumIf_E104BC_FEI94500O1__11_1">#N/A</definedName>
    <definedName name="DTL_SumIf_E104BC_FEI94500R2__12_1">#N/A</definedName>
    <definedName name="DTL_SumIf_E104BC_FEI94500U1__13_1">#N/A</definedName>
    <definedName name="DTL_SumIf_E104BC_FEI94500X1__14_1">#N/A</definedName>
    <definedName name="DTL_SumIf_E104BC_FEI94750C1__15_1">#N/A</definedName>
    <definedName name="DTL_SumIf_E104BC_FEI94750O1__16_1">#N/A</definedName>
    <definedName name="DTL_SumIf_E104BC_FEI94875C1__17_1">#N/A</definedName>
    <definedName name="DTL_SumIf_E104BC_FEI94875O1__18_1">#N/A</definedName>
    <definedName name="DTL_SumIf_E104BC_GBL10450X0__19_1">#N/A</definedName>
    <definedName name="DTL_SumIf_E104BC_GBL10500L0__20_1">#N/A</definedName>
    <definedName name="DTL_SumIf_E104BC_GBL10500X0__21_1">#N/A</definedName>
    <definedName name="DTL_SumIf_E104BC_GBL10550L0__22_1">#N/A</definedName>
    <definedName name="DTL_SumIf_E104BC_GBL10550X0__23_1">#N/A</definedName>
    <definedName name="DTL_SumIf_E104BC_GBL10650L0__24_1">#N/A</definedName>
    <definedName name="DTL_SumIf_E107BC_FEI94625O1__25_1">#N/A</definedName>
    <definedName name="DTL_SumIf_E107BC_FEI94750O1__26_1">#N/A</definedName>
    <definedName name="DTL_SumIf_E107BC_FEI94875O1__27_1">#N/A</definedName>
    <definedName name="DTL_SumIf_E108BC_GBL10500W0__28_1">#N/A</definedName>
    <definedName name="DTL_SumIf_E108BC_GBL10550W0__29_1">#N/A</definedName>
    <definedName name="DTL_SumIf_E108BC_GBL10600L0__30_1">#N/A</definedName>
    <definedName name="DTL_SumIf_E111BC_FEI94750L1__31_1">#N/A</definedName>
    <definedName name="DTL_SumIf_E111BC_FEI94750X1__32_1">#N/A</definedName>
    <definedName name="DTL_SumIf_E111BC_GBL10550C1__33_1">#N/A</definedName>
    <definedName name="DTL_SumIf_E111BC_GBL10550L0__34_1">#N/A</definedName>
    <definedName name="DTL_SumIf_E111BC_GBL10550O1__35_1">#N/A</definedName>
    <definedName name="DTL_SumIf_E111BC_GBL10550X0__36_1">#N/A</definedName>
    <definedName name="DTL_SumIf_E111BC_GBL10600A1__37_1">#N/A</definedName>
    <definedName name="DTL_SumIf_E111BC_GBL10600C1__38_1">#N/A</definedName>
    <definedName name="DTL_SumIf_E111BC_GBL10600M1__39_1">#N/A</definedName>
    <definedName name="DTL_SumIf_E111BC_GBL10600O1__40_1">#N/A</definedName>
    <definedName name="DTL_SumIf_E111BC_GBL10700A1__41_1">#N/A</definedName>
    <definedName name="DTL_SumIf_E112BC_GBL10450N1__42_1">#N/A</definedName>
    <definedName name="DTL_SumIf_E112BC_GBL10650B1__43_1">#N/A</definedName>
    <definedName name="DTL_SumIf_E203BC_GBL10400X0__44_1">#N/A</definedName>
    <definedName name="DTL_SumIf_E203BC_GBL10450X0__45_1">#N/A</definedName>
    <definedName name="DTL_SumIf_E203BC_GBL10600L0__46_1">#N/A</definedName>
    <definedName name="DTL_SumIf_E203BC_GBM10225U0__47_1">#N/A</definedName>
    <definedName name="DTL_SumIf_E203BC_GBM1025U0__48_1">#N/A</definedName>
    <definedName name="DTL_SumIf_E203BC_GBM10275I0__49_1">#N/A</definedName>
    <definedName name="DTL_SumIf_E203BC_GBM10275U0__50_1">#N/A</definedName>
    <definedName name="DTL_SumIf_E203BC_GBM1030U0__51_1">#N/A</definedName>
    <definedName name="DTL_SumIf_E203BC_GBM10325I0__52_1">#N/A</definedName>
    <definedName name="DTL_SumIf_E203BC_OGBL1000X0__53_1">#N/A</definedName>
    <definedName name="DTL_SumIf_E203BC_OGBL1005X0__54_1">#N/A</definedName>
    <definedName name="DTL_SumIf_E203BC_OGBL1045U0__55_1">#N/A</definedName>
    <definedName name="DTL_SumIf_E203BC_OGBL1050U0__56_1">#N/A</definedName>
    <definedName name="DTL_SumIf_E311BC_GBL10500W0__57_1">#N/A</definedName>
    <definedName name="DTL_SumIf_E311BC_GBL10550W0__58_1">#N/A</definedName>
    <definedName name="DTL_SumIf_E402BC_FEI94250R1__59_1">#N/A</definedName>
    <definedName name="DTL_SumIf_E402BC_FEI94250U1__60_1">#N/A</definedName>
    <definedName name="DTL_SumIf_E402BC_FEI94375X0__61_1">#N/A</definedName>
    <definedName name="DTL_SumIf_E402BC_FEI94500R1__62_1">#N/A</definedName>
    <definedName name="DTL_SumIf_E402BC_FEI94500X0__63_1">#N/A</definedName>
    <definedName name="DTL_SumIf_E402BC_FEI94625O1__64_1">#N/A</definedName>
    <definedName name="DTL_SumIf_E402BC_FEI94750C1__65_1">#N/A</definedName>
    <definedName name="DTL_SumIf_E402BC_FEI94750O1__66_1">#N/A</definedName>
    <definedName name="DTL_SumIf_E402BC_FEI94750R1__67_1">#N/A</definedName>
    <definedName name="DTL_SumIf_E402BC_FEI94875L0__68_1">#N/A</definedName>
    <definedName name="DTL_SumIf_E402BC_FEI94875U0__69_1">#N/A</definedName>
    <definedName name="DTL_SumIf_E402BC_FEI94875X0__70_1">#N/A</definedName>
    <definedName name="DTL_SumIf_E402BC_FEI95000C1__71_1">#N/A</definedName>
    <definedName name="DTL_SumIf_E402BC_FEI95000F1__72_1">#N/A</definedName>
    <definedName name="DTL_SumIf_E402BC_FEI95000I1__73_1">#N/A</definedName>
    <definedName name="DTL_SumIf_E402BC_FEI95000L0__74_1">#N/A</definedName>
    <definedName name="DTL_SumIf_E402BC_FEI95000L1__75_1">#N/A</definedName>
    <definedName name="DTL_SumIf_E402BC_FEI95000R1__76_1">#N/A</definedName>
    <definedName name="DTL_SumIf_E402BC_FEI95000U0__77_1">#N/A</definedName>
    <definedName name="DTL_SumIf_E402BC_FEI95000U1__78_1">#N/A</definedName>
    <definedName name="DTL_SumIf_E402BC_FEI95000X1__79_1">#N/A</definedName>
    <definedName name="DTL_SumIf_E402BC_FEI95125C1__80_1">#N/A</definedName>
    <definedName name="DTL_SumIf_E402BC_FEI95125L0__81_1">#N/A</definedName>
    <definedName name="DTL_SumIf_E402BC_FEI95250F1__82_1">#N/A</definedName>
    <definedName name="DTL_SumIf_E402BC_FEI95250I1__83_1">#N/A</definedName>
    <definedName name="DTL_SumIf_E402BC_FEI95250L0__84_1">#N/A</definedName>
    <definedName name="DTL_SumIf_E402BC_FEI95375G0__85_1">#N/A</definedName>
    <definedName name="DTL_SumIf_E402BC_FEI95500F1__86_1">#N/A</definedName>
    <definedName name="DTL_SumIf_E402BC_GBL10350W0__87_1">#N/A</definedName>
    <definedName name="DTL_SumIf_E402BC_GBL10400M1__88_1">#N/A</definedName>
    <definedName name="DTL_SumIf_E402BC_GBL10600J0__89_1">#N/A</definedName>
    <definedName name="DTL_SumIf_E402BC_GBL10600K0__90_1">#N/A</definedName>
    <definedName name="DTL_SumIf_E402BC_GBL10650K0__91_1">#N/A</definedName>
    <definedName name="DTL_SumIf_E502BC_OGBL1080L0__92_1">#N/A</definedName>
    <definedName name="DTL_SumIf_E607BC_GBL10650A1__93_1">#N/A</definedName>
    <definedName name="DTL_SumIf_EQ02AF_9_1">#N/A</definedName>
    <definedName name="DTL_SumIf_EQ02LF_10_1">#N/A</definedName>
    <definedName name="DTL_SumIf_EQ04LB_11_1">#N/A</definedName>
    <definedName name="DTL_SumIf_EQUITIES___LISTED_10_1">#N/A</definedName>
    <definedName name="DTL_SumIf_EQUITIES___LISTED_12_1">#N/A</definedName>
    <definedName name="DTL_SumIf_EQUITIES___LISTED_13_1">#N/A</definedName>
    <definedName name="DTL_SumIf_EQUITIES___LISTED_15_1">#N/A</definedName>
    <definedName name="DTL_SumIf_EQUITIES___LISTED_18_1">#N/A</definedName>
    <definedName name="DTL_SumIf_EQUITIES___LISTED_2_1">#N/A</definedName>
    <definedName name="DTL_SumIf_EQUITIES___LISTED_20_1">#N/A</definedName>
    <definedName name="DTL_SumIf_EQUITIES___LISTED_22_1">#N/A</definedName>
    <definedName name="DTL_SumIf_EQUITIES___LISTED_24_1">#N/A</definedName>
    <definedName name="DTL_SumIf_EQUITIES___LISTED_26_1">#N/A</definedName>
    <definedName name="DTL_SumIf_EQUITIES___LISTED_28_1">#N/A</definedName>
    <definedName name="DTL_SumIf_EQUITIES___LISTED_29_1">#N/A</definedName>
    <definedName name="DTL_SumIf_EQUITIES___LISTED_31_1">#N/A</definedName>
    <definedName name="DTL_SumIf_EQUITIES___LISTED_33_1">#N/A</definedName>
    <definedName name="DTL_SumIf_EQUITIES___LISTED_35_1">#N/A</definedName>
    <definedName name="DTL_SumIf_EQUITIES___LISTED_38_1">#N/A</definedName>
    <definedName name="DTL_SumIf_EQUITIES___LISTED_39_1">#N/A</definedName>
    <definedName name="DTL_SumIf_EQUITIES___LISTED_4_1">#N/A</definedName>
    <definedName name="DTL_SumIf_EQUITIES___LISTED_41_1">#N/A</definedName>
    <definedName name="DTL_SumIf_EQUITIES___LISTED_42_1">#N/A</definedName>
    <definedName name="DTL_SumIf_EQUITIES___LISTED_43_1">#N/A</definedName>
    <definedName name="DTL_SumIf_EQUITIES___LISTED_47_1">#N/A</definedName>
    <definedName name="DTL_SumIf_EQUITIES___LISTED_5_1">#N/A</definedName>
    <definedName name="DTL_SumIf_EQUITIES___LISTED_6_1">#N/A</definedName>
    <definedName name="DTL_SumIf_EQUITIES___LISTED_7_1">#N/A</definedName>
    <definedName name="DTL_SumIf_EQUITIES___LISTED_8_1">#N/A</definedName>
    <definedName name="DTL_SumIf_EQUITY___NON_LISTED_1_1">#N/A</definedName>
    <definedName name="DTL_SumIf_EQUITY___NON_LISTED_3_1">#N/A</definedName>
    <definedName name="DTL_SumIf_EQUITY___NON_LISTED_4_1">#N/A</definedName>
    <definedName name="DTL_SumIf_EQUITY___NON_LISTED_5_1">#N/A</definedName>
    <definedName name="DTL_SumIf_EQUITY___NON_LISTED_6_1">#N/A</definedName>
    <definedName name="DTL_SumIf_EQUITY___NON_LISTED_8_1">#N/A</definedName>
    <definedName name="DTL_SumIf_EUR___GBP_3_1">#N/A</definedName>
    <definedName name="DTL_SumIf_EUR___JPY_4_1">#N/A</definedName>
    <definedName name="DTL_SumIf_EUR_4_1">#N/A</definedName>
    <definedName name="DTL_SumIf_EUR_ASSETS_18_1">#N/A</definedName>
    <definedName name="DTL_SumIf_EUR_ASSETS_8_1">#N/A</definedName>
    <definedName name="DTL_SumIf_EUR_EXPENSES_17_1">#N/A</definedName>
    <definedName name="DTL_SumIf_EUR_EXPENSES_7_1">#N/A</definedName>
    <definedName name="DTL_SumIf_EUR_INCOME_16_1">#N/A</definedName>
    <definedName name="DTL_SumIf_EUR_INCOME_6_1">#N/A</definedName>
    <definedName name="DTL_SumIf_EUR_LIABILITIES_9_1">#N/A</definedName>
    <definedName name="DTL_SumIf_EUR_SUSPENSE_19_1">#N/A</definedName>
    <definedName name="DTL_SumIf_F_X_FORWARD_48_1">#N/A</definedName>
    <definedName name="DTL_SumIf_F_X_FORWARD_6_1">#N/A</definedName>
    <definedName name="DTL_SumIf_F_X_FORWARD_7_1">#N/A</definedName>
    <definedName name="DTL_SumIf_F_X_FORWARD_8_1">#N/A</definedName>
    <definedName name="DTL_SumIf_F_X_FORWARD_9_1">#N/A</definedName>
    <definedName name="DTL_SumIf_FINANCE_10_1">#N/A</definedName>
    <definedName name="DTL_SumIf_FINANCE_4_1">#N/A</definedName>
    <definedName name="DTL_SumIf_FINANCE_5_1">#N/A</definedName>
    <definedName name="DTL_SumIf_FINANCE_53_1">#N/A</definedName>
    <definedName name="DTL_SumIf_FINANCE_6_1">#N/A</definedName>
    <definedName name="DTL_SumIf_FINANCE_7_1">#N/A</definedName>
    <definedName name="DTL_SumIf_FINANCE_8_1">#N/A</definedName>
    <definedName name="DTL_SumIf_FINANCE_9_1">#N/A</definedName>
    <definedName name="DTL_SumIf_FSS93000R1__10_1">#N/A</definedName>
    <definedName name="DTL_SumIf_FSS93500C1__4_1">#N/A</definedName>
    <definedName name="DTL_SumIf_FSS93500F1__5_1">#N/A</definedName>
    <definedName name="DTL_SumIf_FSS93500O1__6_1">#N/A</definedName>
    <definedName name="DTL_SumIf_FSS93500R1__7_1">#N/A</definedName>
    <definedName name="DTL_SumIf_FSS93500X0__1_1">#N/A</definedName>
    <definedName name="DTL_SumIf_FSS93625L0__2_1">#N/A</definedName>
    <definedName name="DTL_SumIf_FSS93750C1__3_1">#N/A</definedName>
    <definedName name="DTL_SumIf_FSS93750C1__8_1">#N/A</definedName>
    <definedName name="DTL_SumIf_FSS93750O1__9_1">#N/A</definedName>
    <definedName name="DTL_SumIf_FSS94500F1__11_1">#N/A</definedName>
    <definedName name="DTL_SumIf_FUNDI_2_1">#N/A</definedName>
    <definedName name="DTL_SumIf_FUNDI_CASH_1_1">#N/A</definedName>
    <definedName name="DTL_SumIf_FUNDI_PARTS_2_1">#N/A</definedName>
    <definedName name="DTL_SumIf_FUNDII_3_1">#N/A</definedName>
    <definedName name="DTL_SumIf_FUNDII_CASH_3_1">#N/A</definedName>
    <definedName name="DTL_SumIf_FUNDII_PARTS_4_1">#N/A</definedName>
    <definedName name="DTL_SumIf_FUNDLP_1_1">#N/A</definedName>
    <definedName name="DTL_SumIf_FUNDLP_4_1">#N/A</definedName>
    <definedName name="DTL_SumIf_FUNDLP_BONDS___SOVEREIGN_1_1">#N/A</definedName>
    <definedName name="DTL_SumIf_FUNDLP_BONDS___TREASURY_2_1">#N/A</definedName>
    <definedName name="DTL_SumIf_FUNDLP_CASH_5_1">#N/A</definedName>
    <definedName name="DTL_SumIf_FUNDLP_CASHNF_6_1">#N/A</definedName>
    <definedName name="DTL_SumIf_FUNDLP_CONTRACTUAL___FRA_3_1">#N/A</definedName>
    <definedName name="DTL_SumIf_FUNDLP_CONTRACTUAL___SWAP_4_1">#N/A</definedName>
    <definedName name="DTL_SumIf_FUNDLP_DEBT_7_1">#N/A</definedName>
    <definedName name="DTL_SumIf_FUNDLP_FINANCE_5_1">#N/A</definedName>
    <definedName name="DTL_SumIf_FUNDLP_FORWD_8_1">#N/A</definedName>
    <definedName name="DTL_SumIf_FUNDLP_FUTR_9_1">#N/A</definedName>
    <definedName name="DTL_SumIf_FUNDLP_OPTN_10_1">#N/A</definedName>
    <definedName name="DTL_SumIf_GBP___JPY_5_1">#N/A</definedName>
    <definedName name="DTL_SumIf_GBP___USD_6_1">#N/A</definedName>
    <definedName name="DTL_SumIf_GBP_5_1">#N/A</definedName>
    <definedName name="DTL_SumIf_GBP_ASSETS_22_1">#N/A</definedName>
    <definedName name="DTL_SumIf_GBP_EXPENSES_21_1">#N/A</definedName>
    <definedName name="DTL_SumIf_GBP_INCOME_20_1">#N/A</definedName>
    <definedName name="DTL_SumIf_GBP_LIABILITIES_23_1">#N/A</definedName>
    <definedName name="DTL_SumIf_GBP_SUSPENSE_24_1">#N/A</definedName>
    <definedName name="DTL_SumIf_INTRA_5_1">#N/A</definedName>
    <definedName name="DTL_SumIf_INTRA_CASH_11_1">#N/A</definedName>
    <definedName name="DTL_SumIf_INTRA_CASHNF_12_1">#N/A</definedName>
    <definedName name="DTL_SumIf_INTRA_DEBT_13_1">#N/A</definedName>
    <definedName name="DTL_SumIf_INTRA_FORWD_14_1">#N/A</definedName>
    <definedName name="DTL_SumIf_INTRA_FUTR_15_1">#N/A</definedName>
    <definedName name="DTL_SumIf_INTRA_OPTN_16_1">#N/A</definedName>
    <definedName name="DTL_SumIf_IR01AW_12_1">#N/A</definedName>
    <definedName name="DTL_SumIf_IR01CB_210_1">#N/A</definedName>
    <definedName name="DTL_SumIf_IR01CS_13_1">#N/A</definedName>
    <definedName name="DTL_SumIf_IR01LB_14_1">#N/A</definedName>
    <definedName name="DTL_SumIf_IR01SD_211_1">#N/A</definedName>
    <definedName name="DTL_SumIf_IR02CB_212_1">#N/A</definedName>
    <definedName name="DTL_SumIf_IR02LF_15_1">#N/A</definedName>
    <definedName name="DTL_SumIf_IR02SD_213_1">#N/A</definedName>
    <definedName name="DTL_SumIf_IR02SI_214_1">#N/A</definedName>
    <definedName name="DTL_SumIf_IR03AF_16_1">#N/A</definedName>
    <definedName name="DTL_SumIf_IR03CB_215_1">#N/A</definedName>
    <definedName name="DTL_SumIf_IR03LF_17_1">#N/A</definedName>
    <definedName name="DTL_SumIf_IR03SD_216_1">#N/A</definedName>
    <definedName name="DTL_SumIf_IR03SX_217_1">#N/A</definedName>
    <definedName name="DTL_SumIf_IR04CB_218_1">#N/A</definedName>
    <definedName name="DTL_SumIf_IR04OC_219_1">#N/A</definedName>
    <definedName name="DTL_SumIf_IR04SD_220_1">#N/A</definedName>
    <definedName name="DTL_SumIf_IR04SI_221_1">#N/A</definedName>
    <definedName name="DTL_SumIf_IR05SD_222_1">#N/A</definedName>
    <definedName name="DTL_SumIf_IR05SX_223_1">#N/A</definedName>
    <definedName name="DTL_SumIf_IR06CB_224_1">#N/A</definedName>
    <definedName name="DTL_SumIf_IR07CB_225_1">#N/A</definedName>
    <definedName name="DTL_SumIf_IR08CB_226_1">#N/A</definedName>
    <definedName name="DTL_SumIf_IR10CB_227_1">#N/A</definedName>
    <definedName name="DTL_SumIf_ISDASD_228_1">#N/A</definedName>
    <definedName name="DTL_SumIf_JPY___USD_7_1">#N/A</definedName>
    <definedName name="DTL_SumIf_JPY_6_1">#N/A</definedName>
    <definedName name="DTL_SumIf_JPY_ASSETS_27_1">#N/A</definedName>
    <definedName name="DTL_SumIf_JPY_EXPENSES_26_1">#N/A</definedName>
    <definedName name="DTL_SumIf_JPY_INCOME_25_1">#N/A</definedName>
    <definedName name="DTL_SumIf_JPY_LIABILITIES_28_1">#N/A</definedName>
    <definedName name="DTL_SumIf_JPY_SUSPENSE_29_1">#N/A</definedName>
    <definedName name="DTL_SumIf_LILYPD_1_1">#N/A</definedName>
    <definedName name="DTL_SumIf_LILYPD_NET_ASSET_VALUE_CASH_AND_OTHER_ASSETS_2_1">#N/A</definedName>
    <definedName name="DTL_SumIf_LILYPD_NET_ASSET_VALUE_LILYPD_INVESTMENTS_1_1">#N/A</definedName>
    <definedName name="DTL_SumIf_MA01CS_18_1">#N/A</definedName>
    <definedName name="DTL_SumIf_MA02JP_19_1">#N/A</definedName>
    <definedName name="DTL_SumIf_MA04SD_20_1">#N/A</definedName>
    <definedName name="DTL_SumIf_NOK_7_1">#N/A</definedName>
    <definedName name="DTL_SumIf_PARTNERSHIP_10_1">#N/A</definedName>
    <definedName name="DTL_SumIf_PARTNERSHIP_11_1">#N/A</definedName>
    <definedName name="DTL_SumIf_PARTNERSHIP_55_1">#N/A</definedName>
    <definedName name="DTL_SumIf_PBMRLF_229_1">#N/A</definedName>
    <definedName name="DTL_SumIf_PBMRSD_230_1">#N/A</definedName>
    <definedName name="DTL_SumIf_PLN_8_1">#N/A</definedName>
    <definedName name="DTL_SumIf_REPOSD_231_1">#N/A</definedName>
    <definedName name="DTL_SumIf_SEK_9_1">#N/A</definedName>
    <definedName name="DTL_SumIf_SEK_ASSETS_32_1">#N/A</definedName>
    <definedName name="DTL_SumIf_SEK_EXPENSES_31_1">#N/A</definedName>
    <definedName name="DTL_SumIf_SEK_INCOME_30_1">#N/A</definedName>
    <definedName name="DTL_SumIf_SEK_LIABILITIES_33_1">#N/A</definedName>
    <definedName name="DTL_SumIf_SEK_SUSPENSE_34_1">#N/A</definedName>
    <definedName name="DTL_SumIf_TEMPO_1_1">#N/A</definedName>
    <definedName name="DTL_SumIf_TEMPO_NET_ASSET_VALUE_CASH_AND_OTHER_ASSETS_2_1">#N/A</definedName>
    <definedName name="DTL_SumIf_TEMPO_NET_ASSET_VALUE_TEMPO_INVESTMENTS_1_1">#N/A</definedName>
    <definedName name="DTL_SumIf_TRL_10_1">#N/A</definedName>
    <definedName name="DTL_SumIf_USD_11_1">#N/A</definedName>
    <definedName name="DTL_SumIf_USD_ASSETS_12_1">#N/A</definedName>
    <definedName name="DTL_SumIf_USD_ASSETS_3_1">#N/A</definedName>
    <definedName name="DTL_SumIf_USD_ASSETS_37_1">#N/A</definedName>
    <definedName name="DTL_SumIf_USD_CAPITAL_14_1">#N/A</definedName>
    <definedName name="DTL_SumIf_USD_CAPITAL_39_1">#N/A</definedName>
    <definedName name="DTL_SumIf_USD_CAPITAL_5_1">#N/A</definedName>
    <definedName name="DTL_SumIf_USD_EXPENSES_11_1">#N/A</definedName>
    <definedName name="DTL_SumIf_USD_EXPENSES_2_1">#N/A</definedName>
    <definedName name="DTL_SumIf_USD_EXPENSES_36_1">#N/A</definedName>
    <definedName name="DTL_SumIf_USD_INCOME_1_1">#N/A</definedName>
    <definedName name="DTL_SumIf_USD_INCOME_10_1">#N/A</definedName>
    <definedName name="DTL_SumIf_USD_INCOME_35_1">#N/A</definedName>
    <definedName name="DTL_SumIf_USD_LIABILITIES_13_1">#N/A</definedName>
    <definedName name="DTL_SumIf_USD_LIABILITIES_38_1">#N/A</definedName>
    <definedName name="DTL_SumIf_USD_LIABILITIES_4_1">#N/A</definedName>
    <definedName name="DTL_SumIf_USD_SUSPENSE_15_1">#N/A</definedName>
    <definedName name="DTL_SumIf_USD_SUSPENSE_40_1">#N/A</definedName>
    <definedName name="DTL_SumIf_USD_SUSPENSE_6_1">#N/A</definedName>
    <definedName name="DTL_SumIf_VL01OC_232_1">#N/A</definedName>
    <definedName name="DTL_SumIf_VL02CB_233_1">#N/A</definedName>
    <definedName name="DTL_SumIf_VL02OC_234_1">#N/A</definedName>
    <definedName name="DTL_SumIf_VL04OC_235_1">#N/A</definedName>
    <definedName name="DTL_SumIf_WARRANTS_10_1">#N/A</definedName>
    <definedName name="DTL_SumIf_WARRANTS_11_1">#N/A</definedName>
    <definedName name="DTL_SumIf_WARRANTS_12_1">#N/A</definedName>
    <definedName name="DTL_SumIf_WARRANTS_39_1">#N/A</definedName>
    <definedName name="DTL_SumIf_WARRANTS_44_1">#N/A</definedName>
    <definedName name="DTL_SumIf_WOLF_1_1">#N/A</definedName>
    <definedName name="DTL_SumIf_WOLF_21_1">#N/A</definedName>
    <definedName name="DTL_SumIf_WOLF_NET_ASSET_VALUE_CASH_AND_OTHER_ASSETS_2_1">#N/A</definedName>
    <definedName name="DTL_SumIf_WOLF_NET_ASSET_VALUE_WOLF_INVESTMENTS_1_1">#N/A</definedName>
    <definedName name="DTL_SumIf_WOLF_WOLF_____BARBAS_____BARRY_BAUSANO_1_1">#N/A</definedName>
    <definedName name="DTL_SumIf_WOLF_WOLF_____CSGSY_____CREDIT_SUISEE_NOMINEES__GSY_LTD_2_1">#N/A</definedName>
    <definedName name="DTL_SumIf_WOLF_WOLF_____CSLON_____CREDIT_SUISSE_LONDON_NOMINEE_LTD_3_1">#N/A</definedName>
    <definedName name="DTL_SumIf_WOLF_WOLF_____FORTIS_____FORTIS_BANK_NV_S_A__4_1">#N/A</definedName>
    <definedName name="DTL_T__1_1">#N/A</definedName>
    <definedName name="DTL_T__13_1">#N/A</definedName>
    <definedName name="DTL_T__55_1">#N/A</definedName>
    <definedName name="DTL_T__56_1">#N/A</definedName>
    <definedName name="DTL_T_ASAFD1__1_1">#N/A</definedName>
    <definedName name="DTL_T_ASAFD1__ASAFD1_____ANTHON_____Anthony_J__Taddey_Trust_DTD_1_1">#N/A</definedName>
    <definedName name="DTL_T_ASAFD1__ASAFD1_____ASATAX_____ASA_Tax_Advantaged_Advisors_LLC_2_1">#N/A</definedName>
    <definedName name="DTL_T_ASAFD1__ASAFD1_____BENNET_____Mr____Mrs__Robert_Bennett_2_1">#N/A</definedName>
    <definedName name="DTL_T_ASAFD1__ASAFD1_____BENNET_____Mr____Mrs__Robert_Bennett_3_1">#N/A</definedName>
    <definedName name="DTL_T_ASAFD1__ASAFD1_____CAPFND_____118_Capital_Fund__LLC_3_1">#N/A</definedName>
    <definedName name="DTL_T_ASAFD1__ASAFD1_____CAPFND_____118_Capital_Fund__LLC_4_1">#N/A</definedName>
    <definedName name="DTL_T_ASAFD1__ASAFD1_____CORLIS_____The_Corliss_Family_Trust_4_1">#N/A</definedName>
    <definedName name="DTL_T_ASAFD1__ASAFD1_____CORLIS_____The_Corliss_Family_Trust_5_1">#N/A</definedName>
    <definedName name="DTL_T_ASAFD1__ASAFD1_____DAVID_____David_Dines_5_1">#N/A</definedName>
    <definedName name="DTL_T_ASAFD1__ASAFD1_____DAVID_____David_Dines_6_1">#N/A</definedName>
    <definedName name="DTL_T_ASAFD1__ASAFD1_____ELLEEN_____Elleen_F__Murray_QPRT__1__6_1">#N/A</definedName>
    <definedName name="DTL_T_ASAFD1__ASAFD1_____ELLEEN_____Elleen_F__Murray_QPRT__1__7_1">#N/A</definedName>
    <definedName name="DTL_T_ASAFD1__ASAFD1_____FURST_____Furst_Capital_Partners_7_1">#N/A</definedName>
    <definedName name="DTL_T_ASAFD1__ASAFD1_____FURST_____Furst_Capital_Partners_8_1">#N/A</definedName>
    <definedName name="DTL_T_ASAFD1__ASAFD1_____GARY_____Gary_G__OHagan___Marcia_L__OHagan_8_1">#N/A</definedName>
    <definedName name="DTL_T_ASAFD1__ASAFD1_____GARY_____Gary_G__OHagan___Marcia_L__OHagan_9_1">#N/A</definedName>
    <definedName name="DTL_T_ASAFD1__ASAFD1_____GORDON_____Estate_of_Gordon_H__Ritz_10_1">#N/A</definedName>
    <definedName name="DTL_T_ASAFD1__ASAFD1_____GORDON_____Estate_of_Gordon_H__Ritz_9_1">#N/A</definedName>
    <definedName name="DTL_T_ASAFD1__ASAFD1_____IRVIN_____Irvin_Kessler_10_1">#N/A</definedName>
    <definedName name="DTL_T_ASAFD1__ASAFD1_____IRVIN_____Irvin_Kessler_11_1">#N/A</definedName>
    <definedName name="DTL_T_ASAFD1__ASAFD1_____JAMES_____James_S__Chapman_11_1">#N/A</definedName>
    <definedName name="DTL_T_ASAFD1__ASAFD1_____JAMES_____James_S__Chapman_12_1">#N/A</definedName>
    <definedName name="DTL_T_ASAFD1__ASAFD1_____LARSEN_____Mrs__Anne_Larsen_Simonson_12_1">#N/A</definedName>
    <definedName name="DTL_T_ASAFD1__ASAFD1_____LARSEN_____Mrs__Anne_Larsen_Simonson_13_1">#N/A</definedName>
    <definedName name="DTL_T_ASAFD1__ASAFD1_____MARGOT_____Margot_L__Ritz_14_1">#N/A</definedName>
    <definedName name="DTL_T_ASAFD1__ASAFD1_____MELLIN_____Paul___Miriam_Mellin_15_1">#N/A</definedName>
    <definedName name="DTL_T_ASAFD1__ASAFD1_____MICHAE_____Michael_V__Curran_13_1">#N/A</definedName>
    <definedName name="DTL_T_ASAFD1__ASAFD1_____MICHAE_____Michael_V__Curran_16_1">#N/A</definedName>
    <definedName name="DTL_T_ASAFD1__ASAFD1_____MURRAY_____Murray_Capital_LLC_14_1">#N/A</definedName>
    <definedName name="DTL_T_ASAFD1__ASAFD1_____MURRAY_____Murray_Capital_LLC_17_1">#N/A</definedName>
    <definedName name="DTL_T_ASAFD1__ASAFD1_____RICHAR_____Richard_F__Leahy_15_1">#N/A</definedName>
    <definedName name="DTL_T_ASAFD1__ASAFD1_____RICHAR_____Richard_F__Leahy_18_1">#N/A</definedName>
    <definedName name="DTL_T_ASAFD1__ASAFD1_____ROBERT_____Robert_D__Albright_Jr__16_1">#N/A</definedName>
    <definedName name="DTL_T_ASAFD1__ASAFD1_____ROBERT_____Robert_D__Albright_Jr__19_1">#N/A</definedName>
    <definedName name="DTL_T_ASAFD1__ASAFD1_____ROLAND_____Roland_A__Jacobus_17_1">#N/A</definedName>
    <definedName name="DTL_T_ASAFD1__ASAFD1_____ROLAND_____Roland_A__Jacobus_20_1">#N/A</definedName>
    <definedName name="DTL_T_ASAFD1__ASAFD1_____SCHOEN_____Jon_S__Schoen_21_1">#N/A</definedName>
    <definedName name="DTL_T_ASAFD1__ASAFD1_____SHAWN_____Shawn_Taddey_18_1">#N/A</definedName>
    <definedName name="DTL_T_ASAFD1__ASAFD1_____SHAWN_____Shawn_Taddey_22_1">#N/A</definedName>
    <definedName name="DTL_T_ASAFD1__ASAFD1_____STEVEN_____Steven_Colt_Pumilia_19_1">#N/A</definedName>
    <definedName name="DTL_T_ASAFD1__ASAFD1_____STEVEN_____Steven_Colt_Pumilia_23_1">#N/A</definedName>
    <definedName name="DTL_T_ASAFD1__ASAFD1_____SUZAN_____Suzan_Z__Ritz_24_1">#N/A</definedName>
    <definedName name="DTL_T_ASAFD1__ASAFD1_____THYSEL_____Jon_P__Thysell_25_1">#N/A</definedName>
    <definedName name="DTL_T_ASAFD1_NET_ASSET_VALUE_ASAFD1_INVESTMENTS_1_1">#N/A</definedName>
    <definedName name="DTL_T_ASAFD1_NET_ASSET_VALUE_CASH_AND_OTHER_ASSETS_2_1">#N/A</definedName>
    <definedName name="DTL_T_AUD_1_1">#N/A</definedName>
    <definedName name="DTL_T_AUD_ASSETS_3_1">#N/A</definedName>
    <definedName name="DTL_T_AUD_EXPENSES_2_1">#N/A</definedName>
    <definedName name="DTL_T_AUD_INCOME_1_1">#N/A</definedName>
    <definedName name="DTL_T_AUD_LIABILITIES_4_1">#N/A</definedName>
    <definedName name="DTL_T_AUD_SUSPENSE_5_1">#N/A</definedName>
    <definedName name="DTL_T_BONDS___CORPORATE_1_1">#N/A</definedName>
    <definedName name="DTL_T_BONDS___CORPORATE_11_1">#N/A</definedName>
    <definedName name="DTL_T_BONDS___CORPORATE_19_1">#N/A</definedName>
    <definedName name="DTL_T_BONDS___CORPORATE_2_1">#N/A</definedName>
    <definedName name="DTL_T_BONDS___CORPORATE_21_1">#N/A</definedName>
    <definedName name="DTL_T_BONDS___CORPORATE_23_1">#N/A</definedName>
    <definedName name="DTL_T_BONDS___CORPORATE_25_1">#N/A</definedName>
    <definedName name="DTL_T_BONDS___CORPORATE_27_1">#N/A</definedName>
    <definedName name="DTL_T_BONDS___CORPORATE_29_1">#N/A</definedName>
    <definedName name="DTL_T_BONDS___CORPORATE_32_1">#N/A</definedName>
    <definedName name="DTL_T_BONDS___CORPORATE_34_1">#N/A</definedName>
    <definedName name="DTL_T_BONDS___CORPORATE_36_1">#N/A</definedName>
    <definedName name="DTL_T_BONDS___CORPORATE_43_1">#N/A</definedName>
    <definedName name="DTL_T_BONDS___CORPORATE_48_1">#N/A</definedName>
    <definedName name="DTL_T_BONDS___CORPORATE_6_1">#N/A</definedName>
    <definedName name="DTL_T_BONDS___SOVEREIGN_1_1">#N/A</definedName>
    <definedName name="DTL_T_BONDS___SOVEREIGN_2_1">#N/A</definedName>
    <definedName name="DTL_T_BONDS___TREASURY_1_1">#N/A</definedName>
    <definedName name="DTL_T_BONDS___TREASURY_10_1">#N/A</definedName>
    <definedName name="DTL_T_BONDS___TREASURY_12_1">#N/A</definedName>
    <definedName name="DTL_T_BONDS___TREASURY_2_1">#N/A</definedName>
    <definedName name="DTL_T_BONDS___TREASURY_3_1">#N/A</definedName>
    <definedName name="DTL_T_BONDS___TREASURY_5_1">#N/A</definedName>
    <definedName name="DTL_T_BONDS___TREASURY_7_1">#N/A</definedName>
    <definedName name="DTL_T_BONDS___TREASURY_8_1">#N/A</definedName>
    <definedName name="DTL_T_C100CB_1_1">#N/A</definedName>
    <definedName name="DTL_T_C101CB_2_1">#N/A</definedName>
    <definedName name="DTL_T_C102CB_3_1">#N/A</definedName>
    <definedName name="DTL_T_C103CB_4_1">#N/A</definedName>
    <definedName name="DTL_T_C104CB_5_1">#N/A</definedName>
    <definedName name="DTL_T_C105CB_6_1">#N/A</definedName>
    <definedName name="DTL_T_C106CB_7_1">#N/A</definedName>
    <definedName name="DTL_T_C108CB_8_1">#N/A</definedName>
    <definedName name="DTL_T_C109CB_9_1">#N/A</definedName>
    <definedName name="DTL_T_C110CB_10_1">#N/A</definedName>
    <definedName name="DTL_T_C112CB_11_1">#N/A</definedName>
    <definedName name="DTL_T_C113CB_12_1">#N/A</definedName>
    <definedName name="DTL_T_C114CB_13_1">#N/A</definedName>
    <definedName name="DTL_T_C115CB_14_1">#N/A</definedName>
    <definedName name="DTL_T_C116CB_15_1">#N/A</definedName>
    <definedName name="DTL_T_C117CB_16_1">#N/A</definedName>
    <definedName name="DTL_T_C118BX_17_1">#N/A</definedName>
    <definedName name="DTL_T_C118CB_18_1">#N/A</definedName>
    <definedName name="DTL_T_C119CB_19_1">#N/A</definedName>
    <definedName name="DTL_T_C120CB_20_1">#N/A</definedName>
    <definedName name="DTL_T_C121BX_21_1">#N/A</definedName>
    <definedName name="DTL_T_C121CB_22_1">#N/A</definedName>
    <definedName name="DTL_T_C122CB_23_1">#N/A</definedName>
    <definedName name="DTL_T_C123BX_24_1">#N/A</definedName>
    <definedName name="DTL_T_C124CB_25_1">#N/A</definedName>
    <definedName name="DTL_T_C125CB_26_1">#N/A</definedName>
    <definedName name="DTL_T_C126CB_27_1">#N/A</definedName>
    <definedName name="DTL_T_C127CB_28_1">#N/A</definedName>
    <definedName name="DTL_T_C128CB_29_1">#N/A</definedName>
    <definedName name="DTL_T_C129BX_30_1">#N/A</definedName>
    <definedName name="DTL_T_C130CB_31_1">#N/A</definedName>
    <definedName name="DTL_T_C131CB_32_1">#N/A</definedName>
    <definedName name="DTL_T_C132CB_33_1">#N/A</definedName>
    <definedName name="DTL_T_C133CB_34_1">#N/A</definedName>
    <definedName name="DTL_T_C134CB_35_1">#N/A</definedName>
    <definedName name="DTL_T_C135BX_36_1">#N/A</definedName>
    <definedName name="DTL_T_C136CB_37_1">#N/A</definedName>
    <definedName name="DTL_T_C137BX_38_1">#N/A</definedName>
    <definedName name="DTL_T_C138BX_39_1">#N/A</definedName>
    <definedName name="DTL_T_C138CB_40_1">#N/A</definedName>
    <definedName name="DTL_T_C139BX_41_1">#N/A</definedName>
    <definedName name="DTL_T_C140CB_42_1">#N/A</definedName>
    <definedName name="DTL_T_C141BX_43_1">#N/A</definedName>
    <definedName name="DTL_T_C142CB_44_1">#N/A</definedName>
    <definedName name="DTL_T_C143CB_45_1">#N/A</definedName>
    <definedName name="DTL_T_C144BX_46_1">#N/A</definedName>
    <definedName name="DTL_T_C144CB_47_1">#N/A</definedName>
    <definedName name="DTL_T_C145BX_48_1">#N/A</definedName>
    <definedName name="DTL_T_C146BX_49_1">#N/A</definedName>
    <definedName name="DTL_T_C146CB_50_1">#N/A</definedName>
    <definedName name="DTL_T_C147CB_51_1">#N/A</definedName>
    <definedName name="DTL_T_C148CB_52_1">#N/A</definedName>
    <definedName name="DTL_T_C149CB_53_1">#N/A</definedName>
    <definedName name="DTL_T_C150CB_54_1">#N/A</definedName>
    <definedName name="DTL_T_C151CB_55_1">#N/A</definedName>
    <definedName name="DTL_T_C152CB_56_1">#N/A</definedName>
    <definedName name="DTL_T_C153CB_57_1">#N/A</definedName>
    <definedName name="DTL_T_C154CB_58_1">#N/A</definedName>
    <definedName name="DTL_T_C155CB_59_1">#N/A</definedName>
    <definedName name="DTL_T_C156CB_60_1">#N/A</definedName>
    <definedName name="DTL_T_C157CB_61_1">#N/A</definedName>
    <definedName name="DTL_T_C158CB_62_1">#N/A</definedName>
    <definedName name="DTL_T_C159CB_63_1">#N/A</definedName>
    <definedName name="DTL_T_C160CB_64_1">#N/A</definedName>
    <definedName name="DTL_T_C161CB_65_1">#N/A</definedName>
    <definedName name="DTL_T_C162CB_66_1">#N/A</definedName>
    <definedName name="DTL_T_C163CB_67_1">#N/A</definedName>
    <definedName name="DTL_T_C164CB_68_1">#N/A</definedName>
    <definedName name="DTL_T_C165CB_69_1">#N/A</definedName>
    <definedName name="DTL_T_C166CB_70_1">#N/A</definedName>
    <definedName name="DTL_T_C167CB_71_1">#N/A</definedName>
    <definedName name="DTL_T_C168CB_72_1">#N/A</definedName>
    <definedName name="DTL_T_C168DX_73_1">#N/A</definedName>
    <definedName name="DTL_T_C169DX_74_1">#N/A</definedName>
    <definedName name="DTL_T_C170DX_75_1">#N/A</definedName>
    <definedName name="DTL_T_C171CB_76_1">#N/A</definedName>
    <definedName name="DTL_T_C172CB_77_1">#N/A</definedName>
    <definedName name="DTL_T_C172DX_78_1">#N/A</definedName>
    <definedName name="DTL_T_C173DX_79_1">#N/A</definedName>
    <definedName name="DTL_T_C174DX_80_1">#N/A</definedName>
    <definedName name="DTL_T_C175CB_81_1">#N/A</definedName>
    <definedName name="DTL_T_C176CB_82_1">#N/A</definedName>
    <definedName name="DTL_T_C177CB_83_1">#N/A</definedName>
    <definedName name="DTL_T_C178SX_84_1">#N/A</definedName>
    <definedName name="DTL_T_C179SX_85_1">#N/A</definedName>
    <definedName name="DTL_T_C180DX_86_1">#N/A</definedName>
    <definedName name="DTL_T_C181DX_87_1">#N/A</definedName>
    <definedName name="DTL_T_C182DX_88_1">#N/A</definedName>
    <definedName name="DTL_T_C183DX_89_1">#N/A</definedName>
    <definedName name="DTL_T_C184DX_90_1">#N/A</definedName>
    <definedName name="DTL_T_C186DX_91_1">#N/A</definedName>
    <definedName name="DTL_T_C187CB_92_1">#N/A</definedName>
    <definedName name="DTL_T_C187OC_93_1">#N/A</definedName>
    <definedName name="DTL_T_C188DX_94_1">#N/A</definedName>
    <definedName name="DTL_T_C189CB_95_1">#N/A</definedName>
    <definedName name="DTL_T_C190CB_96_1">#N/A</definedName>
    <definedName name="DTL_T_C190OC_97_1">#N/A</definedName>
    <definedName name="DTL_T_C191LF_98_1">#N/A</definedName>
    <definedName name="DTL_T_C192LF_99_1">#N/A</definedName>
    <definedName name="DTL_T_C193CB_100_1">#N/A</definedName>
    <definedName name="DTL_T_C193OC_101_1">#N/A</definedName>
    <definedName name="DTL_T_CAD_ASSETS_8_1">#N/A</definedName>
    <definedName name="DTL_T_CAD_EXPENSES_7_1">#N/A</definedName>
    <definedName name="DTL_T_CAD_INCOME_6_1">#N/A</definedName>
    <definedName name="DTL_T_CAD_LIABILITIES_9_1">#N/A</definedName>
    <definedName name="DTL_T_CAD_SUSPENSE_10_1">#N/A</definedName>
    <definedName name="DTL_T_CASH_1_1">#N/A</definedName>
    <definedName name="DTL_T_CASH_12_1">#N/A</definedName>
    <definedName name="DTL_T_CASH_15_1">#N/A</definedName>
    <definedName name="DTL_T_CASH_17_1">#N/A</definedName>
    <definedName name="DTL_T_CASH_2_1">#N/A</definedName>
    <definedName name="DTL_T_CASH_3_1">#N/A</definedName>
    <definedName name="DTL_T_CASH_30_1">#N/A</definedName>
    <definedName name="DTL_T_CASH_38_1">#N/A</definedName>
    <definedName name="DTL_T_CASH_4_1">#N/A</definedName>
    <definedName name="DTL_T_CASH_40_1">#N/A</definedName>
    <definedName name="DTL_T_CASH_42_1">#N/A</definedName>
    <definedName name="DTL_T_CASH_44_1">#N/A</definedName>
    <definedName name="DTL_T_CASH_45_1">#N/A</definedName>
    <definedName name="DTL_T_CASH_46_1">#N/A</definedName>
    <definedName name="DTL_T_CASH_49_1">#N/A</definedName>
    <definedName name="DTL_T_CASH_51_1">#N/A</definedName>
    <definedName name="DTL_T_CASH_54_1">#N/A</definedName>
    <definedName name="DTL_T_CASH_6_1">#N/A</definedName>
    <definedName name="DTL_T_CASH_7_1">#N/A</definedName>
    <definedName name="DTL_T_CASH_9_1">#N/A</definedName>
    <definedName name="DTL_T_CASHSD_102_1">#N/A</definedName>
    <definedName name="DTL_T_CC02AX_1_1">#N/A</definedName>
    <definedName name="DTL_T_CC02LB_2_1">#N/A</definedName>
    <definedName name="DTL_T_CC02LX_3_1">#N/A</definedName>
    <definedName name="DTL_T_CC03AW_4_1">#N/A</definedName>
    <definedName name="DTL_T_CC03AX_5_1">#N/A</definedName>
    <definedName name="DTL_T_CC04AX_6_1">#N/A</definedName>
    <definedName name="DTL_T_CC04LX_7_1">#N/A</definedName>
    <definedName name="DTL_T_CHF_2_1">#N/A</definedName>
    <definedName name="DTL_T_CHF_ASSETS_13_1">#N/A</definedName>
    <definedName name="DTL_T_CHF_EXPENSES_12_1">#N/A</definedName>
    <definedName name="DTL_T_CHF_INCOME_11_1">#N/A</definedName>
    <definedName name="DTL_T_CHF_LIABILITIES_14_1">#N/A</definedName>
    <definedName name="DTL_T_CHF_SUSPENSE_15_1">#N/A</definedName>
    <definedName name="DTL_T_CIBCCI_103_1">#N/A</definedName>
    <definedName name="DTL_T_CM02LF_8_1">#N/A</definedName>
    <definedName name="DTL_T_COMMODITY___FUTURE_14_1">#N/A</definedName>
    <definedName name="DTL_T_COMMODITY___FUTURE_16_1">#N/A</definedName>
    <definedName name="DTL_T_COMMODITY___FUTURE_17_1">#N/A</definedName>
    <definedName name="DTL_T_COMMODITY___FUTURE_2_1">#N/A</definedName>
    <definedName name="DTL_T_COMMODITY___FUTURE_3_1">#N/A</definedName>
    <definedName name="DTL_T_COMMODITY___FUTURE_4_1">#N/A</definedName>
    <definedName name="DTL_T_COMMODITY___FUTURE_45_1">#N/A</definedName>
    <definedName name="DTL_T_COMMODITY___FUTURE_5_1">#N/A</definedName>
    <definedName name="DTL_T_COMMODITY___FUTURE_50_1">#N/A</definedName>
    <definedName name="DTL_T_COMMODITY___OPTION_11_1">#N/A</definedName>
    <definedName name="DTL_T_COMMODITY___OPTION_13_1">#N/A</definedName>
    <definedName name="DTL_T_COMMODITY___OPTION_14_1">#N/A</definedName>
    <definedName name="DTL_T_COMMODITY___OPTION_16_1">#N/A</definedName>
    <definedName name="DTL_T_COMMODITY___OPTION_3_1">#N/A</definedName>
    <definedName name="DTL_T_COMMODITY___OPTION_37_1">#N/A</definedName>
    <definedName name="DTL_T_COMMODITY___OPTION_4_1">#N/A</definedName>
    <definedName name="DTL_T_COMMODITY___OPTION_5_1">#N/A</definedName>
    <definedName name="DTL_T_COMMODITY___OPTION_7_1">#N/A</definedName>
    <definedName name="DTL_T_COMMODITY___OPTION_8_1">#N/A</definedName>
    <definedName name="DTL_T_COMMODITY___OPTION_9_1">#N/A</definedName>
    <definedName name="DTL_T_CONTRACTUAL___OPTION_4_1">#N/A</definedName>
    <definedName name="DTL_T_CONTRACTUAL___OPTION_41_1">#N/A</definedName>
    <definedName name="DTL_T_CONTRACTUAL___OPTION_46_1">#N/A</definedName>
    <definedName name="DTL_T_CONTRACTUAL___OPTION_47_1">#N/A</definedName>
    <definedName name="DTL_T_CONTRACTUAL___OPTION_5_1">#N/A</definedName>
    <definedName name="DTL_T_CONTRACTUAL___OPTION_52_1">#N/A</definedName>
    <definedName name="DTL_T_CONTRACTUAL___OPTION_6_1">#N/A</definedName>
    <definedName name="DTL_T_CONTRACTUAL___SWAP_28_1">#N/A</definedName>
    <definedName name="DTL_T_CONTRACTUAL___SWAP_30_1">#N/A</definedName>
    <definedName name="DTL_T_CONTRACTUAL___SWAP_5_1">#N/A</definedName>
    <definedName name="DTL_T_CONTRACTUAL___SWAP_6_1">#N/A</definedName>
    <definedName name="DTL_T_CONTRACTUAL___SWAP_7_1">#N/A</definedName>
    <definedName name="DTL_T_CR01CB_104_1">#N/A</definedName>
    <definedName name="DTL_T_CR02CB_105_1">#N/A</definedName>
    <definedName name="DTL_T_CR14CB_106_1">#N/A</definedName>
    <definedName name="DTL_T_CR15CB_107_1">#N/A</definedName>
    <definedName name="DTL_T_CR16CB_108_1">#N/A</definedName>
    <definedName name="DTL_T_CR16SX_109_1">#N/A</definedName>
    <definedName name="DTL_T_CR17SX_110_1">#N/A</definedName>
    <definedName name="DTL_T_CR18SX_111_1">#N/A</definedName>
    <definedName name="DTL_T_CR19SX_112_1">#N/A</definedName>
    <definedName name="DTL_T_CR20SX_113_1">#N/A</definedName>
    <definedName name="DTL_T_CR21SX_114_1">#N/A</definedName>
    <definedName name="DTL_T_CR22CB_115_1">#N/A</definedName>
    <definedName name="DTL_T_CR22SX_116_1">#N/A</definedName>
    <definedName name="DTL_T_CR23SX_117_1">#N/A</definedName>
    <definedName name="DTL_T_CR24SX_118_1">#N/A</definedName>
    <definedName name="DTL_T_CR25SX_119_1">#N/A</definedName>
    <definedName name="DTL_T_CR26SX_120_1">#N/A</definedName>
    <definedName name="DTL_T_CR27SX_121_1">#N/A</definedName>
    <definedName name="DTL_T_CR28SX_122_1">#N/A</definedName>
    <definedName name="DTL_T_CR29SX_123_1">#N/A</definedName>
    <definedName name="DTL_T_CR30SX_124_1">#N/A</definedName>
    <definedName name="DTL_T_CR31SX_125_1">#N/A</definedName>
    <definedName name="DTL_T_CR32SX_126_1">#N/A</definedName>
    <definedName name="DTL_T_CR33SX_127_1">#N/A</definedName>
    <definedName name="DTL_T_CR34SX_128_1">#N/A</definedName>
    <definedName name="DTL_T_CR35SX_129_1">#N/A</definedName>
    <definedName name="DTL_T_CR36SX_130_1">#N/A</definedName>
    <definedName name="DTL_T_CR37SX_131_1">#N/A</definedName>
    <definedName name="DTL_T_CR38CB_132_1">#N/A</definedName>
    <definedName name="DTL_T_CR38SX_133_1">#N/A</definedName>
    <definedName name="DTL_T_CR39CB_134_1">#N/A</definedName>
    <definedName name="DTL_T_CR39SX_135_1">#N/A</definedName>
    <definedName name="DTL_T_CR40CB_136_1">#N/A</definedName>
    <definedName name="DTL_T_CR40SX_137_1">#N/A</definedName>
    <definedName name="DTL_T_CR41CB_138_1">#N/A</definedName>
    <definedName name="DTL_T_CR41SX_139_1">#N/A</definedName>
    <definedName name="DTL_T_CR42CB_140_1">#N/A</definedName>
    <definedName name="DTL_T_CR42SX_141_1">#N/A</definedName>
    <definedName name="DTL_T_CR43SX_142_1">#N/A</definedName>
    <definedName name="DTL_T_CR44SX_143_1">#N/A</definedName>
    <definedName name="DTL_T_CR45CB_144_1">#N/A</definedName>
    <definedName name="DTL_T_CR45SX_145_1">#N/A</definedName>
    <definedName name="DTL_T_CR46CB_146_1">#N/A</definedName>
    <definedName name="DTL_T_CR46SX_147_1">#N/A</definedName>
    <definedName name="DTL_T_CR47SX_148_1">#N/A</definedName>
    <definedName name="DTL_T_CR48SX_149_1">#N/A</definedName>
    <definedName name="DTL_T_CR49CB_150_1">#N/A</definedName>
    <definedName name="DTL_T_CR49SX_151_1">#N/A</definedName>
    <definedName name="DTL_T_CR50CB_152_1">#N/A</definedName>
    <definedName name="DTL_T_CR50SX_153_1">#N/A</definedName>
    <definedName name="DTL_T_CR51CB_154_1">#N/A</definedName>
    <definedName name="DTL_T_CR51SX_155_1">#N/A</definedName>
    <definedName name="DTL_T_CR52CB_156_1">#N/A</definedName>
    <definedName name="DTL_T_CR52SX_157_1">#N/A</definedName>
    <definedName name="DTL_T_CR53CB_158_1">#N/A</definedName>
    <definedName name="DTL_T_CR53SX_159_1">#N/A</definedName>
    <definedName name="DTL_T_CR54CB_160_1">#N/A</definedName>
    <definedName name="DTL_T_CR55CB_161_1">#N/A</definedName>
    <definedName name="DTL_T_CR56CB_162_1">#N/A</definedName>
    <definedName name="DTL_T_CR57CB_163_1">#N/A</definedName>
    <definedName name="DTL_T_CR58CB_164_1">#N/A</definedName>
    <definedName name="DTL_T_CR59CB_165_1">#N/A</definedName>
    <definedName name="DTL_T_CR60CB_166_1">#N/A</definedName>
    <definedName name="DTL_T_CR61CB_167_1">#N/A</definedName>
    <definedName name="DTL_T_CR62CB_168_1">#N/A</definedName>
    <definedName name="DTL_T_CR63CB_169_1">#N/A</definedName>
    <definedName name="DTL_T_CR64CB_170_1">#N/A</definedName>
    <definedName name="DTL_T_CR65CB_171_1">#N/A</definedName>
    <definedName name="DTL_T_CR66CB_172_1">#N/A</definedName>
    <definedName name="DTL_T_CR68CB_173_1">#N/A</definedName>
    <definedName name="DTL_T_CR69CB_174_1">#N/A</definedName>
    <definedName name="DTL_T_CR70CB_175_1">#N/A</definedName>
    <definedName name="DTL_T_CR71CB_176_1">#N/A</definedName>
    <definedName name="DTL_T_CR72CB_177_1">#N/A</definedName>
    <definedName name="DTL_T_CR73CB_178_1">#N/A</definedName>
    <definedName name="DTL_T_CR74CB_179_1">#N/A</definedName>
    <definedName name="DTL_T_CR75CB_180_1">#N/A</definedName>
    <definedName name="DTL_T_CR76CB_181_1">#N/A</definedName>
    <definedName name="DTL_T_CR77CB_182_1">#N/A</definedName>
    <definedName name="DTL_T_CR78CB_183_1">#N/A</definedName>
    <definedName name="DTL_T_CR79CB_184_1">#N/A</definedName>
    <definedName name="DTL_T_CR80CB_185_1">#N/A</definedName>
    <definedName name="DTL_T_CR81CB_186_1">#N/A</definedName>
    <definedName name="DTL_T_CR82CB_187_1">#N/A</definedName>
    <definedName name="DTL_T_CR83CB_188_1">#N/A</definedName>
    <definedName name="DTL_T_CR84CB_189_1">#N/A</definedName>
    <definedName name="DTL_T_CR85CB_190_1">#N/A</definedName>
    <definedName name="DTL_T_CR86CB_191_1">#N/A</definedName>
    <definedName name="DTL_T_CR87CB_192_1">#N/A</definedName>
    <definedName name="DTL_T_CR88BX_193_1">#N/A</definedName>
    <definedName name="DTL_T_CR88CB_194_1">#N/A</definedName>
    <definedName name="DTL_T_CR89BX_195_1">#N/A</definedName>
    <definedName name="DTL_T_CR89CB_196_1">#N/A</definedName>
    <definedName name="DTL_T_CR90BX_197_1">#N/A</definedName>
    <definedName name="DTL_T_CR90CB_198_1">#N/A</definedName>
    <definedName name="DTL_T_CR91BX_199_1">#N/A</definedName>
    <definedName name="DTL_T_CR91CB_200_1">#N/A</definedName>
    <definedName name="DTL_T_CR92CB_201_1">#N/A</definedName>
    <definedName name="DTL_T_CR93CB_202_1">#N/A</definedName>
    <definedName name="DTL_T_CR94CB_203_1">#N/A</definedName>
    <definedName name="DTL_T_CR95CB_204_1">#N/A</definedName>
    <definedName name="DTL_T_CR96CB_205_1">#N/A</definedName>
    <definedName name="DTL_T_CR97CB_206_1">#N/A</definedName>
    <definedName name="DTL_T_CR98CB_207_1">#N/A</definedName>
    <definedName name="DTL_T_CR99CB_208_1">#N/A</definedName>
    <definedName name="DTL_T_DEAM_1_1">#N/A</definedName>
    <definedName name="DTL_T_DEAM_209_1">#N/A</definedName>
    <definedName name="DTL_T_DEAM_CAD_1_1">#N/A</definedName>
    <definedName name="DTL_T_DEAM_NET_ASSET_VALUE_CASH_AND_OTHER_ASSETS_2_1">#N/A</definedName>
    <definedName name="DTL_T_DEAM_NET_ASSET_VALUE_DEAM_INVESTMENTS_1_1">#N/A</definedName>
    <definedName name="DTL_T_DEAM_USD_2_1">#N/A</definedName>
    <definedName name="DTL_T_DKK_3_1">#N/A</definedName>
    <definedName name="DTL_T_EQ02AF_9_1">#N/A</definedName>
    <definedName name="DTL_T_EQ02LF_10_1">#N/A</definedName>
    <definedName name="DTL_T_EQ04LB_11_1">#N/A</definedName>
    <definedName name="DTL_T_EQUITIES___LISTED_10_1">#N/A</definedName>
    <definedName name="DTL_T_EQUITIES___LISTED_12_1">#N/A</definedName>
    <definedName name="DTL_T_EQUITIES___LISTED_13_1">#N/A</definedName>
    <definedName name="DTL_T_EQUITIES___LISTED_15_1">#N/A</definedName>
    <definedName name="DTL_T_EQUITIES___LISTED_18_1">#N/A</definedName>
    <definedName name="DTL_T_EQUITIES___LISTED_2_1">#N/A</definedName>
    <definedName name="DTL_T_EQUITIES___LISTED_20_1">#N/A</definedName>
    <definedName name="DTL_T_EQUITIES___LISTED_22_1">#N/A</definedName>
    <definedName name="DTL_T_EQUITIES___LISTED_24_1">#N/A</definedName>
    <definedName name="DTL_T_EQUITIES___LISTED_26_1">#N/A</definedName>
    <definedName name="DTL_T_EQUITIES___LISTED_28_1">#N/A</definedName>
    <definedName name="DTL_T_EQUITIES___LISTED_29_1">#N/A</definedName>
    <definedName name="DTL_T_EQUITIES___LISTED_31_1">#N/A</definedName>
    <definedName name="DTL_T_EQUITIES___LISTED_33_1">#N/A</definedName>
    <definedName name="DTL_T_EQUITIES___LISTED_35_1">#N/A</definedName>
    <definedName name="DTL_T_EQUITIES___LISTED_38_1">#N/A</definedName>
    <definedName name="DTL_T_EQUITIES___LISTED_39_1">#N/A</definedName>
    <definedName name="DTL_T_EQUITIES___LISTED_4_1">#N/A</definedName>
    <definedName name="DTL_T_EQUITIES___LISTED_41_1">#N/A</definedName>
    <definedName name="DTL_T_EQUITIES___LISTED_42_1">#N/A</definedName>
    <definedName name="DTL_T_EQUITIES___LISTED_43_1">#N/A</definedName>
    <definedName name="DTL_T_EQUITIES___LISTED_47_1">#N/A</definedName>
    <definedName name="DTL_T_EQUITIES___LISTED_5_1">#N/A</definedName>
    <definedName name="DTL_T_EQUITIES___LISTED_6_1">#N/A</definedName>
    <definedName name="DTL_T_EQUITIES___LISTED_7_1">#N/A</definedName>
    <definedName name="DTL_T_EQUITIES___LISTED_8_1">#N/A</definedName>
    <definedName name="DTL_T_EQUITY___NON_LISTED_1_1">#N/A</definedName>
    <definedName name="DTL_T_EQUITY___NON_LISTED_3_1">#N/A</definedName>
    <definedName name="DTL_T_EQUITY___NON_LISTED_4_1">#N/A</definedName>
    <definedName name="DTL_T_EQUITY___NON_LISTED_5_1">#N/A</definedName>
    <definedName name="DTL_T_EQUITY___NON_LISTED_6_1">#N/A</definedName>
    <definedName name="DTL_T_EQUITY___NON_LISTED_8_1">#N/A</definedName>
    <definedName name="DTL_T_EUR_4_1">#N/A</definedName>
    <definedName name="DTL_T_EUR_ASSETS_18_1">#N/A</definedName>
    <definedName name="DTL_T_EUR_ASSETS_8_1">#N/A</definedName>
    <definedName name="DTL_T_EUR_EXPENSES_17_1">#N/A</definedName>
    <definedName name="DTL_T_EUR_EXPENSES_7_1">#N/A</definedName>
    <definedName name="DTL_T_EUR_INCOME_16_1">#N/A</definedName>
    <definedName name="DTL_T_EUR_INCOME_6_1">#N/A</definedName>
    <definedName name="DTL_T_EUR_LIABILITIES_9_1">#N/A</definedName>
    <definedName name="DTL_T_EUR_SUSPENSE_19_1">#N/A</definedName>
    <definedName name="DTL_T_F_X_FORWARD_48_1">#N/A</definedName>
    <definedName name="DTL_T_F_X_FORWARD_6_1">#N/A</definedName>
    <definedName name="DTL_T_F_X_FORWARD_7_1">#N/A</definedName>
    <definedName name="DTL_T_F_X_FORWARD_8_1">#N/A</definedName>
    <definedName name="DTL_T_F_X_FORWARD_9_1">#N/A</definedName>
    <definedName name="DTL_T_FINANCE_10_1">#N/A</definedName>
    <definedName name="DTL_T_FINANCE_4_1">#N/A</definedName>
    <definedName name="DTL_T_FINANCE_5_1">#N/A</definedName>
    <definedName name="DTL_T_FINANCE_53_1">#N/A</definedName>
    <definedName name="DTL_T_FINANCE_6_1">#N/A</definedName>
    <definedName name="DTL_T_FINANCE_7_1">#N/A</definedName>
    <definedName name="DTL_T_FINANCE_8_1">#N/A</definedName>
    <definedName name="DTL_T_FINANCE_9_1">#N/A</definedName>
    <definedName name="DTL_T_FUNDI_CASH_1_1">#N/A</definedName>
    <definedName name="DTL_T_FUNDI_PARTS_2_1">#N/A</definedName>
    <definedName name="DTL_T_FUNDII_CASH_3_1">#N/A</definedName>
    <definedName name="DTL_T_FUNDII_PARTS_4_1">#N/A</definedName>
    <definedName name="DTL_T_FUNDLP_CASH_5_1">#N/A</definedName>
    <definedName name="DTL_T_FUNDLP_CASHNF_6_1">#N/A</definedName>
    <definedName name="DTL_T_FUNDLP_DEBT_7_1">#N/A</definedName>
    <definedName name="DTL_T_FUNDLP_FORWD_8_1">#N/A</definedName>
    <definedName name="DTL_T_FUNDLP_FUTR_9_1">#N/A</definedName>
    <definedName name="DTL_T_FUNDLP_OPTN_10_1">#N/A</definedName>
    <definedName name="DTL_T_GBP_5_1">#N/A</definedName>
    <definedName name="DTL_T_GBP_ASSETS_22_1">#N/A</definedName>
    <definedName name="DTL_T_GBP_EXPENSES_21_1">#N/A</definedName>
    <definedName name="DTL_T_GBP_INCOME_20_1">#N/A</definedName>
    <definedName name="DTL_T_GBP_LIABILITIES_23_1">#N/A</definedName>
    <definedName name="DTL_T_GBP_SUSPENSE_24_1">#N/A</definedName>
    <definedName name="DTL_T_INTRA_CASH_11_1">#N/A</definedName>
    <definedName name="DTL_T_INTRA_CASHNF_12_1">#N/A</definedName>
    <definedName name="DTL_T_INTRA_DEBT_13_1">#N/A</definedName>
    <definedName name="DTL_T_INTRA_FORWD_14_1">#N/A</definedName>
    <definedName name="DTL_T_INTRA_FUTR_15_1">#N/A</definedName>
    <definedName name="DTL_T_INTRA_OPTN_16_1">#N/A</definedName>
    <definedName name="DTL_T_IR01AW_12_1">#N/A</definedName>
    <definedName name="DTL_T_IR01CB_210_1">#N/A</definedName>
    <definedName name="DTL_T_IR01CS_13_1">#N/A</definedName>
    <definedName name="DTL_T_IR01LB_14_1">#N/A</definedName>
    <definedName name="DTL_T_IR01SD_211_1">#N/A</definedName>
    <definedName name="DTL_T_IR02CB_212_1">#N/A</definedName>
    <definedName name="DTL_T_IR02LF_15_1">#N/A</definedName>
    <definedName name="DTL_T_IR02SD_213_1">#N/A</definedName>
    <definedName name="DTL_T_IR02SI_214_1">#N/A</definedName>
    <definedName name="DTL_T_IR03AF_16_1">#N/A</definedName>
    <definedName name="DTL_T_IR03CB_215_1">#N/A</definedName>
    <definedName name="DTL_T_IR03LF_17_1">#N/A</definedName>
    <definedName name="DTL_T_IR03SD_216_1">#N/A</definedName>
    <definedName name="DTL_T_IR03SX_217_1">#N/A</definedName>
    <definedName name="DTL_T_IR04CB_218_1">#N/A</definedName>
    <definedName name="DTL_T_IR04OC_219_1">#N/A</definedName>
    <definedName name="DTL_T_IR04SD_220_1">#N/A</definedName>
    <definedName name="DTL_T_IR04SI_221_1">#N/A</definedName>
    <definedName name="DTL_T_IR05SD_222_1">#N/A</definedName>
    <definedName name="DTL_T_IR05SX_223_1">#N/A</definedName>
    <definedName name="DTL_T_IR06CB_224_1">#N/A</definedName>
    <definedName name="DTL_T_IR07CB_225_1">#N/A</definedName>
    <definedName name="DTL_T_IR08CB_226_1">#N/A</definedName>
    <definedName name="DTL_T_IR10CB_227_1">#N/A</definedName>
    <definedName name="DTL_T_ISDASD_228_1">#N/A</definedName>
    <definedName name="DTL_T_JPY_6_1">#N/A</definedName>
    <definedName name="DTL_T_JPY_ASSETS_27_1">#N/A</definedName>
    <definedName name="DTL_T_JPY_EXPENSES_26_1">#N/A</definedName>
    <definedName name="DTL_T_JPY_INCOME_25_1">#N/A</definedName>
    <definedName name="DTL_T_JPY_LIABILITIES_28_1">#N/A</definedName>
    <definedName name="DTL_T_JPY_SUSPENSE_29_1">#N/A</definedName>
    <definedName name="DTL_T_LILYPD_1_1">#N/A</definedName>
    <definedName name="DTL_T_LILYPD_NET_ASSET_VALUE_CASH_AND_OTHER_ASSETS_2_1">#N/A</definedName>
    <definedName name="DTL_T_LILYPD_NET_ASSET_VALUE_LILYPD_INVESTMENTS_1_1">#N/A</definedName>
    <definedName name="DTL_T_MA01CS_18_1">#N/A</definedName>
    <definedName name="DTL_T_MA02JP_19_1">#N/A</definedName>
    <definedName name="DTL_T_MA04SD_20_1">#N/A</definedName>
    <definedName name="DTL_T_NOK_7_1">#N/A</definedName>
    <definedName name="DTL_T_PARTNERSHIP_10_1">#N/A</definedName>
    <definedName name="DTL_T_PARTNERSHIP_11_1">#N/A</definedName>
    <definedName name="DTL_T_PARTNERSHIP_55_1">#N/A</definedName>
    <definedName name="DTL_T_PBMRLF_229_1">#N/A</definedName>
    <definedName name="DTL_T_PBMRSD_230_1">#N/A</definedName>
    <definedName name="DTL_T_PLN_8_1">#N/A</definedName>
    <definedName name="DTL_T_REPOSD_231_1">#N/A</definedName>
    <definedName name="DTL_T_SEK_9_1">#N/A</definedName>
    <definedName name="DTL_T_SEK_ASSETS_32_1">#N/A</definedName>
    <definedName name="DTL_T_SEK_EXPENSES_31_1">#N/A</definedName>
    <definedName name="DTL_T_SEK_INCOME_30_1">#N/A</definedName>
    <definedName name="DTL_T_SEK_LIABILITIES_33_1">#N/A</definedName>
    <definedName name="DTL_T_SEK_SUSPENSE_34_1">#N/A</definedName>
    <definedName name="DTL_T_TEMPO_1_1">#N/A</definedName>
    <definedName name="DTL_T_TEMPO_NET_ASSET_VALUE_CASH_AND_OTHER_ASSETS_2_1">#N/A</definedName>
    <definedName name="DTL_T_TEMPO_NET_ASSET_VALUE_TEMPO_INVESTMENTS_1_1">#N/A</definedName>
    <definedName name="DTL_T_TRL_10_1">#N/A</definedName>
    <definedName name="DTL_T_USD_11_1">#N/A</definedName>
    <definedName name="DTL_T_USD_ASSETS_12_1">#N/A</definedName>
    <definedName name="DTL_T_USD_ASSETS_3_1">#N/A</definedName>
    <definedName name="DTL_T_USD_ASSETS_37_1">#N/A</definedName>
    <definedName name="DTL_T_USD_CAPITAL_14_1">#N/A</definedName>
    <definedName name="DTL_T_USD_CAPITAL_39_1">#N/A</definedName>
    <definedName name="DTL_T_USD_CAPITAL_5_1">#N/A</definedName>
    <definedName name="DTL_T_USD_EXPENSES_11_1">#N/A</definedName>
    <definedName name="DTL_T_USD_EXPENSES_2_1">#N/A</definedName>
    <definedName name="DTL_T_USD_EXPENSES_36_1">#N/A</definedName>
    <definedName name="DTL_T_USD_INCOME_1_1">#N/A</definedName>
    <definedName name="DTL_T_USD_INCOME_10_1">#N/A</definedName>
    <definedName name="DTL_T_USD_INCOME_35_1">#N/A</definedName>
    <definedName name="DTL_T_USD_LIABILITIES_13_1">#N/A</definedName>
    <definedName name="DTL_T_USD_LIABILITIES_38_1">#N/A</definedName>
    <definedName name="DTL_T_USD_LIABILITIES_4_1">#N/A</definedName>
    <definedName name="DTL_T_USD_SUSPENSE_15_1">#N/A</definedName>
    <definedName name="DTL_T_USD_SUSPENSE_40_1">#N/A</definedName>
    <definedName name="DTL_T_USD_SUSPENSE_6_1">#N/A</definedName>
    <definedName name="DTL_T_VL01OC_232_1">#N/A</definedName>
    <definedName name="DTL_T_VL02CB_233_1">#N/A</definedName>
    <definedName name="DTL_T_VL02OC_234_1">#N/A</definedName>
    <definedName name="DTL_T_VL04OC_235_1">#N/A</definedName>
    <definedName name="DTL_T_WARRANTS_10_1">#N/A</definedName>
    <definedName name="DTL_T_WARRANTS_11_1">#N/A</definedName>
    <definedName name="DTL_T_WARRANTS_12_1">#N/A</definedName>
    <definedName name="DTL_T_WARRANTS_39_1">#N/A</definedName>
    <definedName name="DTL_T_WARRANTS_44_1">#N/A</definedName>
    <definedName name="DTL_T_WOLF_1_1">#N/A</definedName>
    <definedName name="DTL_T_WOLF_21_1">#N/A</definedName>
    <definedName name="DTL_T_WOLF_NET_ASSET_VALUE_CASH_AND_OTHER_ASSETS_2_1">#N/A</definedName>
    <definedName name="DTL_T_WOLF_NET_ASSET_VALUE_WOLF_INVESTMENTS_1_1">#N/A</definedName>
    <definedName name="DTL_T_WOLF_WOLF_____BARBAS_____BARRY_BAUSANO_1_1">#N/A</definedName>
    <definedName name="DTL_T_WOLF_WOLF_____CSGSY_____CREDIT_SUISEE_NOMINEES__GSY_LTD_2_1">#N/A</definedName>
    <definedName name="DTL_T_WOLF_WOLF_____CSLON_____CREDIT_SUISSE_LONDON_NOMINEE_LTD_3_1">#N/A</definedName>
    <definedName name="DTL_T_WOLF_WOLF_____FORTIS_____FORTIS_BANK_NV_S_A__4_1">#N/A</definedName>
    <definedName name="DTL_U__1_1">#N/A</definedName>
    <definedName name="DTL_U__13_1">#N/A</definedName>
    <definedName name="DTL_U__55_1">#N/A</definedName>
    <definedName name="DTL_U__56_1">#N/A</definedName>
    <definedName name="DTL_U_ASAFD1__1_1">#N/A</definedName>
    <definedName name="DTL_U_ASAFD1__ASAFD1_____ANTHON_____Anthony_J__Taddey_Trust_DTD_1_1">#N/A</definedName>
    <definedName name="DTL_U_ASAFD1__ASAFD1_____ASATAX_____ASA_Tax_Advantaged_Advisors_LLC_2_1">#N/A</definedName>
    <definedName name="DTL_U_ASAFD1__ASAFD1_____BENNET_____Mr____Mrs__Robert_Bennett_2_1">#N/A</definedName>
    <definedName name="DTL_U_ASAFD1__ASAFD1_____BENNET_____Mr____Mrs__Robert_Bennett_3_1">#N/A</definedName>
    <definedName name="DTL_U_ASAFD1__ASAFD1_____CAPFND_____118_Capital_Fund__LLC_3_1">#N/A</definedName>
    <definedName name="DTL_U_ASAFD1__ASAFD1_____CAPFND_____118_Capital_Fund__LLC_4_1">#N/A</definedName>
    <definedName name="DTL_U_ASAFD1__ASAFD1_____CORLIS_____The_Corliss_Family_Trust_4_1">#N/A</definedName>
    <definedName name="DTL_U_ASAFD1__ASAFD1_____CORLIS_____The_Corliss_Family_Trust_5_1">#N/A</definedName>
    <definedName name="DTL_U_ASAFD1__ASAFD1_____DAVID_____David_Dines_5_1">#N/A</definedName>
    <definedName name="DTL_U_ASAFD1__ASAFD1_____DAVID_____David_Dines_6_1">#N/A</definedName>
    <definedName name="DTL_U_ASAFD1__ASAFD1_____ELLEEN_____Elleen_F__Murray_QPRT__1__6_1">#N/A</definedName>
    <definedName name="DTL_U_ASAFD1__ASAFD1_____ELLEEN_____Elleen_F__Murray_QPRT__1__7_1">#N/A</definedName>
    <definedName name="DTL_U_ASAFD1__ASAFD1_____FURST_____Furst_Capital_Partners_7_1">#N/A</definedName>
    <definedName name="DTL_U_ASAFD1__ASAFD1_____FURST_____Furst_Capital_Partners_8_1">#N/A</definedName>
    <definedName name="DTL_U_ASAFD1__ASAFD1_____GARY_____Gary_G__OHagan___Marcia_L__OHagan_8_1">#N/A</definedName>
    <definedName name="DTL_U_ASAFD1__ASAFD1_____GARY_____Gary_G__OHagan___Marcia_L__OHagan_9_1">#N/A</definedName>
    <definedName name="DTL_U_ASAFD1__ASAFD1_____GORDON_____Estate_of_Gordon_H__Ritz_10_1">#N/A</definedName>
    <definedName name="DTL_U_ASAFD1__ASAFD1_____GORDON_____Estate_of_Gordon_H__Ritz_9_1">#N/A</definedName>
    <definedName name="DTL_U_ASAFD1__ASAFD1_____IRVIN_____Irvin_Kessler_10_1">#N/A</definedName>
    <definedName name="DTL_U_ASAFD1__ASAFD1_____IRVIN_____Irvin_Kessler_11_1">#N/A</definedName>
    <definedName name="DTL_U_ASAFD1__ASAFD1_____JAMES_____James_S__Chapman_11_1">#N/A</definedName>
    <definedName name="DTL_U_ASAFD1__ASAFD1_____JAMES_____James_S__Chapman_12_1">#N/A</definedName>
    <definedName name="DTL_U_ASAFD1__ASAFD1_____LARSEN_____Mrs__Anne_Larsen_Simonson_12_1">#N/A</definedName>
    <definedName name="DTL_U_ASAFD1__ASAFD1_____LARSEN_____Mrs__Anne_Larsen_Simonson_13_1">#N/A</definedName>
    <definedName name="DTL_U_ASAFD1__ASAFD1_____MARGOT_____Margot_L__Ritz_14_1">#N/A</definedName>
    <definedName name="DTL_U_ASAFD1__ASAFD1_____MELLIN_____Paul___Miriam_Mellin_15_1">#N/A</definedName>
    <definedName name="DTL_U_ASAFD1__ASAFD1_____MICHAE_____Michael_V__Curran_13_1">#N/A</definedName>
    <definedName name="DTL_U_ASAFD1__ASAFD1_____MICHAE_____Michael_V__Curran_16_1">#N/A</definedName>
    <definedName name="DTL_U_ASAFD1__ASAFD1_____MURRAY_____Murray_Capital_LLC_14_1">#N/A</definedName>
    <definedName name="DTL_U_ASAFD1__ASAFD1_____MURRAY_____Murray_Capital_LLC_17_1">#N/A</definedName>
    <definedName name="DTL_U_ASAFD1__ASAFD1_____RICHAR_____Richard_F__Leahy_15_1">#N/A</definedName>
    <definedName name="DTL_U_ASAFD1__ASAFD1_____RICHAR_____Richard_F__Leahy_18_1">#N/A</definedName>
    <definedName name="DTL_U_ASAFD1__ASAFD1_____ROBERT_____Robert_D__Albright_Jr__16_1">#N/A</definedName>
    <definedName name="DTL_U_ASAFD1__ASAFD1_____ROBERT_____Robert_D__Albright_Jr__19_1">#N/A</definedName>
    <definedName name="DTL_U_ASAFD1__ASAFD1_____ROLAND_____Roland_A__Jacobus_17_1">#N/A</definedName>
    <definedName name="DTL_U_ASAFD1__ASAFD1_____ROLAND_____Roland_A__Jacobus_20_1">#N/A</definedName>
    <definedName name="DTL_U_ASAFD1__ASAFD1_____SCHOEN_____Jon_S__Schoen_21_1">#N/A</definedName>
    <definedName name="DTL_U_ASAFD1__ASAFD1_____SHAWN_____Shawn_Taddey_18_1">#N/A</definedName>
    <definedName name="DTL_U_ASAFD1__ASAFD1_____SHAWN_____Shawn_Taddey_22_1">#N/A</definedName>
    <definedName name="DTL_U_ASAFD1__ASAFD1_____STEVEN_____Steven_Colt_Pumilia_19_1">#N/A</definedName>
    <definedName name="DTL_U_ASAFD1__ASAFD1_____STEVEN_____Steven_Colt_Pumilia_23_1">#N/A</definedName>
    <definedName name="DTL_U_ASAFD1__ASAFD1_____SUZAN_____Suzan_Z__Ritz_24_1">#N/A</definedName>
    <definedName name="DTL_U_ASAFD1__ASAFD1_____THYSEL_____Jon_P__Thysell_25_1">#N/A</definedName>
    <definedName name="DTL_U_ASAFD1_NET_ASSET_VALUE_ASAFD1_INVESTMENTS_1_1">#N/A</definedName>
    <definedName name="DTL_U_ASAFD1_NET_ASSET_VALUE_CASH_AND_OTHER_ASSETS_2_1">#N/A</definedName>
    <definedName name="DTL_U_BONDS___CORPORATE_1_1">#N/A</definedName>
    <definedName name="DTL_U_BONDS___CORPORATE_11_1">#N/A</definedName>
    <definedName name="DTL_U_BONDS___CORPORATE_19_1">#N/A</definedName>
    <definedName name="DTL_U_BONDS___CORPORATE_2_1">#N/A</definedName>
    <definedName name="DTL_U_BONDS___CORPORATE_21_1">#N/A</definedName>
    <definedName name="DTL_U_BONDS___CORPORATE_23_1">#N/A</definedName>
    <definedName name="DTL_U_BONDS___CORPORATE_25_1">#N/A</definedName>
    <definedName name="DTL_U_BONDS___CORPORATE_27_1">#N/A</definedName>
    <definedName name="DTL_U_BONDS___CORPORATE_29_1">#N/A</definedName>
    <definedName name="DTL_U_BONDS___CORPORATE_32_1">#N/A</definedName>
    <definedName name="DTL_U_BONDS___CORPORATE_34_1">#N/A</definedName>
    <definedName name="DTL_U_BONDS___CORPORATE_36_1">#N/A</definedName>
    <definedName name="DTL_U_BONDS___CORPORATE_43_1">#N/A</definedName>
    <definedName name="DTL_U_BONDS___CORPORATE_48_1">#N/A</definedName>
    <definedName name="DTL_U_BONDS___CORPORATE_6_1">#N/A</definedName>
    <definedName name="DTL_U_BONDS___SOVEREIGN_1_1">#N/A</definedName>
    <definedName name="DTL_U_BONDS___SOVEREIGN_2_1">#N/A</definedName>
    <definedName name="DTL_U_BONDS___TREASURY_1_1">#N/A</definedName>
    <definedName name="DTL_U_BONDS___TREASURY_10_1">#N/A</definedName>
    <definedName name="DTL_U_BONDS___TREASURY_12_1">#N/A</definedName>
    <definedName name="DTL_U_BONDS___TREASURY_2_1">#N/A</definedName>
    <definedName name="DTL_U_BONDS___TREASURY_3_1">#N/A</definedName>
    <definedName name="DTL_U_BONDS___TREASURY_5_1">#N/A</definedName>
    <definedName name="DTL_U_BONDS___TREASURY_7_1">#N/A</definedName>
    <definedName name="DTL_U_BONDS___TREASURY_8_1">#N/A</definedName>
    <definedName name="DTL_U_C100CB_1_1">#N/A</definedName>
    <definedName name="DTL_U_C101CB_2_1">#N/A</definedName>
    <definedName name="DTL_U_C102CB_3_1">#N/A</definedName>
    <definedName name="DTL_U_C103CB_4_1">#N/A</definedName>
    <definedName name="DTL_U_C104CB_5_1">#N/A</definedName>
    <definedName name="DTL_U_C105CB_6_1">#N/A</definedName>
    <definedName name="DTL_U_C106CB_7_1">#N/A</definedName>
    <definedName name="DTL_U_C108CB_8_1">#N/A</definedName>
    <definedName name="DTL_U_C109CB_9_1">#N/A</definedName>
    <definedName name="DTL_U_C110CB_10_1">#N/A</definedName>
    <definedName name="DTL_U_C112CB_11_1">#N/A</definedName>
    <definedName name="DTL_U_C113CB_12_1">#N/A</definedName>
    <definedName name="DTL_U_C114CB_13_1">#N/A</definedName>
    <definedName name="DTL_U_C115CB_14_1">#N/A</definedName>
    <definedName name="DTL_U_C116CB_15_1">#N/A</definedName>
    <definedName name="DTL_U_C117CB_16_1">#N/A</definedName>
    <definedName name="DTL_U_C118BX_17_1">#N/A</definedName>
    <definedName name="DTL_U_C118CB_18_1">#N/A</definedName>
    <definedName name="DTL_U_C119CB_19_1">#N/A</definedName>
    <definedName name="DTL_U_C120CB_20_1">#N/A</definedName>
    <definedName name="DTL_U_C121BX_21_1">#N/A</definedName>
    <definedName name="DTL_U_C121CB_22_1">#N/A</definedName>
    <definedName name="DTL_U_C122CB_23_1">#N/A</definedName>
    <definedName name="DTL_U_C123BX_24_1">#N/A</definedName>
    <definedName name="DTL_U_C124CB_25_1">#N/A</definedName>
    <definedName name="DTL_U_C125CB_26_1">#N/A</definedName>
    <definedName name="DTL_U_C126CB_27_1">#N/A</definedName>
    <definedName name="DTL_U_C127CB_28_1">#N/A</definedName>
    <definedName name="DTL_U_C128CB_29_1">#N/A</definedName>
    <definedName name="DTL_U_C129BX_30_1">#N/A</definedName>
    <definedName name="DTL_U_C130CB_31_1">#N/A</definedName>
    <definedName name="DTL_U_C131CB_32_1">#N/A</definedName>
    <definedName name="DTL_U_C132CB_33_1">#N/A</definedName>
    <definedName name="DTL_U_C133CB_34_1">#N/A</definedName>
    <definedName name="DTL_U_C134CB_35_1">#N/A</definedName>
    <definedName name="DTL_U_C135BX_36_1">#N/A</definedName>
    <definedName name="DTL_U_C136CB_37_1">#N/A</definedName>
    <definedName name="DTL_U_C137BX_38_1">#N/A</definedName>
    <definedName name="DTL_U_C138BX_39_1">#N/A</definedName>
    <definedName name="DTL_U_C138CB_40_1">#N/A</definedName>
    <definedName name="DTL_U_C139BX_41_1">#N/A</definedName>
    <definedName name="DTL_U_C140CB_42_1">#N/A</definedName>
    <definedName name="DTL_U_C141BX_43_1">#N/A</definedName>
    <definedName name="DTL_U_C142CB_44_1">#N/A</definedName>
    <definedName name="DTL_U_C143CB_45_1">#N/A</definedName>
    <definedName name="DTL_U_C144BX_46_1">#N/A</definedName>
    <definedName name="DTL_U_C144CB_47_1">#N/A</definedName>
    <definedName name="DTL_U_C145BX_48_1">#N/A</definedName>
    <definedName name="DTL_U_C146BX_49_1">#N/A</definedName>
    <definedName name="DTL_U_C146CB_50_1">#N/A</definedName>
    <definedName name="DTL_U_C147CB_51_1">#N/A</definedName>
    <definedName name="DTL_U_C148CB_52_1">#N/A</definedName>
    <definedName name="DTL_U_C149CB_53_1">#N/A</definedName>
    <definedName name="DTL_U_C150CB_54_1">#N/A</definedName>
    <definedName name="DTL_U_C151CB_55_1">#N/A</definedName>
    <definedName name="DTL_U_C152CB_56_1">#N/A</definedName>
    <definedName name="DTL_U_C153CB_57_1">#N/A</definedName>
    <definedName name="DTL_U_C154CB_58_1">#N/A</definedName>
    <definedName name="DTL_U_C155CB_59_1">#N/A</definedName>
    <definedName name="DTL_U_C156CB_60_1">#N/A</definedName>
    <definedName name="DTL_U_C157CB_61_1">#N/A</definedName>
    <definedName name="DTL_U_C158CB_62_1">#N/A</definedName>
    <definedName name="DTL_U_C159CB_63_1">#N/A</definedName>
    <definedName name="DTL_U_C160CB_64_1">#N/A</definedName>
    <definedName name="DTL_U_C161CB_65_1">#N/A</definedName>
    <definedName name="DTL_U_C162CB_66_1">#N/A</definedName>
    <definedName name="DTL_U_C163CB_67_1">#N/A</definedName>
    <definedName name="DTL_U_C164CB_68_1">#N/A</definedName>
    <definedName name="DTL_U_C165CB_69_1">#N/A</definedName>
    <definedName name="DTL_U_C166CB_70_1">#N/A</definedName>
    <definedName name="DTL_U_C167CB_71_1">#N/A</definedName>
    <definedName name="DTL_U_C168CB_72_1">#N/A</definedName>
    <definedName name="DTL_U_C168DX_73_1">#N/A</definedName>
    <definedName name="DTL_U_C169DX_74_1">#N/A</definedName>
    <definedName name="DTL_U_C170DX_75_1">#N/A</definedName>
    <definedName name="DTL_U_C171CB_76_1">#N/A</definedName>
    <definedName name="DTL_U_C172CB_77_1">#N/A</definedName>
    <definedName name="DTL_U_C172DX_78_1">#N/A</definedName>
    <definedName name="DTL_U_C173DX_79_1">#N/A</definedName>
    <definedName name="DTL_U_C174DX_80_1">#N/A</definedName>
    <definedName name="DTL_U_C175CB_81_1">#N/A</definedName>
    <definedName name="DTL_U_C176CB_82_1">#N/A</definedName>
    <definedName name="DTL_U_C177CB_83_1">#N/A</definedName>
    <definedName name="DTL_U_C178SX_84_1">#N/A</definedName>
    <definedName name="DTL_U_C179SX_85_1">#N/A</definedName>
    <definedName name="DTL_U_C180DX_86_1">#N/A</definedName>
    <definedName name="DTL_U_C181DX_87_1">#N/A</definedName>
    <definedName name="DTL_U_C182DX_88_1">#N/A</definedName>
    <definedName name="DTL_U_C183DX_89_1">#N/A</definedName>
    <definedName name="DTL_U_C184DX_90_1">#N/A</definedName>
    <definedName name="DTL_U_C186DX_91_1">#N/A</definedName>
    <definedName name="DTL_U_C187CB_92_1">#N/A</definedName>
    <definedName name="DTL_U_C187OC_93_1">#N/A</definedName>
    <definedName name="DTL_U_C188DX_94_1">#N/A</definedName>
    <definedName name="DTL_U_C189CB_95_1">#N/A</definedName>
    <definedName name="DTL_U_C190CB_96_1">#N/A</definedName>
    <definedName name="DTL_U_C190OC_97_1">#N/A</definedName>
    <definedName name="DTL_U_C191LF_98_1">#N/A</definedName>
    <definedName name="DTL_U_C192LF_99_1">#N/A</definedName>
    <definedName name="DTL_U_C193CB_100_1">#N/A</definedName>
    <definedName name="DTL_U_C193OC_101_1">#N/A</definedName>
    <definedName name="DTL_U_CASH_1_1">#N/A</definedName>
    <definedName name="DTL_U_CASH_12_1">#N/A</definedName>
    <definedName name="DTL_U_CASH_15_1">#N/A</definedName>
    <definedName name="DTL_U_CASH_17_1">#N/A</definedName>
    <definedName name="DTL_U_CASH_2_1">#N/A</definedName>
    <definedName name="DTL_U_CASH_3_1">#N/A</definedName>
    <definedName name="DTL_U_CASH_30_1">#N/A</definedName>
    <definedName name="DTL_U_CASH_38_1">#N/A</definedName>
    <definedName name="DTL_U_CASH_4_1">#N/A</definedName>
    <definedName name="DTL_U_CASH_40_1">#N/A</definedName>
    <definedName name="DTL_U_CASH_42_1">#N/A</definedName>
    <definedName name="DTL_U_CASH_44_1">#N/A</definedName>
    <definedName name="DTL_U_CASH_45_1">#N/A</definedName>
    <definedName name="DTL_U_CASH_46_1">#N/A</definedName>
    <definedName name="DTL_U_CASH_49_1">#N/A</definedName>
    <definedName name="DTL_U_CASH_51_1">#N/A</definedName>
    <definedName name="DTL_U_CASH_54_1">#N/A</definedName>
    <definedName name="DTL_U_CASH_6_1">#N/A</definedName>
    <definedName name="DTL_U_CASH_7_1">#N/A</definedName>
    <definedName name="DTL_U_CASH_9_1">#N/A</definedName>
    <definedName name="DTL_U_CASHSD_102_1">#N/A</definedName>
    <definedName name="DTL_U_CC02AX_1_1">#N/A</definedName>
    <definedName name="DTL_U_CC02LB_2_1">#N/A</definedName>
    <definedName name="DTL_U_CC02LX_3_1">#N/A</definedName>
    <definedName name="DTL_U_CC03AW_4_1">#N/A</definedName>
    <definedName name="DTL_U_CC03AX_5_1">#N/A</definedName>
    <definedName name="DTL_U_CC04AX_6_1">#N/A</definedName>
    <definedName name="DTL_U_CC04LX_7_1">#N/A</definedName>
    <definedName name="DTL_U_CIBCCI_103_1">#N/A</definedName>
    <definedName name="DTL_U_CM02LF_8_1">#N/A</definedName>
    <definedName name="DTL_U_COMMODITY___FUTURE_14_1">#N/A</definedName>
    <definedName name="DTL_U_COMMODITY___FUTURE_16_1">#N/A</definedName>
    <definedName name="DTL_U_COMMODITY___FUTURE_17_1">#N/A</definedName>
    <definedName name="DTL_U_COMMODITY___FUTURE_2_1">#N/A</definedName>
    <definedName name="DTL_U_COMMODITY___FUTURE_3_1">#N/A</definedName>
    <definedName name="DTL_U_COMMODITY___FUTURE_4_1">#N/A</definedName>
    <definedName name="DTL_U_COMMODITY___FUTURE_45_1">#N/A</definedName>
    <definedName name="DTL_U_COMMODITY___FUTURE_5_1">#N/A</definedName>
    <definedName name="DTL_U_COMMODITY___FUTURE_50_1">#N/A</definedName>
    <definedName name="DTL_U_COMMODITY___OPTION_11_1">#N/A</definedName>
    <definedName name="DTL_U_COMMODITY___OPTION_13_1">#N/A</definedName>
    <definedName name="DTL_U_COMMODITY___OPTION_14_1">#N/A</definedName>
    <definedName name="DTL_U_COMMODITY___OPTION_16_1">#N/A</definedName>
    <definedName name="DTL_U_COMMODITY___OPTION_3_1">#N/A</definedName>
    <definedName name="DTL_U_COMMODITY___OPTION_37_1">#N/A</definedName>
    <definedName name="DTL_U_COMMODITY___OPTION_4_1">#N/A</definedName>
    <definedName name="DTL_U_COMMODITY___OPTION_5_1">#N/A</definedName>
    <definedName name="DTL_U_COMMODITY___OPTION_7_1">#N/A</definedName>
    <definedName name="DTL_U_COMMODITY___OPTION_8_1">#N/A</definedName>
    <definedName name="DTL_U_COMMODITY___OPTION_9_1">#N/A</definedName>
    <definedName name="DTL_U_CONTRACTUAL___OPTION_4_1">#N/A</definedName>
    <definedName name="DTL_U_CONTRACTUAL___OPTION_41_1">#N/A</definedName>
    <definedName name="DTL_U_CONTRACTUAL___OPTION_46_1">#N/A</definedName>
    <definedName name="DTL_U_CONTRACTUAL___OPTION_47_1">#N/A</definedName>
    <definedName name="DTL_U_CONTRACTUAL___OPTION_5_1">#N/A</definedName>
    <definedName name="DTL_U_CONTRACTUAL___OPTION_52_1">#N/A</definedName>
    <definedName name="DTL_U_CONTRACTUAL___OPTION_6_1">#N/A</definedName>
    <definedName name="DTL_U_CONTRACTUAL___SWAP_28_1">#N/A</definedName>
    <definedName name="DTL_U_CONTRACTUAL___SWAP_30_1">#N/A</definedName>
    <definedName name="DTL_U_CONTRACTUAL___SWAP_5_1">#N/A</definedName>
    <definedName name="DTL_U_CONTRACTUAL___SWAP_6_1">#N/A</definedName>
    <definedName name="DTL_U_CONTRACTUAL___SWAP_7_1">#N/A</definedName>
    <definedName name="DTL_U_CR01CB_104_1">#N/A</definedName>
    <definedName name="DTL_U_CR02CB_105_1">#N/A</definedName>
    <definedName name="DTL_U_CR14CB_106_1">#N/A</definedName>
    <definedName name="DTL_U_CR15CB_107_1">#N/A</definedName>
    <definedName name="DTL_U_CR16CB_108_1">#N/A</definedName>
    <definedName name="DTL_U_CR16SX_109_1">#N/A</definedName>
    <definedName name="DTL_U_CR17SX_110_1">#N/A</definedName>
    <definedName name="DTL_U_CR18SX_111_1">#N/A</definedName>
    <definedName name="DTL_U_CR19SX_112_1">#N/A</definedName>
    <definedName name="DTL_U_CR20SX_113_1">#N/A</definedName>
    <definedName name="DTL_U_CR21SX_114_1">#N/A</definedName>
    <definedName name="DTL_U_CR22CB_115_1">#N/A</definedName>
    <definedName name="DTL_U_CR22SX_116_1">#N/A</definedName>
    <definedName name="DTL_U_CR23SX_117_1">#N/A</definedName>
    <definedName name="DTL_U_CR24SX_118_1">#N/A</definedName>
    <definedName name="DTL_U_CR25SX_119_1">#N/A</definedName>
    <definedName name="DTL_U_CR26SX_120_1">#N/A</definedName>
    <definedName name="DTL_U_CR27SX_121_1">#N/A</definedName>
    <definedName name="DTL_U_CR28SX_122_1">#N/A</definedName>
    <definedName name="DTL_U_CR29SX_123_1">#N/A</definedName>
    <definedName name="DTL_U_CR30SX_124_1">#N/A</definedName>
    <definedName name="DTL_U_CR31SX_125_1">#N/A</definedName>
    <definedName name="DTL_U_CR32SX_126_1">#N/A</definedName>
    <definedName name="DTL_U_CR33SX_127_1">#N/A</definedName>
    <definedName name="DTL_U_CR34SX_128_1">#N/A</definedName>
    <definedName name="DTL_U_CR35SX_129_1">#N/A</definedName>
    <definedName name="DTL_U_CR36SX_130_1">#N/A</definedName>
    <definedName name="DTL_U_CR37SX_131_1">#N/A</definedName>
    <definedName name="DTL_U_CR38CB_132_1">#N/A</definedName>
    <definedName name="DTL_U_CR38SX_133_1">#N/A</definedName>
    <definedName name="DTL_U_CR39CB_134_1">#N/A</definedName>
    <definedName name="DTL_U_CR39SX_135_1">#N/A</definedName>
    <definedName name="DTL_U_CR40CB_136_1">#N/A</definedName>
    <definedName name="DTL_U_CR40SX_137_1">#N/A</definedName>
    <definedName name="DTL_U_CR41CB_138_1">#N/A</definedName>
    <definedName name="DTL_U_CR41SX_139_1">#N/A</definedName>
    <definedName name="DTL_U_CR42CB_140_1">#N/A</definedName>
    <definedName name="DTL_U_CR42SX_141_1">#N/A</definedName>
    <definedName name="DTL_U_CR43SX_142_1">#N/A</definedName>
    <definedName name="DTL_U_CR44SX_143_1">#N/A</definedName>
    <definedName name="DTL_U_CR45CB_144_1">#N/A</definedName>
    <definedName name="DTL_U_CR45SX_145_1">#N/A</definedName>
    <definedName name="DTL_U_CR46CB_146_1">#N/A</definedName>
    <definedName name="DTL_U_CR46SX_147_1">#N/A</definedName>
    <definedName name="DTL_U_CR47SX_148_1">#N/A</definedName>
    <definedName name="DTL_U_CR48SX_149_1">#N/A</definedName>
    <definedName name="DTL_U_CR49CB_150_1">#N/A</definedName>
    <definedName name="DTL_U_CR49SX_151_1">#N/A</definedName>
    <definedName name="DTL_U_CR50CB_152_1">#N/A</definedName>
    <definedName name="DTL_U_CR50SX_153_1">#N/A</definedName>
    <definedName name="DTL_U_CR51CB_154_1">#N/A</definedName>
    <definedName name="DTL_U_CR51SX_155_1">#N/A</definedName>
    <definedName name="DTL_U_CR52CB_156_1">#N/A</definedName>
    <definedName name="DTL_U_CR52SX_157_1">#N/A</definedName>
    <definedName name="DTL_U_CR53CB_158_1">#N/A</definedName>
    <definedName name="DTL_U_CR53SX_159_1">#N/A</definedName>
    <definedName name="DTL_U_CR54CB_160_1">#N/A</definedName>
    <definedName name="DTL_U_CR55CB_161_1">#N/A</definedName>
    <definedName name="DTL_U_CR56CB_162_1">#N/A</definedName>
    <definedName name="DTL_U_CR57CB_163_1">#N/A</definedName>
    <definedName name="DTL_U_CR58CB_164_1">#N/A</definedName>
    <definedName name="DTL_U_CR59CB_165_1">#N/A</definedName>
    <definedName name="DTL_U_CR60CB_166_1">#N/A</definedName>
    <definedName name="DTL_U_CR61CB_167_1">#N/A</definedName>
    <definedName name="DTL_U_CR62CB_168_1">#N/A</definedName>
    <definedName name="DTL_U_CR63CB_169_1">#N/A</definedName>
    <definedName name="DTL_U_CR64CB_170_1">#N/A</definedName>
    <definedName name="DTL_U_CR65CB_171_1">#N/A</definedName>
    <definedName name="DTL_U_CR66CB_172_1">#N/A</definedName>
    <definedName name="DTL_U_CR68CB_173_1">#N/A</definedName>
    <definedName name="DTL_U_CR69CB_174_1">#N/A</definedName>
    <definedName name="DTL_U_CR70CB_175_1">#N/A</definedName>
    <definedName name="DTL_U_CR71CB_176_1">#N/A</definedName>
    <definedName name="DTL_U_CR72CB_177_1">#N/A</definedName>
    <definedName name="DTL_U_CR73CB_178_1">#N/A</definedName>
    <definedName name="DTL_U_CR74CB_179_1">#N/A</definedName>
    <definedName name="DTL_U_CR75CB_180_1">#N/A</definedName>
    <definedName name="DTL_U_CR76CB_181_1">#N/A</definedName>
    <definedName name="DTL_U_CR77CB_182_1">#N/A</definedName>
    <definedName name="DTL_U_CR78CB_183_1">#N/A</definedName>
    <definedName name="DTL_U_CR79CB_184_1">#N/A</definedName>
    <definedName name="DTL_U_CR80CB_185_1">#N/A</definedName>
    <definedName name="DTL_U_CR81CB_186_1">#N/A</definedName>
    <definedName name="DTL_U_CR82CB_187_1">#N/A</definedName>
    <definedName name="DTL_U_CR83CB_188_1">#N/A</definedName>
    <definedName name="DTL_U_CR84CB_189_1">#N/A</definedName>
    <definedName name="DTL_U_CR85CB_190_1">#N/A</definedName>
    <definedName name="DTL_U_CR86CB_191_1">#N/A</definedName>
    <definedName name="DTL_U_CR87CB_192_1">#N/A</definedName>
    <definedName name="DTL_U_CR88BX_193_1">#N/A</definedName>
    <definedName name="DTL_U_CR88CB_194_1">#N/A</definedName>
    <definedName name="DTL_U_CR89BX_195_1">#N/A</definedName>
    <definedName name="DTL_U_CR89CB_196_1">#N/A</definedName>
    <definedName name="DTL_U_CR90BX_197_1">#N/A</definedName>
    <definedName name="DTL_U_CR90CB_198_1">#N/A</definedName>
    <definedName name="DTL_U_CR91BX_199_1">#N/A</definedName>
    <definedName name="DTL_U_CR91CB_200_1">#N/A</definedName>
    <definedName name="DTL_U_CR92CB_201_1">#N/A</definedName>
    <definedName name="DTL_U_CR93CB_202_1">#N/A</definedName>
    <definedName name="DTL_U_CR94CB_203_1">#N/A</definedName>
    <definedName name="DTL_U_CR95CB_204_1">#N/A</definedName>
    <definedName name="DTL_U_CR96CB_205_1">#N/A</definedName>
    <definedName name="DTL_U_CR97CB_206_1">#N/A</definedName>
    <definedName name="DTL_U_CR98CB_207_1">#N/A</definedName>
    <definedName name="DTL_U_CR99CB_208_1">#N/A</definedName>
    <definedName name="DTL_U_DEAM_1_1">#N/A</definedName>
    <definedName name="DTL_U_DEAM_209_1">#N/A</definedName>
    <definedName name="DTL_U_DEAM_NET_ASSET_VALUE_CASH_AND_OTHER_ASSETS_2_1">#N/A</definedName>
    <definedName name="DTL_U_DEAM_NET_ASSET_VALUE_DEAM_INVESTMENTS_1_1">#N/A</definedName>
    <definedName name="DTL_U_E012BC_FEI94500X0__1_1">#N/A</definedName>
    <definedName name="DTL_U_E012BC_FEI94750L0__2_1">#N/A</definedName>
    <definedName name="DTL_U_E102BC_FEI94500F1__3_1">#N/A</definedName>
    <definedName name="DTL_U_E102BC_FEI94500R1__4_1">#N/A</definedName>
    <definedName name="DTL_U_E102BC_FEI94750C1__5_1">#N/A</definedName>
    <definedName name="DTL_U_E102BC_FEI94750O1__6_1">#N/A</definedName>
    <definedName name="DTL_U_E104BC_FEI94000O1__7_1">#N/A</definedName>
    <definedName name="DTL_U_E104BC_FEI94500F2__8_1">#N/A</definedName>
    <definedName name="DTL_U_E104BC_FEI94500I1__9_1">#N/A</definedName>
    <definedName name="DTL_U_E104BC_FEI94500L1__10_1">#N/A</definedName>
    <definedName name="DTL_U_E104BC_FEI94500O1__11_1">#N/A</definedName>
    <definedName name="DTL_U_E104BC_FEI94500R2__12_1">#N/A</definedName>
    <definedName name="DTL_U_E104BC_FEI94500U1__13_1">#N/A</definedName>
    <definedName name="DTL_U_E104BC_FEI94500X1__14_1">#N/A</definedName>
    <definedName name="DTL_U_E104BC_FEI94750C1__15_1">#N/A</definedName>
    <definedName name="DTL_U_E104BC_FEI94750O1__16_1">#N/A</definedName>
    <definedName name="DTL_U_E104BC_FEI94875C1__17_1">#N/A</definedName>
    <definedName name="DTL_U_E104BC_FEI94875O1__18_1">#N/A</definedName>
    <definedName name="DTL_U_E104BC_GBL10450X0__19_1">#N/A</definedName>
    <definedName name="DTL_U_E104BC_GBL10500L0__20_1">#N/A</definedName>
    <definedName name="DTL_U_E104BC_GBL10500X0__21_1">#N/A</definedName>
    <definedName name="DTL_U_E104BC_GBL10550L0__22_1">#N/A</definedName>
    <definedName name="DTL_U_E104BC_GBL10550X0__23_1">#N/A</definedName>
    <definedName name="DTL_U_E104BC_GBL10650L0__24_1">#N/A</definedName>
    <definedName name="DTL_U_E107BC_FEI94625O1__25_1">#N/A</definedName>
    <definedName name="DTL_U_E107BC_FEI94750O1__26_1">#N/A</definedName>
    <definedName name="DTL_U_E107BC_FEI94875O1__27_1">#N/A</definedName>
    <definedName name="DTL_U_E108BC_GBL10500W0__28_1">#N/A</definedName>
    <definedName name="DTL_U_E108BC_GBL10550W0__29_1">#N/A</definedName>
    <definedName name="DTL_U_E108BC_GBL10600L0__30_1">#N/A</definedName>
    <definedName name="DTL_U_E111BC_FEI94750L1__31_1">#N/A</definedName>
    <definedName name="DTL_U_E111BC_FEI94750X1__32_1">#N/A</definedName>
    <definedName name="DTL_U_E111BC_GBL10550C1__33_1">#N/A</definedName>
    <definedName name="DTL_U_E111BC_GBL10550L0__34_1">#N/A</definedName>
    <definedName name="DTL_U_E111BC_GBL10550O1__35_1">#N/A</definedName>
    <definedName name="DTL_U_E111BC_GBL10550X0__36_1">#N/A</definedName>
    <definedName name="DTL_U_E111BC_GBL10600A1__37_1">#N/A</definedName>
    <definedName name="DTL_U_E111BC_GBL10600C1__38_1">#N/A</definedName>
    <definedName name="DTL_U_E111BC_GBL10600M1__39_1">#N/A</definedName>
    <definedName name="DTL_U_E111BC_GBL10600O1__40_1">#N/A</definedName>
    <definedName name="DTL_U_E111BC_GBL10700A1__41_1">#N/A</definedName>
    <definedName name="DTL_U_E112BC_GBL10450N1__42_1">#N/A</definedName>
    <definedName name="DTL_U_E112BC_GBL10650B1__43_1">#N/A</definedName>
    <definedName name="DTL_U_E203BC_GBL10400X0__44_1">#N/A</definedName>
    <definedName name="DTL_U_E203BC_GBL10450X0__45_1">#N/A</definedName>
    <definedName name="DTL_U_E203BC_GBL10600L0__46_1">#N/A</definedName>
    <definedName name="DTL_U_E203BC_GBM10225U0__47_1">#N/A</definedName>
    <definedName name="DTL_U_E203BC_GBM1025U0__48_1">#N/A</definedName>
    <definedName name="DTL_U_E203BC_GBM10275I0__49_1">#N/A</definedName>
    <definedName name="DTL_U_E203BC_GBM10275U0__50_1">#N/A</definedName>
    <definedName name="DTL_U_E203BC_GBM1030U0__51_1">#N/A</definedName>
    <definedName name="DTL_U_E203BC_GBM10325I0__52_1">#N/A</definedName>
    <definedName name="DTL_U_E203BC_OGBL1000X0__53_1">#N/A</definedName>
    <definedName name="DTL_U_E203BC_OGBL1005X0__54_1">#N/A</definedName>
    <definedName name="DTL_U_E203BC_OGBL1045U0__55_1">#N/A</definedName>
    <definedName name="DTL_U_E203BC_OGBL1050U0__56_1">#N/A</definedName>
    <definedName name="DTL_U_E311BC_GBL10500W0__57_1">#N/A</definedName>
    <definedName name="DTL_U_E311BC_GBL10550W0__58_1">#N/A</definedName>
    <definedName name="DTL_U_E402BC_FEI94250R1__59_1">#N/A</definedName>
    <definedName name="DTL_U_E402BC_FEI94250U1__60_1">#N/A</definedName>
    <definedName name="DTL_U_E402BC_FEI94375X0__61_1">#N/A</definedName>
    <definedName name="DTL_U_E402BC_FEI94500R1__62_1">#N/A</definedName>
    <definedName name="DTL_U_E402BC_FEI94500X0__63_1">#N/A</definedName>
    <definedName name="DTL_U_E402BC_FEI94625O1__64_1">#N/A</definedName>
    <definedName name="DTL_U_E402BC_FEI94750C1__65_1">#N/A</definedName>
    <definedName name="DTL_U_E402BC_FEI94750O1__66_1">#N/A</definedName>
    <definedName name="DTL_U_E402BC_FEI94750R1__67_1">#N/A</definedName>
    <definedName name="DTL_U_E402BC_FEI94875L0__68_1">#N/A</definedName>
    <definedName name="DTL_U_E402BC_FEI94875U0__69_1">#N/A</definedName>
    <definedName name="DTL_U_E402BC_FEI94875X0__70_1">#N/A</definedName>
    <definedName name="DTL_U_E402BC_FEI95000C1__71_1">#N/A</definedName>
    <definedName name="DTL_U_E402BC_FEI95000F1__72_1">#N/A</definedName>
    <definedName name="DTL_U_E402BC_FEI95000I1__73_1">#N/A</definedName>
    <definedName name="DTL_U_E402BC_FEI95000L0__74_1">#N/A</definedName>
    <definedName name="DTL_U_E402BC_FEI95000L1__75_1">#N/A</definedName>
    <definedName name="DTL_U_E402BC_FEI95000R1__76_1">#N/A</definedName>
    <definedName name="DTL_U_E402BC_FEI95000U0__77_1">#N/A</definedName>
    <definedName name="DTL_U_E402BC_FEI95000U1__78_1">#N/A</definedName>
    <definedName name="DTL_U_E402BC_FEI95000X1__79_1">#N/A</definedName>
    <definedName name="DTL_U_E402BC_FEI95125C1__80_1">#N/A</definedName>
    <definedName name="DTL_U_E402BC_FEI95125L0__81_1">#N/A</definedName>
    <definedName name="DTL_U_E402BC_FEI95250F1__82_1">#N/A</definedName>
    <definedName name="DTL_U_E402BC_FEI95250I1__83_1">#N/A</definedName>
    <definedName name="DTL_U_E402BC_FEI95250L0__84_1">#N/A</definedName>
    <definedName name="DTL_U_E402BC_FEI95375G0__85_1">#N/A</definedName>
    <definedName name="DTL_U_E402BC_FEI95500F1__86_1">#N/A</definedName>
    <definedName name="DTL_U_E402BC_GBL10350W0__87_1">#N/A</definedName>
    <definedName name="DTL_U_E402BC_GBL10400M1__88_1">#N/A</definedName>
    <definedName name="DTL_U_E402BC_GBL10600J0__89_1">#N/A</definedName>
    <definedName name="DTL_U_E402BC_GBL10600K0__90_1">#N/A</definedName>
    <definedName name="DTL_U_E402BC_GBL10650K0__91_1">#N/A</definedName>
    <definedName name="DTL_U_E502BC_OGBL1080L0__92_1">#N/A</definedName>
    <definedName name="DTL_U_E607BC_GBL10650A1__93_1">#N/A</definedName>
    <definedName name="DTL_U_EQ02AF_9_1">#N/A</definedName>
    <definedName name="DTL_U_EQ02LF_10_1">#N/A</definedName>
    <definedName name="DTL_U_EQ04LB_11_1">#N/A</definedName>
    <definedName name="DTL_U_EQUITIES___LISTED_10_1">#N/A</definedName>
    <definedName name="DTL_U_EQUITIES___LISTED_12_1">#N/A</definedName>
    <definedName name="DTL_U_EQUITIES___LISTED_13_1">#N/A</definedName>
    <definedName name="DTL_U_EQUITIES___LISTED_15_1">#N/A</definedName>
    <definedName name="DTL_U_EQUITIES___LISTED_18_1">#N/A</definedName>
    <definedName name="DTL_U_EQUITIES___LISTED_2_1">#N/A</definedName>
    <definedName name="DTL_U_EQUITIES___LISTED_20_1">#N/A</definedName>
    <definedName name="DTL_U_EQUITIES___LISTED_22_1">#N/A</definedName>
    <definedName name="DTL_U_EQUITIES___LISTED_24_1">#N/A</definedName>
    <definedName name="DTL_U_EQUITIES___LISTED_26_1">#N/A</definedName>
    <definedName name="DTL_U_EQUITIES___LISTED_28_1">#N/A</definedName>
    <definedName name="DTL_U_EQUITIES___LISTED_29_1">#N/A</definedName>
    <definedName name="DTL_U_EQUITIES___LISTED_31_1">#N/A</definedName>
    <definedName name="DTL_U_EQUITIES___LISTED_33_1">#N/A</definedName>
    <definedName name="DTL_U_EQUITIES___LISTED_35_1">#N/A</definedName>
    <definedName name="DTL_U_EQUITIES___LISTED_38_1">#N/A</definedName>
    <definedName name="DTL_U_EQUITIES___LISTED_39_1">#N/A</definedName>
    <definedName name="DTL_U_EQUITIES___LISTED_4_1">#N/A</definedName>
    <definedName name="DTL_U_EQUITIES___LISTED_41_1">#N/A</definedName>
    <definedName name="DTL_U_EQUITIES___LISTED_42_1">#N/A</definedName>
    <definedName name="DTL_U_EQUITIES___LISTED_43_1">#N/A</definedName>
    <definedName name="DTL_U_EQUITIES___LISTED_47_1">#N/A</definedName>
    <definedName name="DTL_U_EQUITIES___LISTED_5_1">#N/A</definedName>
    <definedName name="DTL_U_EQUITIES___LISTED_6_1">#N/A</definedName>
    <definedName name="DTL_U_EQUITIES___LISTED_7_1">#N/A</definedName>
    <definedName name="DTL_U_EQUITIES___LISTED_8_1">#N/A</definedName>
    <definedName name="DTL_U_EQUITY___NON_LISTED_1_1">#N/A</definedName>
    <definedName name="DTL_U_EQUITY___NON_LISTED_3_1">#N/A</definedName>
    <definedName name="DTL_U_EQUITY___NON_LISTED_4_1">#N/A</definedName>
    <definedName name="DTL_U_EQUITY___NON_LISTED_5_1">#N/A</definedName>
    <definedName name="DTL_U_EQUITY___NON_LISTED_6_1">#N/A</definedName>
    <definedName name="DTL_U_EQUITY___NON_LISTED_8_1">#N/A</definedName>
    <definedName name="DTL_U_F_X_FORWARD_48_1">#N/A</definedName>
    <definedName name="DTL_U_F_X_FORWARD_6_1">#N/A</definedName>
    <definedName name="DTL_U_F_X_FORWARD_7_1">#N/A</definedName>
    <definedName name="DTL_U_F_X_FORWARD_8_1">#N/A</definedName>
    <definedName name="DTL_U_F_X_FORWARD_9_1">#N/A</definedName>
    <definedName name="DTL_U_FINANCE_10_1">#N/A</definedName>
    <definedName name="DTL_U_FINANCE_4_1">#N/A</definedName>
    <definedName name="DTL_U_FINANCE_5_1">#N/A</definedName>
    <definedName name="DTL_U_FINANCE_53_1">#N/A</definedName>
    <definedName name="DTL_U_FINANCE_6_1">#N/A</definedName>
    <definedName name="DTL_U_FINANCE_7_1">#N/A</definedName>
    <definedName name="DTL_U_FINANCE_8_1">#N/A</definedName>
    <definedName name="DTL_U_FINANCE_9_1">#N/A</definedName>
    <definedName name="DTL_U_FSS93000R1__10_1">#N/A</definedName>
    <definedName name="DTL_U_FSS93500C1__4_1">#N/A</definedName>
    <definedName name="DTL_U_FSS93500F1__5_1">#N/A</definedName>
    <definedName name="DTL_U_FSS93500O1__6_1">#N/A</definedName>
    <definedName name="DTL_U_FSS93500R1__7_1">#N/A</definedName>
    <definedName name="DTL_U_FSS93500X0__1_1">#N/A</definedName>
    <definedName name="DTL_U_FSS93625L0__2_1">#N/A</definedName>
    <definedName name="DTL_U_FSS93750C1__3_1">#N/A</definedName>
    <definedName name="DTL_U_FSS93750C1__8_1">#N/A</definedName>
    <definedName name="DTL_U_FSS93750O1__9_1">#N/A</definedName>
    <definedName name="DTL_U_FSS94500F1__11_1">#N/A</definedName>
    <definedName name="DTL_U_FUNDI_2_1">#N/A</definedName>
    <definedName name="DTL_U_FUNDII_3_1">#N/A</definedName>
    <definedName name="DTL_U_FUNDLP_1_1">#N/A</definedName>
    <definedName name="DTL_U_FUNDLP_4_1">#N/A</definedName>
    <definedName name="DTL_U_INTRA_5_1">#N/A</definedName>
    <definedName name="DTL_U_IR01AW_12_1">#N/A</definedName>
    <definedName name="DTL_U_IR01CB_210_1">#N/A</definedName>
    <definedName name="DTL_U_IR01CS_13_1">#N/A</definedName>
    <definedName name="DTL_U_IR01LB_14_1">#N/A</definedName>
    <definedName name="DTL_U_IR01SD_211_1">#N/A</definedName>
    <definedName name="DTL_U_IR02CB_212_1">#N/A</definedName>
    <definedName name="DTL_U_IR02LF_15_1">#N/A</definedName>
    <definedName name="DTL_U_IR02SD_213_1">#N/A</definedName>
    <definedName name="DTL_U_IR02SI_214_1">#N/A</definedName>
    <definedName name="DTL_U_IR03AF_16_1">#N/A</definedName>
    <definedName name="DTL_U_IR03CB_215_1">#N/A</definedName>
    <definedName name="DTL_U_IR03LF_17_1">#N/A</definedName>
    <definedName name="DTL_U_IR03SD_216_1">#N/A</definedName>
    <definedName name="DTL_U_IR03SX_217_1">#N/A</definedName>
    <definedName name="DTL_U_IR04CB_218_1">#N/A</definedName>
    <definedName name="DTL_U_IR04OC_219_1">#N/A</definedName>
    <definedName name="DTL_U_IR04SD_220_1">#N/A</definedName>
    <definedName name="DTL_U_IR04SI_221_1">#N/A</definedName>
    <definedName name="DTL_U_IR05SD_222_1">#N/A</definedName>
    <definedName name="DTL_U_IR05SX_223_1">#N/A</definedName>
    <definedName name="DTL_U_IR06CB_224_1">#N/A</definedName>
    <definedName name="DTL_U_IR07CB_225_1">#N/A</definedName>
    <definedName name="DTL_U_IR08CB_226_1">#N/A</definedName>
    <definedName name="DTL_U_IR10CB_227_1">#N/A</definedName>
    <definedName name="DTL_U_ISDASD_228_1">#N/A</definedName>
    <definedName name="DTL_U_LILYPD_1_1">#N/A</definedName>
    <definedName name="DTL_U_LILYPD_NET_ASSET_VALUE_CASH_AND_OTHER_ASSETS_2_1">#N/A</definedName>
    <definedName name="DTL_U_LILYPD_NET_ASSET_VALUE_LILYPD_INVESTMENTS_1_1">#N/A</definedName>
    <definedName name="DTL_U_MA01CS_18_1">#N/A</definedName>
    <definedName name="DTL_U_MA02JP_19_1">#N/A</definedName>
    <definedName name="DTL_U_MA04SD_20_1">#N/A</definedName>
    <definedName name="DTL_U_PARTNERSHIP_10_1">#N/A</definedName>
    <definedName name="DTL_U_PARTNERSHIP_11_1">#N/A</definedName>
    <definedName name="DTL_U_PARTNERSHIP_55_1">#N/A</definedName>
    <definedName name="DTL_U_PBMRLF_229_1">#N/A</definedName>
    <definedName name="DTL_U_PBMRSD_230_1">#N/A</definedName>
    <definedName name="DTL_U_REPOSD_231_1">#N/A</definedName>
    <definedName name="DTL_U_TEMPO_1_1">#N/A</definedName>
    <definedName name="DTL_U_TEMPO_NET_ASSET_VALUE_CASH_AND_OTHER_ASSETS_2_1">#N/A</definedName>
    <definedName name="DTL_U_TEMPO_NET_ASSET_VALUE_TEMPO_INVESTMENTS_1_1">#N/A</definedName>
    <definedName name="DTL_U_VL01OC_232_1">#N/A</definedName>
    <definedName name="DTL_U_VL02CB_233_1">#N/A</definedName>
    <definedName name="DTL_U_VL02OC_234_1">#N/A</definedName>
    <definedName name="DTL_U_VL04OC_235_1">#N/A</definedName>
    <definedName name="DTL_U_WARRANTS_10_1">#N/A</definedName>
    <definedName name="DTL_U_WARRANTS_11_1">#N/A</definedName>
    <definedName name="DTL_U_WARRANTS_12_1">#N/A</definedName>
    <definedName name="DTL_U_WARRANTS_39_1">#N/A</definedName>
    <definedName name="DTL_U_WARRANTS_44_1">#N/A</definedName>
    <definedName name="DTL_U_WOLF_1_1">#N/A</definedName>
    <definedName name="DTL_U_WOLF_21_1">#N/A</definedName>
    <definedName name="DTL_U_WOLF_NET_ASSET_VALUE_CASH_AND_OTHER_ASSETS_2_1">#N/A</definedName>
    <definedName name="DTL_U_WOLF_NET_ASSET_VALUE_WOLF_INVESTMENTS_1_1">#N/A</definedName>
    <definedName name="DTL_U_WOLF_WOLF_____BARBAS_____BARRY_BAUSANO_1_1">#N/A</definedName>
    <definedName name="DTL_U_WOLF_WOLF_____CSGSY_____CREDIT_SUISEE_NOMINEES__GSY_LTD_2_1">#N/A</definedName>
    <definedName name="DTL_U_WOLF_WOLF_____CSLON_____CREDIT_SUISSE_LONDON_NOMINEE_LTD_3_1">#N/A</definedName>
    <definedName name="DTL_U_WOLF_WOLF_____FORTIS_____FORTIS_BANK_NV_S_A__4_1">#N/A</definedName>
    <definedName name="DTL_V__1_1">#N/A</definedName>
    <definedName name="DTL_V__13_1">#N/A</definedName>
    <definedName name="DTL_V__55_1">#N/A</definedName>
    <definedName name="DTL_V__56_1">#N/A</definedName>
    <definedName name="DTL_V_ASAFD1__1_1">#N/A</definedName>
    <definedName name="DTL_V_ASAFD1_NET_ASSET_VALUE_ASAFD1_INVESTMENTS_1_1">#N/A</definedName>
    <definedName name="DTL_V_ASAFD1_NET_ASSET_VALUE_CASH_AND_OTHER_ASSETS_2_1">#N/A</definedName>
    <definedName name="DTL_V_BONDS___CORPORATE_1_1">#N/A</definedName>
    <definedName name="DTL_V_BONDS___CORPORATE_11_1">#N/A</definedName>
    <definedName name="DTL_V_BONDS___CORPORATE_19_1">#N/A</definedName>
    <definedName name="DTL_V_BONDS___CORPORATE_2_1">#N/A</definedName>
    <definedName name="DTL_V_BONDS___CORPORATE_21_1">#N/A</definedName>
    <definedName name="DTL_V_BONDS___CORPORATE_23_1">#N/A</definedName>
    <definedName name="DTL_V_BONDS___CORPORATE_25_1">#N/A</definedName>
    <definedName name="DTL_V_BONDS___CORPORATE_27_1">#N/A</definedName>
    <definedName name="DTL_V_BONDS___CORPORATE_29_1">#N/A</definedName>
    <definedName name="DTL_V_BONDS___CORPORATE_32_1">#N/A</definedName>
    <definedName name="DTL_V_BONDS___CORPORATE_34_1">#N/A</definedName>
    <definedName name="DTL_V_BONDS___CORPORATE_36_1">#N/A</definedName>
    <definedName name="DTL_V_BONDS___CORPORATE_43_1">#N/A</definedName>
    <definedName name="DTL_V_BONDS___CORPORATE_48_1">#N/A</definedName>
    <definedName name="DTL_V_BONDS___CORPORATE_6_1">#N/A</definedName>
    <definedName name="DTL_V_BONDS___SOVEREIGN_1_1">#N/A</definedName>
    <definedName name="DTL_V_BONDS___SOVEREIGN_2_1">#N/A</definedName>
    <definedName name="DTL_V_BONDS___TREASURY_1_1">#N/A</definedName>
    <definedName name="DTL_V_BONDS___TREASURY_10_1">#N/A</definedName>
    <definedName name="DTL_V_BONDS___TREASURY_12_1">#N/A</definedName>
    <definedName name="DTL_V_BONDS___TREASURY_2_1">#N/A</definedName>
    <definedName name="DTL_V_BONDS___TREASURY_3_1">#N/A</definedName>
    <definedName name="DTL_V_BONDS___TREASURY_5_1">#N/A</definedName>
    <definedName name="DTL_V_BONDS___TREASURY_7_1">#N/A</definedName>
    <definedName name="DTL_V_BONDS___TREASURY_8_1">#N/A</definedName>
    <definedName name="DTL_V_C100CB_1_1">#N/A</definedName>
    <definedName name="DTL_V_C101CB_2_1">#N/A</definedName>
    <definedName name="DTL_V_C102CB_3_1">#N/A</definedName>
    <definedName name="DTL_V_C103CB_4_1">#N/A</definedName>
    <definedName name="DTL_V_C104CB_5_1">#N/A</definedName>
    <definedName name="DTL_V_C105CB_6_1">#N/A</definedName>
    <definedName name="DTL_V_C106CB_7_1">#N/A</definedName>
    <definedName name="DTL_V_C108CB_8_1">#N/A</definedName>
    <definedName name="DTL_V_C109CB_9_1">#N/A</definedName>
    <definedName name="DTL_V_C110CB_10_1">#N/A</definedName>
    <definedName name="DTL_V_C112CB_11_1">#N/A</definedName>
    <definedName name="DTL_V_C113CB_12_1">#N/A</definedName>
    <definedName name="DTL_V_C114CB_13_1">#N/A</definedName>
    <definedName name="DTL_V_C115CB_14_1">#N/A</definedName>
    <definedName name="DTL_V_C116CB_15_1">#N/A</definedName>
    <definedName name="DTL_V_C117CB_16_1">#N/A</definedName>
    <definedName name="DTL_V_C118BX_17_1">#N/A</definedName>
    <definedName name="DTL_V_C118CB_18_1">#N/A</definedName>
    <definedName name="DTL_V_C119CB_19_1">#N/A</definedName>
    <definedName name="DTL_V_C120CB_20_1">#N/A</definedName>
    <definedName name="DTL_V_C121BX_21_1">#N/A</definedName>
    <definedName name="DTL_V_C121CB_22_1">#N/A</definedName>
    <definedName name="DTL_V_C122CB_23_1">#N/A</definedName>
    <definedName name="DTL_V_C123BX_24_1">#N/A</definedName>
    <definedName name="DTL_V_C124CB_25_1">#N/A</definedName>
    <definedName name="DTL_V_C125CB_26_1">#N/A</definedName>
    <definedName name="DTL_V_C126CB_27_1">#N/A</definedName>
    <definedName name="DTL_V_C127CB_28_1">#N/A</definedName>
    <definedName name="DTL_V_C128CB_29_1">#N/A</definedName>
    <definedName name="DTL_V_C129BX_30_1">#N/A</definedName>
    <definedName name="DTL_V_C130CB_31_1">#N/A</definedName>
    <definedName name="DTL_V_C131CB_32_1">#N/A</definedName>
    <definedName name="DTL_V_C132CB_33_1">#N/A</definedName>
    <definedName name="DTL_V_C133CB_34_1">#N/A</definedName>
    <definedName name="DTL_V_C134CB_35_1">#N/A</definedName>
    <definedName name="DTL_V_C135BX_36_1">#N/A</definedName>
    <definedName name="DTL_V_C136CB_37_1">#N/A</definedName>
    <definedName name="DTL_V_C137BX_38_1">#N/A</definedName>
    <definedName name="DTL_V_C138BX_39_1">#N/A</definedName>
    <definedName name="DTL_V_C138CB_40_1">#N/A</definedName>
    <definedName name="DTL_V_C139BX_41_1">#N/A</definedName>
    <definedName name="DTL_V_C140CB_42_1">#N/A</definedName>
    <definedName name="DTL_V_C141BX_43_1">#N/A</definedName>
    <definedName name="DTL_V_C142CB_44_1">#N/A</definedName>
    <definedName name="DTL_V_C143CB_45_1">#N/A</definedName>
    <definedName name="DTL_V_C144BX_46_1">#N/A</definedName>
    <definedName name="DTL_V_C144CB_47_1">#N/A</definedName>
    <definedName name="DTL_V_C145BX_48_1">#N/A</definedName>
    <definedName name="DTL_V_C146BX_49_1">#N/A</definedName>
    <definedName name="DTL_V_C146CB_50_1">#N/A</definedName>
    <definedName name="DTL_V_C147CB_51_1">#N/A</definedName>
    <definedName name="DTL_V_C148CB_52_1">#N/A</definedName>
    <definedName name="DTL_V_C149CB_53_1">#N/A</definedName>
    <definedName name="DTL_V_C150CB_54_1">#N/A</definedName>
    <definedName name="DTL_V_C151CB_55_1">#N/A</definedName>
    <definedName name="DTL_V_C152CB_56_1">#N/A</definedName>
    <definedName name="DTL_V_C153CB_57_1">#N/A</definedName>
    <definedName name="DTL_V_C154CB_58_1">#N/A</definedName>
    <definedName name="DTL_V_C155CB_59_1">#N/A</definedName>
    <definedName name="DTL_V_C156CB_60_1">#N/A</definedName>
    <definedName name="DTL_V_C157CB_61_1">#N/A</definedName>
    <definedName name="DTL_V_C158CB_62_1">#N/A</definedName>
    <definedName name="DTL_V_C159CB_63_1">#N/A</definedName>
    <definedName name="DTL_V_C160CB_64_1">#N/A</definedName>
    <definedName name="DTL_V_C161CB_65_1">#N/A</definedName>
    <definedName name="DTL_V_C162CB_66_1">#N/A</definedName>
    <definedName name="DTL_V_C163CB_67_1">#N/A</definedName>
    <definedName name="DTL_V_C164CB_68_1">#N/A</definedName>
    <definedName name="DTL_V_C165CB_69_1">#N/A</definedName>
    <definedName name="DTL_V_C166CB_70_1">#N/A</definedName>
    <definedName name="DTL_V_C167CB_71_1">#N/A</definedName>
    <definedName name="DTL_V_C168CB_72_1">#N/A</definedName>
    <definedName name="DTL_V_C168DX_73_1">#N/A</definedName>
    <definedName name="DTL_V_C169DX_74_1">#N/A</definedName>
    <definedName name="DTL_V_C170DX_75_1">#N/A</definedName>
    <definedName name="DTL_V_C171CB_76_1">#N/A</definedName>
    <definedName name="DTL_V_C172CB_77_1">#N/A</definedName>
    <definedName name="DTL_V_C172DX_78_1">#N/A</definedName>
    <definedName name="DTL_V_C173DX_79_1">#N/A</definedName>
    <definedName name="DTL_V_C174DX_80_1">#N/A</definedName>
    <definedName name="DTL_V_C175CB_81_1">#N/A</definedName>
    <definedName name="DTL_V_C176CB_82_1">#N/A</definedName>
    <definedName name="DTL_V_C177CB_83_1">#N/A</definedName>
    <definedName name="DTL_V_C178SX_84_1">#N/A</definedName>
    <definedName name="DTL_V_C179SX_85_1">#N/A</definedName>
    <definedName name="DTL_V_C180DX_86_1">#N/A</definedName>
    <definedName name="DTL_V_C181DX_87_1">#N/A</definedName>
    <definedName name="DTL_V_C182DX_88_1">#N/A</definedName>
    <definedName name="DTL_V_C183DX_89_1">#N/A</definedName>
    <definedName name="DTL_V_C184DX_90_1">#N/A</definedName>
    <definedName name="DTL_V_C186DX_91_1">#N/A</definedName>
    <definedName name="DTL_V_C187CB_92_1">#N/A</definedName>
    <definedName name="DTL_V_C187OC_93_1">#N/A</definedName>
    <definedName name="DTL_V_C188DX_94_1">#N/A</definedName>
    <definedName name="DTL_V_C189CB_95_1">#N/A</definedName>
    <definedName name="DTL_V_C190CB_96_1">#N/A</definedName>
    <definedName name="DTL_V_C190OC_97_1">#N/A</definedName>
    <definedName name="DTL_V_C191LF_98_1">#N/A</definedName>
    <definedName name="DTL_V_C192LF_99_1">#N/A</definedName>
    <definedName name="DTL_V_C193CB_100_1">#N/A</definedName>
    <definedName name="DTL_V_C193OC_101_1">#N/A</definedName>
    <definedName name="DTL_V_CASH_1_1">#N/A</definedName>
    <definedName name="DTL_V_CASH_12_1">#N/A</definedName>
    <definedName name="DTL_V_CASH_15_1">#N/A</definedName>
    <definedName name="DTL_V_CASH_17_1">#N/A</definedName>
    <definedName name="DTL_V_CASH_2_1">#N/A</definedName>
    <definedName name="DTL_V_CASH_3_1">#N/A</definedName>
    <definedName name="DTL_V_CASH_30_1">#N/A</definedName>
    <definedName name="DTL_V_CASH_38_1">#N/A</definedName>
    <definedName name="DTL_V_CASH_4_1">#N/A</definedName>
    <definedName name="DTL_V_CASH_40_1">#N/A</definedName>
    <definedName name="DTL_V_CASH_42_1">#N/A</definedName>
    <definedName name="DTL_V_CASH_44_1">#N/A</definedName>
    <definedName name="DTL_V_CASH_45_1">#N/A</definedName>
    <definedName name="DTL_V_CASH_46_1">#N/A</definedName>
    <definedName name="DTL_V_CASH_49_1">#N/A</definedName>
    <definedName name="DTL_V_CASH_51_1">#N/A</definedName>
    <definedName name="DTL_V_CASH_54_1">#N/A</definedName>
    <definedName name="DTL_V_CASH_6_1">#N/A</definedName>
    <definedName name="DTL_V_CASH_7_1">#N/A</definedName>
    <definedName name="DTL_V_CASH_9_1">#N/A</definedName>
    <definedName name="DTL_V_CASHSD_102_1">#N/A</definedName>
    <definedName name="DTL_V_CC02AX_1_1">#N/A</definedName>
    <definedName name="DTL_V_CC02LB_2_1">#N/A</definedName>
    <definedName name="DTL_V_CC02LX_3_1">#N/A</definedName>
    <definedName name="DTL_V_CC03AW_4_1">#N/A</definedName>
    <definedName name="DTL_V_CC03AX_5_1">#N/A</definedName>
    <definedName name="DTL_V_CC04AX_6_1">#N/A</definedName>
    <definedName name="DTL_V_CC04LX_7_1">#N/A</definedName>
    <definedName name="DTL_V_CIBCCI_103_1">#N/A</definedName>
    <definedName name="DTL_V_CM02LF_8_1">#N/A</definedName>
    <definedName name="DTL_V_COMMODITY___FUTURE_14_1">#N/A</definedName>
    <definedName name="DTL_V_COMMODITY___FUTURE_16_1">#N/A</definedName>
    <definedName name="DTL_V_COMMODITY___FUTURE_17_1">#N/A</definedName>
    <definedName name="DTL_V_COMMODITY___FUTURE_2_1">#N/A</definedName>
    <definedName name="DTL_V_COMMODITY___FUTURE_3_1">#N/A</definedName>
    <definedName name="DTL_V_COMMODITY___FUTURE_4_1">#N/A</definedName>
    <definedName name="DTL_V_COMMODITY___FUTURE_45_1">#N/A</definedName>
    <definedName name="DTL_V_COMMODITY___FUTURE_5_1">#N/A</definedName>
    <definedName name="DTL_V_COMMODITY___FUTURE_50_1">#N/A</definedName>
    <definedName name="DTL_V_COMMODITY___OPTION_11_1">#N/A</definedName>
    <definedName name="DTL_V_COMMODITY___OPTION_13_1">#N/A</definedName>
    <definedName name="DTL_V_COMMODITY___OPTION_14_1">#N/A</definedName>
    <definedName name="DTL_V_COMMODITY___OPTION_16_1">#N/A</definedName>
    <definedName name="DTL_V_COMMODITY___OPTION_3_1">#N/A</definedName>
    <definedName name="DTL_V_COMMODITY___OPTION_37_1">#N/A</definedName>
    <definedName name="DTL_V_COMMODITY___OPTION_4_1">#N/A</definedName>
    <definedName name="DTL_V_COMMODITY___OPTION_5_1">#N/A</definedName>
    <definedName name="DTL_V_COMMODITY___OPTION_7_1">#N/A</definedName>
    <definedName name="DTL_V_COMMODITY___OPTION_8_1">#N/A</definedName>
    <definedName name="DTL_V_COMMODITY___OPTION_9_1">#N/A</definedName>
    <definedName name="DTL_V_CONTRACTUAL___OPTION_4_1">#N/A</definedName>
    <definedName name="DTL_V_CONTRACTUAL___OPTION_41_1">#N/A</definedName>
    <definedName name="DTL_V_CONTRACTUAL___OPTION_46_1">#N/A</definedName>
    <definedName name="DTL_V_CONTRACTUAL___OPTION_47_1">#N/A</definedName>
    <definedName name="DTL_V_CONTRACTUAL___OPTION_5_1">#N/A</definedName>
    <definedName name="DTL_V_CONTRACTUAL___OPTION_52_1">#N/A</definedName>
    <definedName name="DTL_V_CONTRACTUAL___OPTION_6_1">#N/A</definedName>
    <definedName name="DTL_V_CONTRACTUAL___SWAP_28_1">#N/A</definedName>
    <definedName name="DTL_V_CONTRACTUAL___SWAP_30_1">#N/A</definedName>
    <definedName name="DTL_V_CONTRACTUAL___SWAP_5_1">#N/A</definedName>
    <definedName name="DTL_V_CONTRACTUAL___SWAP_6_1">#N/A</definedName>
    <definedName name="DTL_V_CONTRACTUAL___SWAP_7_1">#N/A</definedName>
    <definedName name="DTL_V_CR01CB_104_1">#N/A</definedName>
    <definedName name="DTL_V_CR02CB_105_1">#N/A</definedName>
    <definedName name="DTL_V_CR14CB_106_1">#N/A</definedName>
    <definedName name="DTL_V_CR15CB_107_1">#N/A</definedName>
    <definedName name="DTL_V_CR16CB_108_1">#N/A</definedName>
    <definedName name="DTL_V_CR16SX_109_1">#N/A</definedName>
    <definedName name="DTL_V_CR17SX_110_1">#N/A</definedName>
    <definedName name="DTL_V_CR18SX_111_1">#N/A</definedName>
    <definedName name="DTL_V_CR19SX_112_1">#N/A</definedName>
    <definedName name="DTL_V_CR20SX_113_1">#N/A</definedName>
    <definedName name="DTL_V_CR21SX_114_1">#N/A</definedName>
    <definedName name="DTL_V_CR22CB_115_1">#N/A</definedName>
    <definedName name="DTL_V_CR22SX_116_1">#N/A</definedName>
    <definedName name="DTL_V_CR23SX_117_1">#N/A</definedName>
    <definedName name="DTL_V_CR24SX_118_1">#N/A</definedName>
    <definedName name="DTL_V_CR25SX_119_1">#N/A</definedName>
    <definedName name="DTL_V_CR26SX_120_1">#N/A</definedName>
    <definedName name="DTL_V_CR27SX_121_1">#N/A</definedName>
    <definedName name="DTL_V_CR28SX_122_1">#N/A</definedName>
    <definedName name="DTL_V_CR29SX_123_1">#N/A</definedName>
    <definedName name="DTL_V_CR30SX_124_1">#N/A</definedName>
    <definedName name="DTL_V_CR31SX_125_1">#N/A</definedName>
    <definedName name="DTL_V_CR32SX_126_1">#N/A</definedName>
    <definedName name="DTL_V_CR33SX_127_1">#N/A</definedName>
    <definedName name="DTL_V_CR34SX_128_1">#N/A</definedName>
    <definedName name="DTL_V_CR35SX_129_1">#N/A</definedName>
    <definedName name="DTL_V_CR36SX_130_1">#N/A</definedName>
    <definedName name="DTL_V_CR37SX_131_1">#N/A</definedName>
    <definedName name="DTL_V_CR38CB_132_1">#N/A</definedName>
    <definedName name="DTL_V_CR38SX_133_1">#N/A</definedName>
    <definedName name="DTL_V_CR39CB_134_1">#N/A</definedName>
    <definedName name="DTL_V_CR39SX_135_1">#N/A</definedName>
    <definedName name="DTL_V_CR40CB_136_1">#N/A</definedName>
    <definedName name="DTL_V_CR40SX_137_1">#N/A</definedName>
    <definedName name="DTL_V_CR41CB_138_1">#N/A</definedName>
    <definedName name="DTL_V_CR41SX_139_1">#N/A</definedName>
    <definedName name="DTL_V_CR42CB_140_1">#N/A</definedName>
    <definedName name="DTL_V_CR42SX_141_1">#N/A</definedName>
    <definedName name="DTL_V_CR43SX_142_1">#N/A</definedName>
    <definedName name="DTL_V_CR44SX_143_1">#N/A</definedName>
    <definedName name="DTL_V_CR45CB_144_1">#N/A</definedName>
    <definedName name="DTL_V_CR45SX_145_1">#N/A</definedName>
    <definedName name="DTL_V_CR46CB_146_1">#N/A</definedName>
    <definedName name="DTL_V_CR46SX_147_1">#N/A</definedName>
    <definedName name="DTL_V_CR47SX_148_1">#N/A</definedName>
    <definedName name="DTL_V_CR48SX_149_1">#N/A</definedName>
    <definedName name="DTL_V_CR49CB_150_1">#N/A</definedName>
    <definedName name="DTL_V_CR49SX_151_1">#N/A</definedName>
    <definedName name="DTL_V_CR50CB_152_1">#N/A</definedName>
    <definedName name="DTL_V_CR50SX_153_1">#N/A</definedName>
    <definedName name="DTL_V_CR51CB_154_1">#N/A</definedName>
    <definedName name="DTL_V_CR51SX_155_1">#N/A</definedName>
    <definedName name="DTL_V_CR52CB_156_1">#N/A</definedName>
    <definedName name="DTL_V_CR52SX_157_1">#N/A</definedName>
    <definedName name="DTL_V_CR53CB_158_1">#N/A</definedName>
    <definedName name="DTL_V_CR53SX_159_1">#N/A</definedName>
    <definedName name="DTL_V_CR54CB_160_1">#N/A</definedName>
    <definedName name="DTL_V_CR55CB_161_1">#N/A</definedName>
    <definedName name="DTL_V_CR56CB_162_1">#N/A</definedName>
    <definedName name="DTL_V_CR57CB_163_1">#N/A</definedName>
    <definedName name="DTL_V_CR58CB_164_1">#N/A</definedName>
    <definedName name="DTL_V_CR59CB_165_1">#N/A</definedName>
    <definedName name="DTL_V_CR60CB_166_1">#N/A</definedName>
    <definedName name="DTL_V_CR61CB_167_1">#N/A</definedName>
    <definedName name="DTL_V_CR62CB_168_1">#N/A</definedName>
    <definedName name="DTL_V_CR63CB_169_1">#N/A</definedName>
    <definedName name="DTL_V_CR64CB_170_1">#N/A</definedName>
    <definedName name="DTL_V_CR65CB_171_1">#N/A</definedName>
    <definedName name="DTL_V_CR66CB_172_1">#N/A</definedName>
    <definedName name="DTL_V_CR68CB_173_1">#N/A</definedName>
    <definedName name="DTL_V_CR69CB_174_1">#N/A</definedName>
    <definedName name="DTL_V_CR70CB_175_1">#N/A</definedName>
    <definedName name="DTL_V_CR71CB_176_1">#N/A</definedName>
    <definedName name="DTL_V_CR72CB_177_1">#N/A</definedName>
    <definedName name="DTL_V_CR73CB_178_1">#N/A</definedName>
    <definedName name="DTL_V_CR74CB_179_1">#N/A</definedName>
    <definedName name="DTL_V_CR75CB_180_1">#N/A</definedName>
    <definedName name="DTL_V_CR76CB_181_1">#N/A</definedName>
    <definedName name="DTL_V_CR77CB_182_1">#N/A</definedName>
    <definedName name="DTL_V_CR78CB_183_1">#N/A</definedName>
    <definedName name="DTL_V_CR79CB_184_1">#N/A</definedName>
    <definedName name="DTL_V_CR80CB_185_1">#N/A</definedName>
    <definedName name="DTL_V_CR81CB_186_1">#N/A</definedName>
    <definedName name="DTL_V_CR82CB_187_1">#N/A</definedName>
    <definedName name="DTL_V_CR83CB_188_1">#N/A</definedName>
    <definedName name="DTL_V_CR84CB_189_1">#N/A</definedName>
    <definedName name="DTL_V_CR85CB_190_1">#N/A</definedName>
    <definedName name="DTL_V_CR86CB_191_1">#N/A</definedName>
    <definedName name="DTL_V_CR87CB_192_1">#N/A</definedName>
    <definedName name="DTL_V_CR88BX_193_1">#N/A</definedName>
    <definedName name="DTL_V_CR88CB_194_1">#N/A</definedName>
    <definedName name="DTL_V_CR89BX_195_1">#N/A</definedName>
    <definedName name="DTL_V_CR89CB_196_1">#N/A</definedName>
    <definedName name="DTL_V_CR90BX_197_1">#N/A</definedName>
    <definedName name="DTL_V_CR90CB_198_1">#N/A</definedName>
    <definedName name="DTL_V_CR91BX_199_1">#N/A</definedName>
    <definedName name="DTL_V_CR91CB_200_1">#N/A</definedName>
    <definedName name="DTL_V_CR92CB_201_1">#N/A</definedName>
    <definedName name="DTL_V_CR93CB_202_1">#N/A</definedName>
    <definedName name="DTL_V_CR94CB_203_1">#N/A</definedName>
    <definedName name="DTL_V_CR95CB_204_1">#N/A</definedName>
    <definedName name="DTL_V_CR96CB_205_1">#N/A</definedName>
    <definedName name="DTL_V_CR97CB_206_1">#N/A</definedName>
    <definedName name="DTL_V_CR98CB_207_1">#N/A</definedName>
    <definedName name="DTL_V_CR99CB_208_1">#N/A</definedName>
    <definedName name="DTL_V_DEAM_1_1">#N/A</definedName>
    <definedName name="DTL_V_DEAM_209_1">#N/A</definedName>
    <definedName name="DTL_V_DEAM_CAD_1_1">#N/A</definedName>
    <definedName name="DTL_V_DEAM_NET_ASSET_VALUE_CASH_AND_OTHER_ASSETS_2_1">#N/A</definedName>
    <definedName name="DTL_V_DEAM_NET_ASSET_VALUE_DEAM_INVESTMENTS_1_1">#N/A</definedName>
    <definedName name="DTL_V_DEAM_USD_2_1">#N/A</definedName>
    <definedName name="DTL_V_EQ02AF_9_1">#N/A</definedName>
    <definedName name="DTL_V_EQ02LF_10_1">#N/A</definedName>
    <definedName name="DTL_V_EQ04LB_11_1">#N/A</definedName>
    <definedName name="DTL_V_EQUITIES___LISTED_10_1">#N/A</definedName>
    <definedName name="DTL_V_EQUITIES___LISTED_12_1">#N/A</definedName>
    <definedName name="DTL_V_EQUITIES___LISTED_13_1">#N/A</definedName>
    <definedName name="DTL_V_EQUITIES___LISTED_15_1">#N/A</definedName>
    <definedName name="DTL_V_EQUITIES___LISTED_18_1">#N/A</definedName>
    <definedName name="DTL_V_EQUITIES___LISTED_2_1">#N/A</definedName>
    <definedName name="DTL_V_EQUITIES___LISTED_20_1">#N/A</definedName>
    <definedName name="DTL_V_EQUITIES___LISTED_22_1">#N/A</definedName>
    <definedName name="DTL_V_EQUITIES___LISTED_24_1">#N/A</definedName>
    <definedName name="DTL_V_EQUITIES___LISTED_26_1">#N/A</definedName>
    <definedName name="DTL_V_EQUITIES___LISTED_28_1">#N/A</definedName>
    <definedName name="DTL_V_EQUITIES___LISTED_29_1">#N/A</definedName>
    <definedName name="DTL_V_EQUITIES___LISTED_31_1">#N/A</definedName>
    <definedName name="DTL_V_EQUITIES___LISTED_33_1">#N/A</definedName>
    <definedName name="DTL_V_EQUITIES___LISTED_35_1">#N/A</definedName>
    <definedName name="DTL_V_EQUITIES___LISTED_38_1">#N/A</definedName>
    <definedName name="DTL_V_EQUITIES___LISTED_39_1">#N/A</definedName>
    <definedName name="DTL_V_EQUITIES___LISTED_4_1">#N/A</definedName>
    <definedName name="DTL_V_EQUITIES___LISTED_41_1">#N/A</definedName>
    <definedName name="DTL_V_EQUITIES___LISTED_42_1">#N/A</definedName>
    <definedName name="DTL_V_EQUITIES___LISTED_43_1">#N/A</definedName>
    <definedName name="DTL_V_EQUITIES___LISTED_47_1">#N/A</definedName>
    <definedName name="DTL_V_EQUITIES___LISTED_5_1">#N/A</definedName>
    <definedName name="DTL_V_EQUITIES___LISTED_6_1">#N/A</definedName>
    <definedName name="DTL_V_EQUITIES___LISTED_7_1">#N/A</definedName>
    <definedName name="DTL_V_EQUITIES___LISTED_8_1">#N/A</definedName>
    <definedName name="DTL_V_EQUITY___NON_LISTED_1_1">#N/A</definedName>
    <definedName name="DTL_V_EQUITY___NON_LISTED_3_1">#N/A</definedName>
    <definedName name="DTL_V_EQUITY___NON_LISTED_4_1">#N/A</definedName>
    <definedName name="DTL_V_EQUITY___NON_LISTED_5_1">#N/A</definedName>
    <definedName name="DTL_V_EQUITY___NON_LISTED_6_1">#N/A</definedName>
    <definedName name="DTL_V_EQUITY___NON_LISTED_8_1">#N/A</definedName>
    <definedName name="DTL_V_F_X_FORWARD_48_1">#N/A</definedName>
    <definedName name="DTL_V_F_X_FORWARD_6_1">#N/A</definedName>
    <definedName name="DTL_V_F_X_FORWARD_7_1">#N/A</definedName>
    <definedName name="DTL_V_F_X_FORWARD_8_1">#N/A</definedName>
    <definedName name="DTL_V_F_X_FORWARD_9_1">#N/A</definedName>
    <definedName name="DTL_V_FINANCE_10_1">#N/A</definedName>
    <definedName name="DTL_V_FINANCE_4_1">#N/A</definedName>
    <definedName name="DTL_V_FINANCE_5_1">#N/A</definedName>
    <definedName name="DTL_V_FINANCE_53_1">#N/A</definedName>
    <definedName name="DTL_V_FINANCE_6_1">#N/A</definedName>
    <definedName name="DTL_V_FINANCE_7_1">#N/A</definedName>
    <definedName name="DTL_V_FINANCE_8_1">#N/A</definedName>
    <definedName name="DTL_V_FINANCE_9_1">#N/A</definedName>
    <definedName name="DTL_V_IR01AW_12_1">#N/A</definedName>
    <definedName name="DTL_V_IR01CB_210_1">#N/A</definedName>
    <definedName name="DTL_V_IR01CS_13_1">#N/A</definedName>
    <definedName name="DTL_V_IR01LB_14_1">#N/A</definedName>
    <definedName name="DTL_V_IR01SD_211_1">#N/A</definedName>
    <definedName name="DTL_V_IR02CB_212_1">#N/A</definedName>
    <definedName name="DTL_V_IR02LF_15_1">#N/A</definedName>
    <definedName name="DTL_V_IR02SD_213_1">#N/A</definedName>
    <definedName name="DTL_V_IR02SI_214_1">#N/A</definedName>
    <definedName name="DTL_V_IR03AF_16_1">#N/A</definedName>
    <definedName name="DTL_V_IR03CB_215_1">#N/A</definedName>
    <definedName name="DTL_V_IR03LF_17_1">#N/A</definedName>
    <definedName name="DTL_V_IR03SD_216_1">#N/A</definedName>
    <definedName name="DTL_V_IR03SX_217_1">#N/A</definedName>
    <definedName name="DTL_V_IR04CB_218_1">#N/A</definedName>
    <definedName name="DTL_V_IR04OC_219_1">#N/A</definedName>
    <definedName name="DTL_V_IR04SD_220_1">#N/A</definedName>
    <definedName name="DTL_V_IR04SI_221_1">#N/A</definedName>
    <definedName name="DTL_V_IR05SD_222_1">#N/A</definedName>
    <definedName name="DTL_V_IR05SX_223_1">#N/A</definedName>
    <definedName name="DTL_V_IR06CB_224_1">#N/A</definedName>
    <definedName name="DTL_V_IR07CB_225_1">#N/A</definedName>
    <definedName name="DTL_V_IR08CB_226_1">#N/A</definedName>
    <definedName name="DTL_V_IR10CB_227_1">#N/A</definedName>
    <definedName name="DTL_V_ISDASD_228_1">#N/A</definedName>
    <definedName name="DTL_V_LILYPD_1_1">#N/A</definedName>
    <definedName name="DTL_V_LILYPD_NET_ASSET_VALUE_CASH_AND_OTHER_ASSETS_2_1">#N/A</definedName>
    <definedName name="DTL_V_LILYPD_NET_ASSET_VALUE_LILYPD_INVESTMENTS_1_1">#N/A</definedName>
    <definedName name="DTL_V_MA01CS_18_1">#N/A</definedName>
    <definedName name="DTL_V_MA02JP_19_1">#N/A</definedName>
    <definedName name="DTL_V_MA04SD_20_1">#N/A</definedName>
    <definedName name="DTL_V_PARTNERSHIP_10_1">#N/A</definedName>
    <definedName name="DTL_V_PARTNERSHIP_11_1">#N/A</definedName>
    <definedName name="DTL_V_PARTNERSHIP_55_1">#N/A</definedName>
    <definedName name="DTL_V_PBMRLF_229_1">#N/A</definedName>
    <definedName name="DTL_V_PBMRSD_230_1">#N/A</definedName>
    <definedName name="DTL_V_REPOSD_231_1">#N/A</definedName>
    <definedName name="DTL_V_TEMPO_1_1">#N/A</definedName>
    <definedName name="DTL_V_TEMPO_NET_ASSET_VALUE_CASH_AND_OTHER_ASSETS_2_1">#N/A</definedName>
    <definedName name="DTL_V_TEMPO_NET_ASSET_VALUE_TEMPO_INVESTMENTS_1_1">#N/A</definedName>
    <definedName name="DTL_V_VL01OC_232_1">#N/A</definedName>
    <definedName name="DTL_V_VL02CB_233_1">#N/A</definedName>
    <definedName name="DTL_V_VL02OC_234_1">#N/A</definedName>
    <definedName name="DTL_V_VL04OC_235_1">#N/A</definedName>
    <definedName name="DTL_V_WARRANTS_10_1">#N/A</definedName>
    <definedName name="DTL_V_WARRANTS_11_1">#N/A</definedName>
    <definedName name="DTL_V_WARRANTS_12_1">#N/A</definedName>
    <definedName name="DTL_V_WARRANTS_39_1">#N/A</definedName>
    <definedName name="DTL_V_WARRANTS_44_1">#N/A</definedName>
    <definedName name="DTL_V_WOLF_1_1">#N/A</definedName>
    <definedName name="DTL_V_WOLF_21_1">#N/A</definedName>
    <definedName name="DTL_V_WOLF_NET_ASSET_VALUE_CASH_AND_OTHER_ASSETS_2_1">#N/A</definedName>
    <definedName name="DTL_V_WOLF_NET_ASSET_VALUE_WOLF_INVESTMENTS_1_1">#N/A</definedName>
    <definedName name="DTL_W_ASAFD1__1_1">#N/A</definedName>
    <definedName name="DTL_W_BONDS___CORPORATE_1_1">#N/A</definedName>
    <definedName name="DTL_W_BONDS___CORPORATE_19_1">#N/A</definedName>
    <definedName name="DTL_W_BONDS___CORPORATE_21_1">#N/A</definedName>
    <definedName name="DTL_W_BONDS___CORPORATE_23_1">#N/A</definedName>
    <definedName name="DTL_W_BONDS___CORPORATE_25_1">#N/A</definedName>
    <definedName name="DTL_W_BONDS___CORPORATE_27_1">#N/A</definedName>
    <definedName name="DTL_W_BONDS___CORPORATE_29_1">#N/A</definedName>
    <definedName name="DTL_W_BONDS___CORPORATE_32_1">#N/A</definedName>
    <definedName name="DTL_W_BONDS___CORPORATE_34_1">#N/A</definedName>
    <definedName name="DTL_W_BONDS___CORPORATE_36_1">#N/A</definedName>
    <definedName name="DTL_W_BONDS___CORPORATE_43_1">#N/A</definedName>
    <definedName name="DTL_W_BONDS___CORPORATE_6_1">#N/A</definedName>
    <definedName name="DTL_W_BONDS___SOVEREIGN_1_1">#N/A</definedName>
    <definedName name="DTL_W_BONDS___TREASURY_1_1">#N/A</definedName>
    <definedName name="DTL_W_BONDS___TREASURY_2_1">#N/A</definedName>
    <definedName name="DTL_W_BONDS___TREASURY_3_1">#N/A</definedName>
    <definedName name="DTL_W_BONDS___TREASURY_5_1">#N/A</definedName>
    <definedName name="DTL_W_BONDS___TREASURY_7_1">#N/A</definedName>
    <definedName name="DTL_W_CASH_2_1">#N/A</definedName>
    <definedName name="DTL_W_CASH_3_1">#N/A</definedName>
    <definedName name="DTL_W_CASH_40_1">#N/A</definedName>
    <definedName name="DTL_W_CASH_44_1">#N/A</definedName>
    <definedName name="DTL_W_CASH_46_1">#N/A</definedName>
    <definedName name="DTL_W_CC02AX_1_1">#N/A</definedName>
    <definedName name="DTL_W_CC02LB_2_1">#N/A</definedName>
    <definedName name="DTL_W_CC02LX_3_1">#N/A</definedName>
    <definedName name="DTL_W_CC03AW_4_1">#N/A</definedName>
    <definedName name="DTL_W_CC03AX_5_1">#N/A</definedName>
    <definedName name="DTL_W_CC04AX_6_1">#N/A</definedName>
    <definedName name="DTL_W_CC04LX_7_1">#N/A</definedName>
    <definedName name="DTL_W_CM02LF_8_1">#N/A</definedName>
    <definedName name="DTL_W_COMMODITY___FUTURE_14_1">#N/A</definedName>
    <definedName name="DTL_W_COMMODITY___FUTURE_17_1">#N/A</definedName>
    <definedName name="DTL_W_COMMODITY___FUTURE_2_1">#N/A</definedName>
    <definedName name="DTL_W_COMMODITY___FUTURE_3_1">#N/A</definedName>
    <definedName name="DTL_W_COMMODITY___FUTURE_4_1">#N/A</definedName>
    <definedName name="DTL_W_COMMODITY___FUTURE_45_1">#N/A</definedName>
    <definedName name="DTL_W_COMMODITY___OPTION_11_1">#N/A</definedName>
    <definedName name="DTL_W_COMMODITY___OPTION_13_1">#N/A</definedName>
    <definedName name="DTL_W_COMMODITY___OPTION_16_1">#N/A</definedName>
    <definedName name="DTL_W_COMMODITY___OPTION_3_1">#N/A</definedName>
    <definedName name="DTL_W_COMMODITY___OPTION_37_1">#N/A</definedName>
    <definedName name="DTL_W_COMMODITY___OPTION_4_1">#N/A</definedName>
    <definedName name="DTL_W_COMMODITY___OPTION_5_1">#N/A</definedName>
    <definedName name="DTL_W_COMMODITY___OPTION_7_1">#N/A</definedName>
    <definedName name="DTL_W_COMMODITY___OPTION_9_1">#N/A</definedName>
    <definedName name="DTL_W_CONTRACTUAL___OPTION_4_1">#N/A</definedName>
    <definedName name="DTL_W_CONTRACTUAL___OPTION_41_1">#N/A</definedName>
    <definedName name="DTL_W_CONTRACTUAL___OPTION_47_1">#N/A</definedName>
    <definedName name="DTL_W_CONTRACTUAL___OPTION_5_1">#N/A</definedName>
    <definedName name="DTL_W_CONTRACTUAL___OPTION_6_1">#N/A</definedName>
    <definedName name="DTL_W_CONTRACTUAL___SWAP_30_1">#N/A</definedName>
    <definedName name="DTL_W_CONTRACTUAL___SWAP_5_1">#N/A</definedName>
    <definedName name="DTL_W_CONTRACTUAL___SWAP_6_1">#N/A</definedName>
    <definedName name="DTL_W_DEAM_1_1">#N/A</definedName>
    <definedName name="DTL_W_DEAM_CAD_1_1">#N/A</definedName>
    <definedName name="DTL_W_DEAM_USD_2_1">#N/A</definedName>
    <definedName name="DTL_W_EQ02AF_9_1">#N/A</definedName>
    <definedName name="DTL_W_EQ02LF_10_1">#N/A</definedName>
    <definedName name="DTL_W_EQ04LB_11_1">#N/A</definedName>
    <definedName name="DTL_W_EQUITIES___LISTED_10_1">#N/A</definedName>
    <definedName name="DTL_W_EQUITIES___LISTED_12_1">#N/A</definedName>
    <definedName name="DTL_W_EQUITIES___LISTED_15_1">#N/A</definedName>
    <definedName name="DTL_W_EQUITIES___LISTED_18_1">#N/A</definedName>
    <definedName name="DTL_W_EQUITIES___LISTED_2_1">#N/A</definedName>
    <definedName name="DTL_W_EQUITIES___LISTED_20_1">#N/A</definedName>
    <definedName name="DTL_W_EQUITIES___LISTED_22_1">#N/A</definedName>
    <definedName name="DTL_W_EQUITIES___LISTED_24_1">#N/A</definedName>
    <definedName name="DTL_W_EQUITIES___LISTED_26_1">#N/A</definedName>
    <definedName name="DTL_W_EQUITIES___LISTED_28_1">#N/A</definedName>
    <definedName name="DTL_W_EQUITIES___LISTED_31_1">#N/A</definedName>
    <definedName name="DTL_W_EQUITIES___LISTED_33_1">#N/A</definedName>
    <definedName name="DTL_W_EQUITIES___LISTED_35_1">#N/A</definedName>
    <definedName name="DTL_W_EQUITIES___LISTED_38_1">#N/A</definedName>
    <definedName name="DTL_W_EQUITIES___LISTED_4_1">#N/A</definedName>
    <definedName name="DTL_W_EQUITIES___LISTED_42_1">#N/A</definedName>
    <definedName name="DTL_W_EQUITIES___LISTED_6_1">#N/A</definedName>
    <definedName name="DTL_W_EQUITIES___LISTED_7_1">#N/A</definedName>
    <definedName name="DTL_W_EQUITIES___LISTED_8_1">#N/A</definedName>
    <definedName name="DTL_W_EQUITY___NON_LISTED_1_1">#N/A</definedName>
    <definedName name="DTL_W_EQUITY___NON_LISTED_3_1">#N/A</definedName>
    <definedName name="DTL_W_EQUITY___NON_LISTED_4_1">#N/A</definedName>
    <definedName name="DTL_W_EQUITY___NON_LISTED_8_1">#N/A</definedName>
    <definedName name="DTL_W_F_X_FORWARD_48_1">#N/A</definedName>
    <definedName name="DTL_W_F_X_FORWARD_6_1">#N/A</definedName>
    <definedName name="DTL_W_F_X_FORWARD_8_1">#N/A</definedName>
    <definedName name="DTL_W_F_X_FORWARD_9_1">#N/A</definedName>
    <definedName name="DTL_W_FINANCE_10_1">#N/A</definedName>
    <definedName name="DTL_W_FINANCE_4_1">#N/A</definedName>
    <definedName name="DTL_W_FINANCE_5_1">#N/A</definedName>
    <definedName name="DTL_W_FINANCE_7_1">#N/A</definedName>
    <definedName name="DTL_W_FINANCE_9_1">#N/A</definedName>
    <definedName name="DTL_W_IR01AW_12_1">#N/A</definedName>
    <definedName name="DTL_W_IR01CS_13_1">#N/A</definedName>
    <definedName name="DTL_W_IR01LB_14_1">#N/A</definedName>
    <definedName name="DTL_W_IR02LF_15_1">#N/A</definedName>
    <definedName name="DTL_W_IR03AF_16_1">#N/A</definedName>
    <definedName name="DTL_W_IR03LF_17_1">#N/A</definedName>
    <definedName name="DTL_W_LILYPD_1_1">#N/A</definedName>
    <definedName name="DTL_W_MA01CS_18_1">#N/A</definedName>
    <definedName name="DTL_W_MA02JP_19_1">#N/A</definedName>
    <definedName name="DTL_W_MA04SD_20_1">#N/A</definedName>
    <definedName name="DTL_W_PARTNERSHIP_11_1">#N/A</definedName>
    <definedName name="DTL_W_TEMPO_1_1">#N/A</definedName>
    <definedName name="DTL_W_WARRANTS_10_1">#N/A</definedName>
    <definedName name="DTL_W_WARRANTS_11_1">#N/A</definedName>
    <definedName name="DTL_W_WARRANTS_12_1">#N/A</definedName>
    <definedName name="DTL_W_WARRANTS_39_1">#N/A</definedName>
    <definedName name="DTL_W_WOLF_1_1">#N/A</definedName>
    <definedName name="DTL_X__1_1">#N/A</definedName>
    <definedName name="DTL_X__13_1">#N/A</definedName>
    <definedName name="DTL_X__55_1">#N/A</definedName>
    <definedName name="DTL_X__56_1">#N/A</definedName>
    <definedName name="DTL_X_ASAFD1__1_1">#N/A</definedName>
    <definedName name="DTL_X_ASAFD1_NET_ASSET_VALUE_ASAFD1_INVESTMENTS_1_1">#N/A</definedName>
    <definedName name="DTL_X_ASAFD1_NET_ASSET_VALUE_CASH_AND_OTHER_ASSETS_2_1">#N/A</definedName>
    <definedName name="DTL_X_BONDS___CORPORATE_1_1">#N/A</definedName>
    <definedName name="DTL_X_BONDS___CORPORATE_11_1">#N/A</definedName>
    <definedName name="DTL_X_BONDS___CORPORATE_19_1">#N/A</definedName>
    <definedName name="DTL_X_BONDS___CORPORATE_2_1">#N/A</definedName>
    <definedName name="DTL_X_BONDS___CORPORATE_21_1">#N/A</definedName>
    <definedName name="DTL_X_BONDS___CORPORATE_23_1">#N/A</definedName>
    <definedName name="DTL_X_BONDS___CORPORATE_25_1">#N/A</definedName>
    <definedName name="DTL_X_BONDS___CORPORATE_27_1">#N/A</definedName>
    <definedName name="DTL_X_BONDS___CORPORATE_29_1">#N/A</definedName>
    <definedName name="DTL_X_BONDS___CORPORATE_32_1">#N/A</definedName>
    <definedName name="DTL_X_BONDS___CORPORATE_34_1">#N/A</definedName>
    <definedName name="DTL_X_BONDS___CORPORATE_36_1">#N/A</definedName>
    <definedName name="DTL_X_BONDS___CORPORATE_43_1">#N/A</definedName>
    <definedName name="DTL_X_BONDS___CORPORATE_48_1">#N/A</definedName>
    <definedName name="DTL_X_BONDS___CORPORATE_6_1">#N/A</definedName>
    <definedName name="DTL_X_BONDS___SOVEREIGN_1_1">#N/A</definedName>
    <definedName name="DTL_X_BONDS___SOVEREIGN_2_1">#N/A</definedName>
    <definedName name="DTL_X_BONDS___TREASURY_1_1">#N/A</definedName>
    <definedName name="DTL_X_BONDS___TREASURY_10_1">#N/A</definedName>
    <definedName name="DTL_X_BONDS___TREASURY_12_1">#N/A</definedName>
    <definedName name="DTL_X_BONDS___TREASURY_2_1">#N/A</definedName>
    <definedName name="DTL_X_BONDS___TREASURY_3_1">#N/A</definedName>
    <definedName name="DTL_X_BONDS___TREASURY_5_1">#N/A</definedName>
    <definedName name="DTL_X_BONDS___TREASURY_7_1">#N/A</definedName>
    <definedName name="DTL_X_BONDS___TREASURY_8_1">#N/A</definedName>
    <definedName name="DTL_X_C100CB_1_1">#N/A</definedName>
    <definedName name="DTL_X_C101CB_2_1">#N/A</definedName>
    <definedName name="DTL_X_C102CB_3_1">#N/A</definedName>
    <definedName name="DTL_X_C103CB_4_1">#N/A</definedName>
    <definedName name="DTL_X_C104CB_5_1">#N/A</definedName>
    <definedName name="DTL_X_C105CB_6_1">#N/A</definedName>
    <definedName name="DTL_X_C106CB_7_1">#N/A</definedName>
    <definedName name="DTL_X_C108CB_8_1">#N/A</definedName>
    <definedName name="DTL_X_C109CB_9_1">#N/A</definedName>
    <definedName name="DTL_X_C110CB_10_1">#N/A</definedName>
    <definedName name="DTL_X_C112CB_11_1">#N/A</definedName>
    <definedName name="DTL_X_C113CB_12_1">#N/A</definedName>
    <definedName name="DTL_X_C114CB_13_1">#N/A</definedName>
    <definedName name="DTL_X_C115CB_14_1">#N/A</definedName>
    <definedName name="DTL_X_C116CB_15_1">#N/A</definedName>
    <definedName name="DTL_X_C117CB_16_1">#N/A</definedName>
    <definedName name="DTL_X_C118BX_17_1">#N/A</definedName>
    <definedName name="DTL_X_C118CB_18_1">#N/A</definedName>
    <definedName name="DTL_X_C119CB_19_1">#N/A</definedName>
    <definedName name="DTL_X_C120CB_20_1">#N/A</definedName>
    <definedName name="DTL_X_C121BX_21_1">#N/A</definedName>
    <definedName name="DTL_X_C121CB_22_1">#N/A</definedName>
    <definedName name="DTL_X_C122CB_23_1">#N/A</definedName>
    <definedName name="DTL_X_C123BX_24_1">#N/A</definedName>
    <definedName name="DTL_X_C124CB_25_1">#N/A</definedName>
    <definedName name="DTL_X_C125CB_26_1">#N/A</definedName>
    <definedName name="DTL_X_C126CB_27_1">#N/A</definedName>
    <definedName name="DTL_X_C127CB_28_1">#N/A</definedName>
    <definedName name="DTL_X_C128CB_29_1">#N/A</definedName>
    <definedName name="DTL_X_C129BX_30_1">#N/A</definedName>
    <definedName name="DTL_X_C130CB_31_1">#N/A</definedName>
    <definedName name="DTL_X_C131CB_32_1">#N/A</definedName>
    <definedName name="DTL_X_C132CB_33_1">#N/A</definedName>
    <definedName name="DTL_X_C133CB_34_1">#N/A</definedName>
    <definedName name="DTL_X_C134CB_35_1">#N/A</definedName>
    <definedName name="DTL_X_C135BX_36_1">#N/A</definedName>
    <definedName name="DTL_X_C136CB_37_1">#N/A</definedName>
    <definedName name="DTL_X_C137BX_38_1">#N/A</definedName>
    <definedName name="DTL_X_C138BX_39_1">#N/A</definedName>
    <definedName name="DTL_X_C138CB_40_1">#N/A</definedName>
    <definedName name="DTL_X_C139BX_41_1">#N/A</definedName>
    <definedName name="DTL_X_C140CB_42_1">#N/A</definedName>
    <definedName name="DTL_X_C141BX_43_1">#N/A</definedName>
    <definedName name="DTL_X_C142CB_44_1">#N/A</definedName>
    <definedName name="DTL_X_C143CB_45_1">#N/A</definedName>
    <definedName name="DTL_X_C144BX_46_1">#N/A</definedName>
    <definedName name="DTL_X_C144CB_47_1">#N/A</definedName>
    <definedName name="DTL_X_C145BX_48_1">#N/A</definedName>
    <definedName name="DTL_X_C146BX_49_1">#N/A</definedName>
    <definedName name="DTL_X_C146CB_50_1">#N/A</definedName>
    <definedName name="DTL_X_C147CB_51_1">#N/A</definedName>
    <definedName name="DTL_X_C148CB_52_1">#N/A</definedName>
    <definedName name="DTL_X_C149CB_53_1">#N/A</definedName>
    <definedName name="DTL_X_C150CB_54_1">#N/A</definedName>
    <definedName name="DTL_X_C151CB_55_1">#N/A</definedName>
    <definedName name="DTL_X_C152CB_56_1">#N/A</definedName>
    <definedName name="DTL_X_C153CB_57_1">#N/A</definedName>
    <definedName name="DTL_X_C154CB_58_1">#N/A</definedName>
    <definedName name="DTL_X_C155CB_59_1">#N/A</definedName>
    <definedName name="DTL_X_C156CB_60_1">#N/A</definedName>
    <definedName name="DTL_X_C157CB_61_1">#N/A</definedName>
    <definedName name="DTL_X_C158CB_62_1">#N/A</definedName>
    <definedName name="DTL_X_C159CB_63_1">#N/A</definedName>
    <definedName name="DTL_X_C160CB_64_1">#N/A</definedName>
    <definedName name="DTL_X_C161CB_65_1">#N/A</definedName>
    <definedName name="DTL_X_C162CB_66_1">#N/A</definedName>
    <definedName name="DTL_X_C163CB_67_1">#N/A</definedName>
    <definedName name="DTL_X_C164CB_68_1">#N/A</definedName>
    <definedName name="DTL_X_C165CB_69_1">#N/A</definedName>
    <definedName name="DTL_X_C166CB_70_1">#N/A</definedName>
    <definedName name="DTL_X_C167CB_71_1">#N/A</definedName>
    <definedName name="DTL_X_C168CB_72_1">#N/A</definedName>
    <definedName name="DTL_X_C168DX_73_1">#N/A</definedName>
    <definedName name="DTL_X_C169DX_74_1">#N/A</definedName>
    <definedName name="DTL_X_C170DX_75_1">#N/A</definedName>
    <definedName name="DTL_X_C171CB_76_1">#N/A</definedName>
    <definedName name="DTL_X_C172CB_77_1">#N/A</definedName>
    <definedName name="DTL_X_C172DX_78_1">#N/A</definedName>
    <definedName name="DTL_X_C173DX_79_1">#N/A</definedName>
    <definedName name="DTL_X_C174DX_80_1">#N/A</definedName>
    <definedName name="DTL_X_C175CB_81_1">#N/A</definedName>
    <definedName name="DTL_X_C176CB_82_1">#N/A</definedName>
    <definedName name="DTL_X_C177CB_83_1">#N/A</definedName>
    <definedName name="DTL_X_C178SX_84_1">#N/A</definedName>
    <definedName name="DTL_X_C179SX_85_1">#N/A</definedName>
    <definedName name="DTL_X_C180DX_86_1">#N/A</definedName>
    <definedName name="DTL_X_C181DX_87_1">#N/A</definedName>
    <definedName name="DTL_X_C182DX_88_1">#N/A</definedName>
    <definedName name="DTL_X_C183DX_89_1">#N/A</definedName>
    <definedName name="DTL_X_C184DX_90_1">#N/A</definedName>
    <definedName name="DTL_X_C186DX_91_1">#N/A</definedName>
    <definedName name="DTL_X_C187CB_92_1">#N/A</definedName>
    <definedName name="DTL_X_C187OC_93_1">#N/A</definedName>
    <definedName name="DTL_X_C188DX_94_1">#N/A</definedName>
    <definedName name="DTL_X_C189CB_95_1">#N/A</definedName>
    <definedName name="DTL_X_C190CB_96_1">#N/A</definedName>
    <definedName name="DTL_X_C190OC_97_1">#N/A</definedName>
    <definedName name="DTL_X_C191LF_98_1">#N/A</definedName>
    <definedName name="DTL_X_C192LF_99_1">#N/A</definedName>
    <definedName name="DTL_X_C193CB_100_1">#N/A</definedName>
    <definedName name="DTL_X_C193OC_101_1">#N/A</definedName>
    <definedName name="DTL_X_CASH_1_1">#N/A</definedName>
    <definedName name="DTL_X_CASH_12_1">#N/A</definedName>
    <definedName name="DTL_X_CASH_15_1">#N/A</definedName>
    <definedName name="DTL_X_CASH_17_1">#N/A</definedName>
    <definedName name="DTL_X_CASH_2_1">#N/A</definedName>
    <definedName name="DTL_X_CASH_3_1">#N/A</definedName>
    <definedName name="DTL_X_CASH_30_1">#N/A</definedName>
    <definedName name="DTL_X_CASH_38_1">#N/A</definedName>
    <definedName name="DTL_X_CASH_4_1">#N/A</definedName>
    <definedName name="DTL_X_CASH_40_1">#N/A</definedName>
    <definedName name="DTL_X_CASH_42_1">#N/A</definedName>
    <definedName name="DTL_X_CASH_44_1">#N/A</definedName>
    <definedName name="DTL_X_CASH_45_1">#N/A</definedName>
    <definedName name="DTL_X_CASH_46_1">#N/A</definedName>
    <definedName name="DTL_X_CASH_49_1">#N/A</definedName>
    <definedName name="DTL_X_CASH_51_1">#N/A</definedName>
    <definedName name="DTL_X_CASH_54_1">#N/A</definedName>
    <definedName name="DTL_X_CASH_6_1">#N/A</definedName>
    <definedName name="DTL_X_CASH_7_1">#N/A</definedName>
    <definedName name="DTL_X_CASH_9_1">#N/A</definedName>
    <definedName name="DTL_X_CASHSD_102_1">#N/A</definedName>
    <definedName name="DTL_X_CC02AX_1_1">#N/A</definedName>
    <definedName name="DTL_X_CC02LB_2_1">#N/A</definedName>
    <definedName name="DTL_X_CC02LX_3_1">#N/A</definedName>
    <definedName name="DTL_X_CC03AW_4_1">#N/A</definedName>
    <definedName name="DTL_X_CC03AX_5_1">#N/A</definedName>
    <definedName name="DTL_X_CC04AX_6_1">#N/A</definedName>
    <definedName name="DTL_X_CC04LX_7_1">#N/A</definedName>
    <definedName name="DTL_X_CIBCCI_103_1">#N/A</definedName>
    <definedName name="DTL_X_CM02LF_8_1">#N/A</definedName>
    <definedName name="DTL_X_COMMODITY___FUTURE_14_1">#N/A</definedName>
    <definedName name="DTL_X_COMMODITY___FUTURE_16_1">#N/A</definedName>
    <definedName name="DTL_X_COMMODITY___FUTURE_17_1">#N/A</definedName>
    <definedName name="DTL_X_COMMODITY___FUTURE_2_1">#N/A</definedName>
    <definedName name="DTL_X_COMMODITY___FUTURE_3_1">#N/A</definedName>
    <definedName name="DTL_X_COMMODITY___FUTURE_4_1">#N/A</definedName>
    <definedName name="DTL_X_COMMODITY___FUTURE_45_1">#N/A</definedName>
    <definedName name="DTL_X_COMMODITY___FUTURE_5_1">#N/A</definedName>
    <definedName name="DTL_X_COMMODITY___FUTURE_50_1">#N/A</definedName>
    <definedName name="DTL_X_COMMODITY___OPTION_11_1">#N/A</definedName>
    <definedName name="DTL_X_COMMODITY___OPTION_13_1">#N/A</definedName>
    <definedName name="DTL_X_COMMODITY___OPTION_14_1">#N/A</definedName>
    <definedName name="DTL_X_COMMODITY___OPTION_16_1">#N/A</definedName>
    <definedName name="DTL_X_COMMODITY___OPTION_3_1">#N/A</definedName>
    <definedName name="DTL_X_COMMODITY___OPTION_37_1">#N/A</definedName>
    <definedName name="DTL_X_COMMODITY___OPTION_4_1">#N/A</definedName>
    <definedName name="DTL_X_COMMODITY___OPTION_5_1">#N/A</definedName>
    <definedName name="DTL_X_COMMODITY___OPTION_7_1">#N/A</definedName>
    <definedName name="DTL_X_COMMODITY___OPTION_8_1">#N/A</definedName>
    <definedName name="DTL_X_COMMODITY___OPTION_9_1">#N/A</definedName>
    <definedName name="DTL_X_CONTRACTUAL___OPTION_4_1">#N/A</definedName>
    <definedName name="DTL_X_CONTRACTUAL___OPTION_41_1">#N/A</definedName>
    <definedName name="DTL_X_CONTRACTUAL___OPTION_46_1">#N/A</definedName>
    <definedName name="DTL_X_CONTRACTUAL___OPTION_47_1">#N/A</definedName>
    <definedName name="DTL_X_CONTRACTUAL___OPTION_5_1">#N/A</definedName>
    <definedName name="DTL_X_CONTRACTUAL___OPTION_52_1">#N/A</definedName>
    <definedName name="DTL_X_CONTRACTUAL___OPTION_6_1">#N/A</definedName>
    <definedName name="DTL_X_CONTRACTUAL___SWAP_28_1">#N/A</definedName>
    <definedName name="DTL_X_CONTRACTUAL___SWAP_30_1">#N/A</definedName>
    <definedName name="DTL_X_CONTRACTUAL___SWAP_5_1">#N/A</definedName>
    <definedName name="DTL_X_CONTRACTUAL___SWAP_6_1">#N/A</definedName>
    <definedName name="DTL_X_CONTRACTUAL___SWAP_7_1">#N/A</definedName>
    <definedName name="DTL_X_CR01CB_104_1">#N/A</definedName>
    <definedName name="DTL_X_CR02CB_105_1">#N/A</definedName>
    <definedName name="DTL_X_CR14CB_106_1">#N/A</definedName>
    <definedName name="DTL_X_CR15CB_107_1">#N/A</definedName>
    <definedName name="DTL_X_CR16CB_108_1">#N/A</definedName>
    <definedName name="DTL_X_CR16SX_109_1">#N/A</definedName>
    <definedName name="DTL_X_CR17SX_110_1">#N/A</definedName>
    <definedName name="DTL_X_CR18SX_111_1">#N/A</definedName>
    <definedName name="DTL_X_CR19SX_112_1">#N/A</definedName>
    <definedName name="DTL_X_CR20SX_113_1">#N/A</definedName>
    <definedName name="DTL_X_CR21SX_114_1">#N/A</definedName>
    <definedName name="DTL_X_CR22CB_115_1">#N/A</definedName>
    <definedName name="DTL_X_CR22SX_116_1">#N/A</definedName>
    <definedName name="DTL_X_CR23SX_117_1">#N/A</definedName>
    <definedName name="DTL_X_CR24SX_118_1">#N/A</definedName>
    <definedName name="DTL_X_CR25SX_119_1">#N/A</definedName>
    <definedName name="DTL_X_CR26SX_120_1">#N/A</definedName>
    <definedName name="DTL_X_CR27SX_121_1">#N/A</definedName>
    <definedName name="DTL_X_CR28SX_122_1">#N/A</definedName>
    <definedName name="DTL_X_CR29SX_123_1">#N/A</definedName>
    <definedName name="DTL_X_CR30SX_124_1">#N/A</definedName>
    <definedName name="DTL_X_CR31SX_125_1">#N/A</definedName>
    <definedName name="DTL_X_CR32SX_126_1">#N/A</definedName>
    <definedName name="DTL_X_CR33SX_127_1">#N/A</definedName>
    <definedName name="DTL_X_CR34SX_128_1">#N/A</definedName>
    <definedName name="DTL_X_CR35SX_129_1">#N/A</definedName>
    <definedName name="DTL_X_CR36SX_130_1">#N/A</definedName>
    <definedName name="DTL_X_CR37SX_131_1">#N/A</definedName>
    <definedName name="DTL_X_CR38CB_132_1">#N/A</definedName>
    <definedName name="DTL_X_CR38SX_133_1">#N/A</definedName>
    <definedName name="DTL_X_CR39CB_134_1">#N/A</definedName>
    <definedName name="DTL_X_CR39SX_135_1">#N/A</definedName>
    <definedName name="DTL_X_CR40CB_136_1">#N/A</definedName>
    <definedName name="DTL_X_CR40SX_137_1">#N/A</definedName>
    <definedName name="DTL_X_CR41CB_138_1">#N/A</definedName>
    <definedName name="DTL_X_CR41SX_139_1">#N/A</definedName>
    <definedName name="DTL_X_CR42CB_140_1">#N/A</definedName>
    <definedName name="DTL_X_CR42SX_141_1">#N/A</definedName>
    <definedName name="DTL_X_CR43SX_142_1">#N/A</definedName>
    <definedName name="DTL_X_CR44SX_143_1">#N/A</definedName>
    <definedName name="DTL_X_CR45CB_144_1">#N/A</definedName>
    <definedName name="DTL_X_CR45SX_145_1">#N/A</definedName>
    <definedName name="DTL_X_CR46CB_146_1">#N/A</definedName>
    <definedName name="DTL_X_CR46SX_147_1">#N/A</definedName>
    <definedName name="DTL_X_CR47SX_148_1">#N/A</definedName>
    <definedName name="DTL_X_CR48SX_149_1">#N/A</definedName>
    <definedName name="DTL_X_CR49CB_150_1">#N/A</definedName>
    <definedName name="DTL_X_CR49SX_151_1">#N/A</definedName>
    <definedName name="DTL_X_CR50CB_152_1">#N/A</definedName>
    <definedName name="DTL_X_CR50SX_153_1">#N/A</definedName>
    <definedName name="DTL_X_CR51CB_154_1">#N/A</definedName>
    <definedName name="DTL_X_CR51SX_155_1">#N/A</definedName>
    <definedName name="DTL_X_CR52CB_156_1">#N/A</definedName>
    <definedName name="DTL_X_CR52SX_157_1">#N/A</definedName>
    <definedName name="DTL_X_CR53CB_158_1">#N/A</definedName>
    <definedName name="DTL_X_CR53SX_159_1">#N/A</definedName>
    <definedName name="DTL_X_CR54CB_160_1">#N/A</definedName>
    <definedName name="DTL_X_CR55CB_161_1">#N/A</definedName>
    <definedName name="DTL_X_CR56CB_162_1">#N/A</definedName>
    <definedName name="DTL_X_CR57CB_163_1">#N/A</definedName>
    <definedName name="DTL_X_CR58CB_164_1">#N/A</definedName>
    <definedName name="DTL_X_CR59CB_165_1">#N/A</definedName>
    <definedName name="DTL_X_CR60CB_166_1">#N/A</definedName>
    <definedName name="DTL_X_CR61CB_167_1">#N/A</definedName>
    <definedName name="DTL_X_CR62CB_168_1">#N/A</definedName>
    <definedName name="DTL_X_CR63CB_169_1">#N/A</definedName>
    <definedName name="DTL_X_CR64CB_170_1">#N/A</definedName>
    <definedName name="DTL_X_CR65CB_171_1">#N/A</definedName>
    <definedName name="DTL_X_CR66CB_172_1">#N/A</definedName>
    <definedName name="DTL_X_CR68CB_173_1">#N/A</definedName>
    <definedName name="DTL_X_CR69CB_174_1">#N/A</definedName>
    <definedName name="DTL_X_CR70CB_175_1">#N/A</definedName>
    <definedName name="DTL_X_CR71CB_176_1">#N/A</definedName>
    <definedName name="DTL_X_CR72CB_177_1">#N/A</definedName>
    <definedName name="DTL_X_CR73CB_178_1">#N/A</definedName>
    <definedName name="DTL_X_CR74CB_179_1">#N/A</definedName>
    <definedName name="DTL_X_CR75CB_180_1">#N/A</definedName>
    <definedName name="DTL_X_CR76CB_181_1">#N/A</definedName>
    <definedName name="DTL_X_CR77CB_182_1">#N/A</definedName>
    <definedName name="DTL_X_CR78CB_183_1">#N/A</definedName>
    <definedName name="DTL_X_CR79CB_184_1">#N/A</definedName>
    <definedName name="DTL_X_CR80CB_185_1">#N/A</definedName>
    <definedName name="DTL_X_CR81CB_186_1">#N/A</definedName>
    <definedName name="DTL_X_CR82CB_187_1">#N/A</definedName>
    <definedName name="DTL_X_CR83CB_188_1">#N/A</definedName>
    <definedName name="DTL_X_CR84CB_189_1">#N/A</definedName>
    <definedName name="DTL_X_CR85CB_190_1">#N/A</definedName>
    <definedName name="DTL_X_CR86CB_191_1">#N/A</definedName>
    <definedName name="DTL_X_CR87CB_192_1">#N/A</definedName>
    <definedName name="DTL_X_CR88BX_193_1">#N/A</definedName>
    <definedName name="DTL_X_CR88CB_194_1">#N/A</definedName>
    <definedName name="DTL_X_CR89BX_195_1">#N/A</definedName>
    <definedName name="DTL_X_CR89CB_196_1">#N/A</definedName>
    <definedName name="DTL_X_CR90BX_197_1">#N/A</definedName>
    <definedName name="DTL_X_CR90CB_198_1">#N/A</definedName>
    <definedName name="DTL_X_CR91BX_199_1">#N/A</definedName>
    <definedName name="DTL_X_CR91CB_200_1">#N/A</definedName>
    <definedName name="DTL_X_CR92CB_201_1">#N/A</definedName>
    <definedName name="DTL_X_CR93CB_202_1">#N/A</definedName>
    <definedName name="DTL_X_CR94CB_203_1">#N/A</definedName>
    <definedName name="DTL_X_CR95CB_204_1">#N/A</definedName>
    <definedName name="DTL_X_CR96CB_205_1">#N/A</definedName>
    <definedName name="DTL_X_CR97CB_206_1">#N/A</definedName>
    <definedName name="DTL_X_CR98CB_207_1">#N/A</definedName>
    <definedName name="DTL_X_CR99CB_208_1">#N/A</definedName>
    <definedName name="DTL_X_DEAM_1_1">#N/A</definedName>
    <definedName name="DTL_X_DEAM_209_1">#N/A</definedName>
    <definedName name="DTL_X_DEAM_CAD_1_1">#N/A</definedName>
    <definedName name="DTL_X_DEAM_NET_ASSET_VALUE_CASH_AND_OTHER_ASSETS_2_1">#N/A</definedName>
    <definedName name="DTL_X_DEAM_NET_ASSET_VALUE_DEAM_INVESTMENTS_1_1">#N/A</definedName>
    <definedName name="DTL_X_DEAM_USD_2_1">#N/A</definedName>
    <definedName name="DTL_X_EQ02AF_9_1">#N/A</definedName>
    <definedName name="DTL_X_EQ02LF_10_1">#N/A</definedName>
    <definedName name="DTL_X_EQ04LB_11_1">#N/A</definedName>
    <definedName name="DTL_X_EQUITIES___LISTED_10_1">#N/A</definedName>
    <definedName name="DTL_X_EQUITIES___LISTED_12_1">#N/A</definedName>
    <definedName name="DTL_X_EQUITIES___LISTED_13_1">#N/A</definedName>
    <definedName name="DTL_X_EQUITIES___LISTED_15_1">#N/A</definedName>
    <definedName name="DTL_X_EQUITIES___LISTED_18_1">#N/A</definedName>
    <definedName name="DTL_X_EQUITIES___LISTED_2_1">#N/A</definedName>
    <definedName name="DTL_X_EQUITIES___LISTED_20_1">#N/A</definedName>
    <definedName name="DTL_X_EQUITIES___LISTED_22_1">#N/A</definedName>
    <definedName name="DTL_X_EQUITIES___LISTED_24_1">#N/A</definedName>
    <definedName name="DTL_X_EQUITIES___LISTED_26_1">#N/A</definedName>
    <definedName name="DTL_X_EQUITIES___LISTED_28_1">#N/A</definedName>
    <definedName name="DTL_X_EQUITIES___LISTED_29_1">#N/A</definedName>
    <definedName name="DTL_X_EQUITIES___LISTED_31_1">#N/A</definedName>
    <definedName name="DTL_X_EQUITIES___LISTED_33_1">#N/A</definedName>
    <definedName name="DTL_X_EQUITIES___LISTED_35_1">#N/A</definedName>
    <definedName name="DTL_X_EQUITIES___LISTED_38_1">#N/A</definedName>
    <definedName name="DTL_X_EQUITIES___LISTED_39_1">#N/A</definedName>
    <definedName name="DTL_X_EQUITIES___LISTED_4_1">#N/A</definedName>
    <definedName name="DTL_X_EQUITIES___LISTED_41_1">#N/A</definedName>
    <definedName name="DTL_X_EQUITIES___LISTED_42_1">#N/A</definedName>
    <definedName name="DTL_X_EQUITIES___LISTED_43_1">#N/A</definedName>
    <definedName name="DTL_X_EQUITIES___LISTED_47_1">#N/A</definedName>
    <definedName name="DTL_X_EQUITIES___LISTED_5_1">#N/A</definedName>
    <definedName name="DTL_X_EQUITIES___LISTED_6_1">#N/A</definedName>
    <definedName name="DTL_X_EQUITIES___LISTED_7_1">#N/A</definedName>
    <definedName name="DTL_X_EQUITIES___LISTED_8_1">#N/A</definedName>
    <definedName name="DTL_X_EQUITY___NON_LISTED_1_1">#N/A</definedName>
    <definedName name="DTL_X_EQUITY___NON_LISTED_3_1">#N/A</definedName>
    <definedName name="DTL_X_EQUITY___NON_LISTED_4_1">#N/A</definedName>
    <definedName name="DTL_X_EQUITY___NON_LISTED_5_1">#N/A</definedName>
    <definedName name="DTL_X_EQUITY___NON_LISTED_6_1">#N/A</definedName>
    <definedName name="DTL_X_EQUITY___NON_LISTED_8_1">#N/A</definedName>
    <definedName name="DTL_X_F_X_FORWARD_48_1">#N/A</definedName>
    <definedName name="DTL_X_F_X_FORWARD_6_1">#N/A</definedName>
    <definedName name="DTL_X_F_X_FORWARD_7_1">#N/A</definedName>
    <definedName name="DTL_X_F_X_FORWARD_8_1">#N/A</definedName>
    <definedName name="DTL_X_F_X_FORWARD_9_1">#N/A</definedName>
    <definedName name="DTL_X_FINANCE_10_1">#N/A</definedName>
    <definedName name="DTL_X_FINANCE_4_1">#N/A</definedName>
    <definedName name="DTL_X_FINANCE_5_1">#N/A</definedName>
    <definedName name="DTL_X_FINANCE_53_1">#N/A</definedName>
    <definedName name="DTL_X_FINANCE_6_1">#N/A</definedName>
    <definedName name="DTL_X_FINANCE_7_1">#N/A</definedName>
    <definedName name="DTL_X_FINANCE_8_1">#N/A</definedName>
    <definedName name="DTL_X_FINANCE_9_1">#N/A</definedName>
    <definedName name="DTL_X_IR01AW_12_1">#N/A</definedName>
    <definedName name="DTL_X_IR01CB_210_1">#N/A</definedName>
    <definedName name="DTL_X_IR01CS_13_1">#N/A</definedName>
    <definedName name="DTL_X_IR01LB_14_1">#N/A</definedName>
    <definedName name="DTL_X_IR01SD_211_1">#N/A</definedName>
    <definedName name="DTL_X_IR02CB_212_1">#N/A</definedName>
    <definedName name="DTL_X_IR02LF_15_1">#N/A</definedName>
    <definedName name="DTL_X_IR02SD_213_1">#N/A</definedName>
    <definedName name="DTL_X_IR02SI_214_1">#N/A</definedName>
    <definedName name="DTL_X_IR03AF_16_1">#N/A</definedName>
    <definedName name="DTL_X_IR03CB_215_1">#N/A</definedName>
    <definedName name="DTL_X_IR03LF_17_1">#N/A</definedName>
    <definedName name="DTL_X_IR03SD_216_1">#N/A</definedName>
    <definedName name="DTL_X_IR03SX_217_1">#N/A</definedName>
    <definedName name="DTL_X_IR04CB_218_1">#N/A</definedName>
    <definedName name="DTL_X_IR04OC_219_1">#N/A</definedName>
    <definedName name="DTL_X_IR04SD_220_1">#N/A</definedName>
    <definedName name="DTL_X_IR04SI_221_1">#N/A</definedName>
    <definedName name="DTL_X_IR05SD_222_1">#N/A</definedName>
    <definedName name="DTL_X_IR05SX_223_1">#N/A</definedName>
    <definedName name="DTL_X_IR06CB_224_1">#N/A</definedName>
    <definedName name="DTL_X_IR07CB_225_1">#N/A</definedName>
    <definedName name="DTL_X_IR08CB_226_1">#N/A</definedName>
    <definedName name="DTL_X_IR10CB_227_1">#N/A</definedName>
    <definedName name="DTL_X_ISDASD_228_1">#N/A</definedName>
    <definedName name="DTL_X_LILYPD_1_1">#N/A</definedName>
    <definedName name="DTL_X_LILYPD_NET_ASSET_VALUE_CASH_AND_OTHER_ASSETS_2_1">#N/A</definedName>
    <definedName name="DTL_X_LILYPD_NET_ASSET_VALUE_LILYPD_INVESTMENTS_1_1">#N/A</definedName>
    <definedName name="DTL_X_MA01CS_18_1">#N/A</definedName>
    <definedName name="DTL_X_MA02JP_19_1">#N/A</definedName>
    <definedName name="DTL_X_MA04SD_20_1">#N/A</definedName>
    <definedName name="DTL_X_PARTNERSHIP_10_1">#N/A</definedName>
    <definedName name="DTL_X_PARTNERSHIP_11_1">#N/A</definedName>
    <definedName name="DTL_X_PARTNERSHIP_55_1">#N/A</definedName>
    <definedName name="DTL_X_PBMRLF_229_1">#N/A</definedName>
    <definedName name="DTL_X_PBMRSD_230_1">#N/A</definedName>
    <definedName name="DTL_X_REPOSD_231_1">#N/A</definedName>
    <definedName name="DTL_X_TEMPO_1_1">#N/A</definedName>
    <definedName name="DTL_X_TEMPO_NET_ASSET_VALUE_CASH_AND_OTHER_ASSETS_2_1">#N/A</definedName>
    <definedName name="DTL_X_TEMPO_NET_ASSET_VALUE_TEMPO_INVESTMENTS_1_1">#N/A</definedName>
    <definedName name="DTL_X_VL01OC_232_1">#N/A</definedName>
    <definedName name="DTL_X_VL02CB_233_1">#N/A</definedName>
    <definedName name="DTL_X_VL02OC_234_1">#N/A</definedName>
    <definedName name="DTL_X_VL04OC_235_1">#N/A</definedName>
    <definedName name="DTL_X_WARRANTS_10_1">#N/A</definedName>
    <definedName name="DTL_X_WARRANTS_11_1">#N/A</definedName>
    <definedName name="DTL_X_WARRANTS_12_1">#N/A</definedName>
    <definedName name="DTL_X_WARRANTS_39_1">#N/A</definedName>
    <definedName name="DTL_X_WARRANTS_44_1">#N/A</definedName>
    <definedName name="DTL_X_WOLF_1_1">#N/A</definedName>
    <definedName name="DTL_X_WOLF_21_1">#N/A</definedName>
    <definedName name="DTL_X_WOLF_NET_ASSET_VALUE_CASH_AND_OTHER_ASSETS_2_1">#N/A</definedName>
    <definedName name="DTL_X_WOLF_NET_ASSET_VALUE_WOLF_INVESTMENTS_1_1">#N/A</definedName>
    <definedName name="DTL_Y__1_1">#N/A</definedName>
    <definedName name="DTL_Y__13_1">#N/A</definedName>
    <definedName name="DTL_Y__55_1">#N/A</definedName>
    <definedName name="DTL_Y__56_1">#N/A</definedName>
    <definedName name="DTL_Y_ASAFD1__1_1">#N/A</definedName>
    <definedName name="DTL_Y_ASAFD1_NET_ASSET_VALUE_ASAFD1_INVESTMENTS_1_1">#N/A</definedName>
    <definedName name="DTL_Y_ASAFD1_NET_ASSET_VALUE_CASH_AND_OTHER_ASSETS_2_1">#N/A</definedName>
    <definedName name="DTL_Y_BONDS___CORPORATE_1_1">#N/A</definedName>
    <definedName name="DTL_Y_BONDS___CORPORATE_11_1">#N/A</definedName>
    <definedName name="DTL_Y_BONDS___CORPORATE_19_1">#N/A</definedName>
    <definedName name="DTL_Y_BONDS___CORPORATE_2_1">#N/A</definedName>
    <definedName name="DTL_Y_BONDS___CORPORATE_21_1">#N/A</definedName>
    <definedName name="DTL_Y_BONDS___CORPORATE_23_1">#N/A</definedName>
    <definedName name="DTL_Y_BONDS___CORPORATE_25_1">#N/A</definedName>
    <definedName name="DTL_Y_BONDS___CORPORATE_27_1">#N/A</definedName>
    <definedName name="DTL_Y_BONDS___CORPORATE_29_1">#N/A</definedName>
    <definedName name="DTL_Y_BONDS___CORPORATE_32_1">#N/A</definedName>
    <definedName name="DTL_Y_BONDS___CORPORATE_34_1">#N/A</definedName>
    <definedName name="DTL_Y_BONDS___CORPORATE_36_1">#N/A</definedName>
    <definedName name="DTL_Y_BONDS___CORPORATE_43_1">#N/A</definedName>
    <definedName name="DTL_Y_BONDS___CORPORATE_48_1">#N/A</definedName>
    <definedName name="DTL_Y_BONDS___CORPORATE_6_1">#N/A</definedName>
    <definedName name="DTL_Y_BONDS___SOVEREIGN_1_1">#N/A</definedName>
    <definedName name="DTL_Y_BONDS___SOVEREIGN_2_1">#N/A</definedName>
    <definedName name="DTL_Y_BONDS___TREASURY_1_1">#N/A</definedName>
    <definedName name="DTL_Y_BONDS___TREASURY_10_1">#N/A</definedName>
    <definedName name="DTL_Y_BONDS___TREASURY_12_1">#N/A</definedName>
    <definedName name="DTL_Y_BONDS___TREASURY_2_1">#N/A</definedName>
    <definedName name="DTL_Y_BONDS___TREASURY_3_1">#N/A</definedName>
    <definedName name="DTL_Y_BONDS___TREASURY_5_1">#N/A</definedName>
    <definedName name="DTL_Y_BONDS___TREASURY_7_1">#N/A</definedName>
    <definedName name="DTL_Y_BONDS___TREASURY_8_1">#N/A</definedName>
    <definedName name="DTL_Y_C100CB_1_1">#N/A</definedName>
    <definedName name="DTL_Y_C101CB_2_1">#N/A</definedName>
    <definedName name="DTL_Y_C102CB_3_1">#N/A</definedName>
    <definedName name="DTL_Y_C103CB_4_1">#N/A</definedName>
    <definedName name="DTL_Y_C104CB_5_1">#N/A</definedName>
    <definedName name="DTL_Y_C105CB_6_1">#N/A</definedName>
    <definedName name="DTL_Y_C106CB_7_1">#N/A</definedName>
    <definedName name="DTL_Y_C108CB_8_1">#N/A</definedName>
    <definedName name="DTL_Y_C109CB_9_1">#N/A</definedName>
    <definedName name="DTL_Y_C110CB_10_1">#N/A</definedName>
    <definedName name="DTL_Y_C112CB_11_1">#N/A</definedName>
    <definedName name="DTL_Y_C113CB_12_1">#N/A</definedName>
    <definedName name="DTL_Y_C114CB_13_1">#N/A</definedName>
    <definedName name="DTL_Y_C115CB_14_1">#N/A</definedName>
    <definedName name="DTL_Y_C116CB_15_1">#N/A</definedName>
    <definedName name="DTL_Y_C117CB_16_1">#N/A</definedName>
    <definedName name="DTL_Y_C118BX_17_1">#N/A</definedName>
    <definedName name="DTL_Y_C118CB_18_1">#N/A</definedName>
    <definedName name="DTL_Y_C119CB_19_1">#N/A</definedName>
    <definedName name="DTL_Y_C120CB_20_1">#N/A</definedName>
    <definedName name="DTL_Y_C121BX_21_1">#N/A</definedName>
    <definedName name="DTL_Y_C121CB_22_1">#N/A</definedName>
    <definedName name="DTL_Y_C122CB_23_1">#N/A</definedName>
    <definedName name="DTL_Y_C123BX_24_1">#N/A</definedName>
    <definedName name="DTL_Y_C124CB_25_1">#N/A</definedName>
    <definedName name="DTL_Y_C125CB_26_1">#N/A</definedName>
    <definedName name="DTL_Y_C126CB_27_1">#N/A</definedName>
    <definedName name="DTL_Y_C127CB_28_1">#N/A</definedName>
    <definedName name="DTL_Y_C128CB_29_1">#N/A</definedName>
    <definedName name="DTL_Y_C129BX_30_1">#N/A</definedName>
    <definedName name="DTL_Y_C130CB_31_1">#N/A</definedName>
    <definedName name="DTL_Y_C131CB_32_1">#N/A</definedName>
    <definedName name="DTL_Y_C132CB_33_1">#N/A</definedName>
    <definedName name="DTL_Y_C133CB_34_1">#N/A</definedName>
    <definedName name="DTL_Y_C134CB_35_1">#N/A</definedName>
    <definedName name="DTL_Y_C135BX_36_1">#N/A</definedName>
    <definedName name="DTL_Y_C136CB_37_1">#N/A</definedName>
    <definedName name="DTL_Y_C137BX_38_1">#N/A</definedName>
    <definedName name="DTL_Y_C138BX_39_1">#N/A</definedName>
    <definedName name="DTL_Y_C138CB_40_1">#N/A</definedName>
    <definedName name="DTL_Y_C139BX_41_1">#N/A</definedName>
    <definedName name="DTL_Y_C140CB_42_1">#N/A</definedName>
    <definedName name="DTL_Y_C141BX_43_1">#N/A</definedName>
    <definedName name="DTL_Y_C142CB_44_1">#N/A</definedName>
    <definedName name="DTL_Y_C143CB_45_1">#N/A</definedName>
    <definedName name="DTL_Y_C144BX_46_1">#N/A</definedName>
    <definedName name="DTL_Y_C144CB_47_1">#N/A</definedName>
    <definedName name="DTL_Y_C145BX_48_1">#N/A</definedName>
    <definedName name="DTL_Y_C146BX_49_1">#N/A</definedName>
    <definedName name="DTL_Y_C146CB_50_1">#N/A</definedName>
    <definedName name="DTL_Y_C147CB_51_1">#N/A</definedName>
    <definedName name="DTL_Y_C148CB_52_1">#N/A</definedName>
    <definedName name="DTL_Y_C149CB_53_1">#N/A</definedName>
    <definedName name="DTL_Y_C150CB_54_1">#N/A</definedName>
    <definedName name="DTL_Y_C151CB_55_1">#N/A</definedName>
    <definedName name="DTL_Y_C152CB_56_1">#N/A</definedName>
    <definedName name="DTL_Y_C153CB_57_1">#N/A</definedName>
    <definedName name="DTL_Y_C154CB_58_1">#N/A</definedName>
    <definedName name="DTL_Y_C155CB_59_1">#N/A</definedName>
    <definedName name="DTL_Y_C156CB_60_1">#N/A</definedName>
    <definedName name="DTL_Y_C157CB_61_1">#N/A</definedName>
    <definedName name="DTL_Y_C158CB_62_1">#N/A</definedName>
    <definedName name="DTL_Y_C159CB_63_1">#N/A</definedName>
    <definedName name="DTL_Y_C160CB_64_1">#N/A</definedName>
    <definedName name="DTL_Y_C161CB_65_1">#N/A</definedName>
    <definedName name="DTL_Y_C162CB_66_1">#N/A</definedName>
    <definedName name="DTL_Y_C163CB_67_1">#N/A</definedName>
    <definedName name="DTL_Y_C164CB_68_1">#N/A</definedName>
    <definedName name="DTL_Y_C165CB_69_1">#N/A</definedName>
    <definedName name="DTL_Y_C166CB_70_1">#N/A</definedName>
    <definedName name="DTL_Y_C167CB_71_1">#N/A</definedName>
    <definedName name="DTL_Y_C168CB_72_1">#N/A</definedName>
    <definedName name="DTL_Y_C168DX_73_1">#N/A</definedName>
    <definedName name="DTL_Y_C169DX_74_1">#N/A</definedName>
    <definedName name="DTL_Y_C170DX_75_1">#N/A</definedName>
    <definedName name="DTL_Y_C171CB_76_1">#N/A</definedName>
    <definedName name="DTL_Y_C172CB_77_1">#N/A</definedName>
    <definedName name="DTL_Y_C172DX_78_1">#N/A</definedName>
    <definedName name="DTL_Y_C173DX_79_1">#N/A</definedName>
    <definedName name="DTL_Y_C174DX_80_1">#N/A</definedName>
    <definedName name="DTL_Y_C175CB_81_1">#N/A</definedName>
    <definedName name="DTL_Y_C176CB_82_1">#N/A</definedName>
    <definedName name="DTL_Y_C177CB_83_1">#N/A</definedName>
    <definedName name="DTL_Y_C178SX_84_1">#N/A</definedName>
    <definedName name="DTL_Y_C179SX_85_1">#N/A</definedName>
    <definedName name="DTL_Y_C180DX_86_1">#N/A</definedName>
    <definedName name="DTL_Y_C181DX_87_1">#N/A</definedName>
    <definedName name="DTL_Y_C182DX_88_1">#N/A</definedName>
    <definedName name="DTL_Y_C183DX_89_1">#N/A</definedName>
    <definedName name="DTL_Y_C184DX_90_1">#N/A</definedName>
    <definedName name="DTL_Y_C186DX_91_1">#N/A</definedName>
    <definedName name="DTL_Y_C187CB_92_1">#N/A</definedName>
    <definedName name="DTL_Y_C187OC_93_1">#N/A</definedName>
    <definedName name="DTL_Y_C188DX_94_1">#N/A</definedName>
    <definedName name="DTL_Y_C189CB_95_1">#N/A</definedName>
    <definedName name="DTL_Y_C190CB_96_1">#N/A</definedName>
    <definedName name="DTL_Y_C190OC_97_1">#N/A</definedName>
    <definedName name="DTL_Y_C191LF_98_1">#N/A</definedName>
    <definedName name="DTL_Y_C192LF_99_1">#N/A</definedName>
    <definedName name="DTL_Y_C193CB_100_1">#N/A</definedName>
    <definedName name="DTL_Y_C193OC_101_1">#N/A</definedName>
    <definedName name="DTL_Y_CASH_1_1">#N/A</definedName>
    <definedName name="DTL_Y_CASH_12_1">#N/A</definedName>
    <definedName name="DTL_Y_CASH_15_1">#N/A</definedName>
    <definedName name="DTL_Y_CASH_17_1">#N/A</definedName>
    <definedName name="DTL_Y_CASH_2_1">#N/A</definedName>
    <definedName name="DTL_Y_CASH_3_1">#N/A</definedName>
    <definedName name="DTL_Y_CASH_30_1">#N/A</definedName>
    <definedName name="DTL_Y_CASH_38_1">#N/A</definedName>
    <definedName name="DTL_Y_CASH_4_1">#N/A</definedName>
    <definedName name="DTL_Y_CASH_40_1">#N/A</definedName>
    <definedName name="DTL_Y_CASH_42_1">#N/A</definedName>
    <definedName name="DTL_Y_CASH_44_1">#N/A</definedName>
    <definedName name="DTL_Y_CASH_45_1">#N/A</definedName>
    <definedName name="DTL_Y_CASH_46_1">#N/A</definedName>
    <definedName name="DTL_Y_CASH_49_1">#N/A</definedName>
    <definedName name="DTL_Y_CASH_51_1">#N/A</definedName>
    <definedName name="DTL_Y_CASH_54_1">#N/A</definedName>
    <definedName name="DTL_Y_CASH_6_1">#N/A</definedName>
    <definedName name="DTL_Y_CASH_7_1">#N/A</definedName>
    <definedName name="DTL_Y_CASH_9_1">#N/A</definedName>
    <definedName name="DTL_Y_CASHSD_102_1">#N/A</definedName>
    <definedName name="DTL_Y_CC02AX_1_1">#N/A</definedName>
    <definedName name="DTL_Y_CC02LB_2_1">#N/A</definedName>
    <definedName name="DTL_Y_CC02LX_3_1">#N/A</definedName>
    <definedName name="DTL_Y_CC03AW_4_1">#N/A</definedName>
    <definedName name="DTL_Y_CC03AX_5_1">#N/A</definedName>
    <definedName name="DTL_Y_CC04AX_6_1">#N/A</definedName>
    <definedName name="DTL_Y_CC04LX_7_1">#N/A</definedName>
    <definedName name="DTL_Y_CIBCCI_103_1">#N/A</definedName>
    <definedName name="DTL_Y_CM02LF_8_1">#N/A</definedName>
    <definedName name="DTL_Y_COMMODITY___FUTURE_14_1">#N/A</definedName>
    <definedName name="DTL_Y_COMMODITY___FUTURE_16_1">#N/A</definedName>
    <definedName name="DTL_Y_COMMODITY___FUTURE_17_1">#N/A</definedName>
    <definedName name="DTL_Y_COMMODITY___FUTURE_2_1">#N/A</definedName>
    <definedName name="DTL_Y_COMMODITY___FUTURE_3_1">#N/A</definedName>
    <definedName name="DTL_Y_COMMODITY___FUTURE_4_1">#N/A</definedName>
    <definedName name="DTL_Y_COMMODITY___FUTURE_45_1">#N/A</definedName>
    <definedName name="DTL_Y_COMMODITY___FUTURE_5_1">#N/A</definedName>
    <definedName name="DTL_Y_COMMODITY___FUTURE_50_1">#N/A</definedName>
    <definedName name="DTL_Y_COMMODITY___OPTION_11_1">#N/A</definedName>
    <definedName name="DTL_Y_COMMODITY___OPTION_13_1">#N/A</definedName>
    <definedName name="DTL_Y_COMMODITY___OPTION_14_1">#N/A</definedName>
    <definedName name="DTL_Y_COMMODITY___OPTION_16_1">#N/A</definedName>
    <definedName name="DTL_Y_COMMODITY___OPTION_3_1">#N/A</definedName>
    <definedName name="DTL_Y_COMMODITY___OPTION_37_1">#N/A</definedName>
    <definedName name="DTL_Y_COMMODITY___OPTION_4_1">#N/A</definedName>
    <definedName name="DTL_Y_COMMODITY___OPTION_5_1">#N/A</definedName>
    <definedName name="DTL_Y_COMMODITY___OPTION_7_1">#N/A</definedName>
    <definedName name="DTL_Y_COMMODITY___OPTION_8_1">#N/A</definedName>
    <definedName name="DTL_Y_COMMODITY___OPTION_9_1">#N/A</definedName>
    <definedName name="DTL_Y_CONTRACTUAL___OPTION_4_1">#N/A</definedName>
    <definedName name="DTL_Y_CONTRACTUAL___OPTION_41_1">#N/A</definedName>
    <definedName name="DTL_Y_CONTRACTUAL___OPTION_46_1">#N/A</definedName>
    <definedName name="DTL_Y_CONTRACTUAL___OPTION_47_1">#N/A</definedName>
    <definedName name="DTL_Y_CONTRACTUAL___OPTION_5_1">#N/A</definedName>
    <definedName name="DTL_Y_CONTRACTUAL___OPTION_52_1">#N/A</definedName>
    <definedName name="DTL_Y_CONTRACTUAL___OPTION_6_1">#N/A</definedName>
    <definedName name="DTL_Y_CONTRACTUAL___SWAP_28_1">#N/A</definedName>
    <definedName name="DTL_Y_CONTRACTUAL___SWAP_30_1">#N/A</definedName>
    <definedName name="DTL_Y_CONTRACTUAL___SWAP_5_1">#N/A</definedName>
    <definedName name="DTL_Y_CONTRACTUAL___SWAP_6_1">#N/A</definedName>
    <definedName name="DTL_Y_CONTRACTUAL___SWAP_7_1">#N/A</definedName>
    <definedName name="DTL_Y_CR01CB_104_1">#N/A</definedName>
    <definedName name="DTL_Y_CR02CB_105_1">#N/A</definedName>
    <definedName name="DTL_Y_CR14CB_106_1">#N/A</definedName>
    <definedName name="DTL_Y_CR15CB_107_1">#N/A</definedName>
    <definedName name="DTL_Y_CR16CB_108_1">#N/A</definedName>
    <definedName name="DTL_Y_CR16SX_109_1">#N/A</definedName>
    <definedName name="DTL_Y_CR17SX_110_1">#N/A</definedName>
    <definedName name="DTL_Y_CR18SX_111_1">#N/A</definedName>
    <definedName name="DTL_Y_CR19SX_112_1">#N/A</definedName>
    <definedName name="DTL_Y_CR20SX_113_1">#N/A</definedName>
    <definedName name="DTL_Y_CR21SX_114_1">#N/A</definedName>
    <definedName name="DTL_Y_CR22CB_115_1">#N/A</definedName>
    <definedName name="DTL_Y_CR22SX_116_1">#N/A</definedName>
    <definedName name="DTL_Y_CR23SX_117_1">#N/A</definedName>
    <definedName name="DTL_Y_CR24SX_118_1">#N/A</definedName>
    <definedName name="DTL_Y_CR25SX_119_1">#N/A</definedName>
    <definedName name="DTL_Y_CR26SX_120_1">#N/A</definedName>
    <definedName name="DTL_Y_CR27SX_121_1">#N/A</definedName>
    <definedName name="DTL_Y_CR28SX_122_1">#N/A</definedName>
    <definedName name="DTL_Y_CR29SX_123_1">#N/A</definedName>
    <definedName name="DTL_Y_CR30SX_124_1">#N/A</definedName>
    <definedName name="DTL_Y_CR31SX_125_1">#N/A</definedName>
    <definedName name="DTL_Y_CR32SX_126_1">#N/A</definedName>
    <definedName name="DTL_Y_CR33SX_127_1">#N/A</definedName>
    <definedName name="DTL_Y_CR34SX_128_1">#N/A</definedName>
    <definedName name="DTL_Y_CR35SX_129_1">#N/A</definedName>
    <definedName name="DTL_Y_CR36SX_130_1">#N/A</definedName>
    <definedName name="DTL_Y_CR37SX_131_1">#N/A</definedName>
    <definedName name="DTL_Y_CR38CB_132_1">#N/A</definedName>
    <definedName name="DTL_Y_CR38SX_133_1">#N/A</definedName>
    <definedName name="DTL_Y_CR39CB_134_1">#N/A</definedName>
    <definedName name="DTL_Y_CR39SX_135_1">#N/A</definedName>
    <definedName name="DTL_Y_CR40CB_136_1">#N/A</definedName>
    <definedName name="DTL_Y_CR40SX_137_1">#N/A</definedName>
    <definedName name="DTL_Y_CR41CB_138_1">#N/A</definedName>
    <definedName name="DTL_Y_CR41SX_139_1">#N/A</definedName>
    <definedName name="DTL_Y_CR42CB_140_1">#N/A</definedName>
    <definedName name="DTL_Y_CR42SX_141_1">#N/A</definedName>
    <definedName name="DTL_Y_CR43SX_142_1">#N/A</definedName>
    <definedName name="DTL_Y_CR44SX_143_1">#N/A</definedName>
    <definedName name="DTL_Y_CR45CB_144_1">#N/A</definedName>
    <definedName name="DTL_Y_CR45SX_145_1">#N/A</definedName>
    <definedName name="DTL_Y_CR46CB_146_1">#N/A</definedName>
    <definedName name="DTL_Y_CR46SX_147_1">#N/A</definedName>
    <definedName name="DTL_Y_CR47SX_148_1">#N/A</definedName>
    <definedName name="DTL_Y_CR48SX_149_1">#N/A</definedName>
    <definedName name="DTL_Y_CR49CB_150_1">#N/A</definedName>
    <definedName name="DTL_Y_CR49SX_151_1">#N/A</definedName>
    <definedName name="DTL_Y_CR50CB_152_1">#N/A</definedName>
    <definedName name="DTL_Y_CR50SX_153_1">#N/A</definedName>
    <definedName name="DTL_Y_CR51CB_154_1">#N/A</definedName>
    <definedName name="DTL_Y_CR51SX_155_1">#N/A</definedName>
    <definedName name="DTL_Y_CR52CB_156_1">#N/A</definedName>
    <definedName name="DTL_Y_CR52SX_157_1">#N/A</definedName>
    <definedName name="DTL_Y_CR53CB_158_1">#N/A</definedName>
    <definedName name="DTL_Y_CR53SX_159_1">#N/A</definedName>
    <definedName name="DTL_Y_CR54CB_160_1">#N/A</definedName>
    <definedName name="DTL_Y_CR55CB_161_1">#N/A</definedName>
    <definedName name="DTL_Y_CR56CB_162_1">#N/A</definedName>
    <definedName name="DTL_Y_CR57CB_163_1">#N/A</definedName>
    <definedName name="DTL_Y_CR58CB_164_1">#N/A</definedName>
    <definedName name="DTL_Y_CR59CB_165_1">#N/A</definedName>
    <definedName name="DTL_Y_CR60CB_166_1">#N/A</definedName>
    <definedName name="DTL_Y_CR61CB_167_1">#N/A</definedName>
    <definedName name="DTL_Y_CR62CB_168_1">#N/A</definedName>
    <definedName name="DTL_Y_CR63CB_169_1">#N/A</definedName>
    <definedName name="DTL_Y_CR64CB_170_1">#N/A</definedName>
    <definedName name="DTL_Y_CR65CB_171_1">#N/A</definedName>
    <definedName name="DTL_Y_CR66CB_172_1">#N/A</definedName>
    <definedName name="DTL_Y_CR68CB_173_1">#N/A</definedName>
    <definedName name="DTL_Y_CR69CB_174_1">#N/A</definedName>
    <definedName name="DTL_Y_CR70CB_175_1">#N/A</definedName>
    <definedName name="DTL_Y_CR71CB_176_1">#N/A</definedName>
    <definedName name="DTL_Y_CR72CB_177_1">#N/A</definedName>
    <definedName name="DTL_Y_CR73CB_178_1">#N/A</definedName>
    <definedName name="DTL_Y_CR74CB_179_1">#N/A</definedName>
    <definedName name="DTL_Y_CR75CB_180_1">#N/A</definedName>
    <definedName name="DTL_Y_CR76CB_181_1">#N/A</definedName>
    <definedName name="DTL_Y_CR77CB_182_1">#N/A</definedName>
    <definedName name="DTL_Y_CR78CB_183_1">#N/A</definedName>
    <definedName name="DTL_Y_CR79CB_184_1">#N/A</definedName>
    <definedName name="DTL_Y_CR80CB_185_1">#N/A</definedName>
    <definedName name="DTL_Y_CR81CB_186_1">#N/A</definedName>
    <definedName name="DTL_Y_CR82CB_187_1">#N/A</definedName>
    <definedName name="DTL_Y_CR83CB_188_1">#N/A</definedName>
    <definedName name="DTL_Y_CR84CB_189_1">#N/A</definedName>
    <definedName name="DTL_Y_CR85CB_190_1">#N/A</definedName>
    <definedName name="DTL_Y_CR86CB_191_1">#N/A</definedName>
    <definedName name="DTL_Y_CR87CB_192_1">#N/A</definedName>
    <definedName name="DTL_Y_CR88BX_193_1">#N/A</definedName>
    <definedName name="DTL_Y_CR88CB_194_1">#N/A</definedName>
    <definedName name="DTL_Y_CR89BX_195_1">#N/A</definedName>
    <definedName name="DTL_Y_CR89CB_196_1">#N/A</definedName>
    <definedName name="DTL_Y_CR90BX_197_1">#N/A</definedName>
    <definedName name="DTL_Y_CR90CB_198_1">#N/A</definedName>
    <definedName name="DTL_Y_CR91BX_199_1">#N/A</definedName>
    <definedName name="DTL_Y_CR91CB_200_1">#N/A</definedName>
    <definedName name="DTL_Y_CR92CB_201_1">#N/A</definedName>
    <definedName name="DTL_Y_CR93CB_202_1">#N/A</definedName>
    <definedName name="DTL_Y_CR94CB_203_1">#N/A</definedName>
    <definedName name="DTL_Y_CR95CB_204_1">#N/A</definedName>
    <definedName name="DTL_Y_CR96CB_205_1">#N/A</definedName>
    <definedName name="DTL_Y_CR97CB_206_1">#N/A</definedName>
    <definedName name="DTL_Y_CR98CB_207_1">#N/A</definedName>
    <definedName name="DTL_Y_CR99CB_208_1">#N/A</definedName>
    <definedName name="DTL_Y_DEAM_1_1">#N/A</definedName>
    <definedName name="DTL_Y_DEAM_209_1">#N/A</definedName>
    <definedName name="DTL_Y_DEAM_CAD_1_1">#N/A</definedName>
    <definedName name="DTL_Y_DEAM_NET_ASSET_VALUE_CASH_AND_OTHER_ASSETS_2_1">#N/A</definedName>
    <definedName name="DTL_Y_DEAM_NET_ASSET_VALUE_DEAM_INVESTMENTS_1_1">#N/A</definedName>
    <definedName name="DTL_Y_DEAM_USD_2_1">#N/A</definedName>
    <definedName name="DTL_Y_EQ02AF_9_1">#N/A</definedName>
    <definedName name="DTL_Y_EQ02LF_10_1">#N/A</definedName>
    <definedName name="DTL_Y_EQ04LB_11_1">#N/A</definedName>
    <definedName name="DTL_Y_EQUITIES___LISTED_10_1">#N/A</definedName>
    <definedName name="DTL_Y_EQUITIES___LISTED_12_1">#N/A</definedName>
    <definedName name="DTL_Y_EQUITIES___LISTED_13_1">#N/A</definedName>
    <definedName name="DTL_Y_EQUITIES___LISTED_15_1">#N/A</definedName>
    <definedName name="DTL_Y_EQUITIES___LISTED_18_1">#N/A</definedName>
    <definedName name="DTL_Y_EQUITIES___LISTED_2_1">#N/A</definedName>
    <definedName name="DTL_Y_EQUITIES___LISTED_20_1">#N/A</definedName>
    <definedName name="DTL_Y_EQUITIES___LISTED_22_1">#N/A</definedName>
    <definedName name="DTL_Y_EQUITIES___LISTED_24_1">#N/A</definedName>
    <definedName name="DTL_Y_EQUITIES___LISTED_26_1">#N/A</definedName>
    <definedName name="DTL_Y_EQUITIES___LISTED_28_1">#N/A</definedName>
    <definedName name="DTL_Y_EQUITIES___LISTED_29_1">#N/A</definedName>
    <definedName name="DTL_Y_EQUITIES___LISTED_31_1">#N/A</definedName>
    <definedName name="DTL_Y_EQUITIES___LISTED_33_1">#N/A</definedName>
    <definedName name="DTL_Y_EQUITIES___LISTED_35_1">#N/A</definedName>
    <definedName name="DTL_Y_EQUITIES___LISTED_38_1">#N/A</definedName>
    <definedName name="DTL_Y_EQUITIES___LISTED_39_1">#N/A</definedName>
    <definedName name="DTL_Y_EQUITIES___LISTED_4_1">#N/A</definedName>
    <definedName name="DTL_Y_EQUITIES___LISTED_41_1">#N/A</definedName>
    <definedName name="DTL_Y_EQUITIES___LISTED_42_1">#N/A</definedName>
    <definedName name="DTL_Y_EQUITIES___LISTED_43_1">#N/A</definedName>
    <definedName name="DTL_Y_EQUITIES___LISTED_47_1">#N/A</definedName>
    <definedName name="DTL_Y_EQUITIES___LISTED_5_1">#N/A</definedName>
    <definedName name="DTL_Y_EQUITIES___LISTED_6_1">#N/A</definedName>
    <definedName name="DTL_Y_EQUITIES___LISTED_7_1">#N/A</definedName>
    <definedName name="DTL_Y_EQUITIES___LISTED_8_1">#N/A</definedName>
    <definedName name="DTL_Y_EQUITY___NON_LISTED_1_1">#N/A</definedName>
    <definedName name="DTL_Y_EQUITY___NON_LISTED_3_1">#N/A</definedName>
    <definedName name="DTL_Y_EQUITY___NON_LISTED_4_1">#N/A</definedName>
    <definedName name="DTL_Y_EQUITY___NON_LISTED_5_1">#N/A</definedName>
    <definedName name="DTL_Y_EQUITY___NON_LISTED_6_1">#N/A</definedName>
    <definedName name="DTL_Y_EQUITY___NON_LISTED_8_1">#N/A</definedName>
    <definedName name="DTL_Y_F_X_FORWARD_48_1">#N/A</definedName>
    <definedName name="DTL_Y_F_X_FORWARD_6_1">#N/A</definedName>
    <definedName name="DTL_Y_F_X_FORWARD_7_1">#N/A</definedName>
    <definedName name="DTL_Y_F_X_FORWARD_8_1">#N/A</definedName>
    <definedName name="DTL_Y_F_X_FORWARD_9_1">#N/A</definedName>
    <definedName name="DTL_Y_FINANCE_10_1">#N/A</definedName>
    <definedName name="DTL_Y_FINANCE_4_1">#N/A</definedName>
    <definedName name="DTL_Y_FINANCE_5_1">#N/A</definedName>
    <definedName name="DTL_Y_FINANCE_53_1">#N/A</definedName>
    <definedName name="DTL_Y_FINANCE_6_1">#N/A</definedName>
    <definedName name="DTL_Y_FINANCE_7_1">#N/A</definedName>
    <definedName name="DTL_Y_FINANCE_8_1">#N/A</definedName>
    <definedName name="DTL_Y_FINANCE_9_1">#N/A</definedName>
    <definedName name="DTL_Y_IR01AW_12_1">#N/A</definedName>
    <definedName name="DTL_Y_IR01CB_210_1">#N/A</definedName>
    <definedName name="DTL_Y_IR01CS_13_1">#N/A</definedName>
    <definedName name="DTL_Y_IR01LB_14_1">#N/A</definedName>
    <definedName name="DTL_Y_IR01SD_211_1">#N/A</definedName>
    <definedName name="DTL_Y_IR02CB_212_1">#N/A</definedName>
    <definedName name="DTL_Y_IR02LF_15_1">#N/A</definedName>
    <definedName name="DTL_Y_IR02SD_213_1">#N/A</definedName>
    <definedName name="DTL_Y_IR02SI_214_1">#N/A</definedName>
    <definedName name="DTL_Y_IR03AF_16_1">#N/A</definedName>
    <definedName name="DTL_Y_IR03CB_215_1">#N/A</definedName>
    <definedName name="DTL_Y_IR03LF_17_1">#N/A</definedName>
    <definedName name="DTL_Y_IR03SD_216_1">#N/A</definedName>
    <definedName name="DTL_Y_IR03SX_217_1">#N/A</definedName>
    <definedName name="DTL_Y_IR04CB_218_1">#N/A</definedName>
    <definedName name="DTL_Y_IR04OC_219_1">#N/A</definedName>
    <definedName name="DTL_Y_IR04SD_220_1">#N/A</definedName>
    <definedName name="DTL_Y_IR04SI_221_1">#N/A</definedName>
    <definedName name="DTL_Y_IR05SD_222_1">#N/A</definedName>
    <definedName name="DTL_Y_IR05SX_223_1">#N/A</definedName>
    <definedName name="DTL_Y_IR06CB_224_1">#N/A</definedName>
    <definedName name="DTL_Y_IR07CB_225_1">#N/A</definedName>
    <definedName name="DTL_Y_IR08CB_226_1">#N/A</definedName>
    <definedName name="DTL_Y_IR10CB_227_1">#N/A</definedName>
    <definedName name="DTL_Y_ISDASD_228_1">#N/A</definedName>
    <definedName name="DTL_Y_LILYPD_1_1">#N/A</definedName>
    <definedName name="DTL_Y_LILYPD_NET_ASSET_VALUE_CASH_AND_OTHER_ASSETS_2_1">#N/A</definedName>
    <definedName name="DTL_Y_LILYPD_NET_ASSET_VALUE_LILYPD_INVESTMENTS_1_1">#N/A</definedName>
    <definedName name="DTL_Y_MA01CS_18_1">#N/A</definedName>
    <definedName name="DTL_Y_MA02JP_19_1">#N/A</definedName>
    <definedName name="DTL_Y_MA04SD_20_1">#N/A</definedName>
    <definedName name="DTL_Y_PARTNERSHIP_10_1">#N/A</definedName>
    <definedName name="DTL_Y_PARTNERSHIP_11_1">#N/A</definedName>
    <definedName name="DTL_Y_PARTNERSHIP_55_1">#N/A</definedName>
    <definedName name="DTL_Y_PBMRLF_229_1">#N/A</definedName>
    <definedName name="DTL_Y_PBMRSD_230_1">#N/A</definedName>
    <definedName name="DTL_Y_REPOSD_231_1">#N/A</definedName>
    <definedName name="DTL_Y_TEMPO_1_1">#N/A</definedName>
    <definedName name="DTL_Y_TEMPO_NET_ASSET_VALUE_CASH_AND_OTHER_ASSETS_2_1">#N/A</definedName>
    <definedName name="DTL_Y_TEMPO_NET_ASSET_VALUE_TEMPO_INVESTMENTS_1_1">#N/A</definedName>
    <definedName name="DTL_Y_VL01OC_232_1">#N/A</definedName>
    <definedName name="DTL_Y_VL02CB_233_1">#N/A</definedName>
    <definedName name="DTL_Y_VL02OC_234_1">#N/A</definedName>
    <definedName name="DTL_Y_VL04OC_235_1">#N/A</definedName>
    <definedName name="DTL_Y_WARRANTS_10_1">#N/A</definedName>
    <definedName name="DTL_Y_WARRANTS_11_1">#N/A</definedName>
    <definedName name="DTL_Y_WARRANTS_12_1">#N/A</definedName>
    <definedName name="DTL_Y_WARRANTS_39_1">#N/A</definedName>
    <definedName name="DTL_Y_WARRANTS_44_1">#N/A</definedName>
    <definedName name="DTL_Y_WOLF_1_1">#N/A</definedName>
    <definedName name="DTL_Y_WOLF_21_1">#N/A</definedName>
    <definedName name="DTL_Y_WOLF_NET_ASSET_VALUE_CASH_AND_OTHER_ASSETS_2_1">#N/A</definedName>
    <definedName name="DTL_Y_WOLF_NET_ASSET_VALUE_WOLF_INVESTMENTS_1_1">#N/A</definedName>
    <definedName name="DTL_Z__1_1">#N/A</definedName>
    <definedName name="DTL_Z__13_1">#N/A</definedName>
    <definedName name="DTL_Z__55_1">#N/A</definedName>
    <definedName name="DTL_Z__56_1">#N/A</definedName>
    <definedName name="DTL_Z_ASAFD1__1_1">#N/A</definedName>
    <definedName name="DTL_Z_ASAFD1_NET_ASSET_VALUE_ASAFD1_INVESTMENTS_1_1">#N/A</definedName>
    <definedName name="DTL_Z_ASAFD1_NET_ASSET_VALUE_CASH_AND_OTHER_ASSETS_2_1">#N/A</definedName>
    <definedName name="DTL_Z_BONDS___CORPORATE_1_1">#N/A</definedName>
    <definedName name="DTL_Z_BONDS___CORPORATE_11_1">#N/A</definedName>
    <definedName name="DTL_Z_BONDS___CORPORATE_19_1">#N/A</definedName>
    <definedName name="DTL_Z_BONDS___CORPORATE_2_1">#N/A</definedName>
    <definedName name="DTL_Z_BONDS___CORPORATE_21_1">#N/A</definedName>
    <definedName name="DTL_Z_BONDS___CORPORATE_23_1">#N/A</definedName>
    <definedName name="DTL_Z_BONDS___CORPORATE_25_1">#N/A</definedName>
    <definedName name="DTL_Z_BONDS___CORPORATE_27_1">#N/A</definedName>
    <definedName name="DTL_Z_BONDS___CORPORATE_29_1">#N/A</definedName>
    <definedName name="DTL_Z_BONDS___CORPORATE_32_1">#N/A</definedName>
    <definedName name="DTL_Z_BONDS___CORPORATE_34_1">#N/A</definedName>
    <definedName name="DTL_Z_BONDS___CORPORATE_36_1">#N/A</definedName>
    <definedName name="DTL_Z_BONDS___CORPORATE_43_1">#N/A</definedName>
    <definedName name="DTL_Z_BONDS___CORPORATE_48_1">#N/A</definedName>
    <definedName name="DTL_Z_BONDS___CORPORATE_6_1">#N/A</definedName>
    <definedName name="DTL_Z_BONDS___SOVEREIGN_1_1">#N/A</definedName>
    <definedName name="DTL_Z_BONDS___SOVEREIGN_2_1">#N/A</definedName>
    <definedName name="DTL_Z_BONDS___TREASURY_1_1">#N/A</definedName>
    <definedName name="DTL_Z_BONDS___TREASURY_10_1">#N/A</definedName>
    <definedName name="DTL_Z_BONDS___TREASURY_12_1">#N/A</definedName>
    <definedName name="DTL_Z_BONDS___TREASURY_2_1">#N/A</definedName>
    <definedName name="DTL_Z_BONDS___TREASURY_3_1">#N/A</definedName>
    <definedName name="DTL_Z_BONDS___TREASURY_5_1">#N/A</definedName>
    <definedName name="DTL_Z_BONDS___TREASURY_7_1">#N/A</definedName>
    <definedName name="DTL_Z_BONDS___TREASURY_8_1">#N/A</definedName>
    <definedName name="DTL_Z_C100CB_1_1">#N/A</definedName>
    <definedName name="DTL_Z_C101CB_2_1">#N/A</definedName>
    <definedName name="DTL_Z_C102CB_3_1">#N/A</definedName>
    <definedName name="DTL_Z_C103CB_4_1">#N/A</definedName>
    <definedName name="DTL_Z_C104CB_5_1">#N/A</definedName>
    <definedName name="DTL_Z_C105CB_6_1">#N/A</definedName>
    <definedName name="DTL_Z_C106CB_7_1">#N/A</definedName>
    <definedName name="DTL_Z_C108CB_8_1">#N/A</definedName>
    <definedName name="DTL_Z_C109CB_9_1">#N/A</definedName>
    <definedName name="DTL_Z_C110CB_10_1">#N/A</definedName>
    <definedName name="DTL_Z_C112CB_11_1">#N/A</definedName>
    <definedName name="DTL_Z_C113CB_12_1">#N/A</definedName>
    <definedName name="DTL_Z_C114CB_13_1">#N/A</definedName>
    <definedName name="DTL_Z_C115CB_14_1">#N/A</definedName>
    <definedName name="DTL_Z_C116CB_15_1">#N/A</definedName>
    <definedName name="DTL_Z_C117CB_16_1">#N/A</definedName>
    <definedName name="DTL_Z_C118BX_17_1">#N/A</definedName>
    <definedName name="DTL_Z_C118CB_18_1">#N/A</definedName>
    <definedName name="DTL_Z_C119CB_19_1">#N/A</definedName>
    <definedName name="DTL_Z_C120CB_20_1">#N/A</definedName>
    <definedName name="DTL_Z_C121BX_21_1">#N/A</definedName>
    <definedName name="DTL_Z_C121CB_22_1">#N/A</definedName>
    <definedName name="DTL_Z_C122CB_23_1">#N/A</definedName>
    <definedName name="DTL_Z_C123BX_24_1">#N/A</definedName>
    <definedName name="DTL_Z_C124CB_25_1">#N/A</definedName>
    <definedName name="DTL_Z_C125CB_26_1">#N/A</definedName>
    <definedName name="DTL_Z_C126CB_27_1">#N/A</definedName>
    <definedName name="DTL_Z_C127CB_28_1">#N/A</definedName>
    <definedName name="DTL_Z_C128CB_29_1">#N/A</definedName>
    <definedName name="DTL_Z_C129BX_30_1">#N/A</definedName>
    <definedName name="DTL_Z_C130CB_31_1">#N/A</definedName>
    <definedName name="DTL_Z_C131CB_32_1">#N/A</definedName>
    <definedName name="DTL_Z_C132CB_33_1">#N/A</definedName>
    <definedName name="DTL_Z_C133CB_34_1">#N/A</definedName>
    <definedName name="DTL_Z_C134CB_35_1">#N/A</definedName>
    <definedName name="DTL_Z_C135BX_36_1">#N/A</definedName>
    <definedName name="DTL_Z_C136CB_37_1">#N/A</definedName>
    <definedName name="DTL_Z_C137BX_38_1">#N/A</definedName>
    <definedName name="DTL_Z_C138BX_39_1">#N/A</definedName>
    <definedName name="DTL_Z_C138CB_40_1">#N/A</definedName>
    <definedName name="DTL_Z_C139BX_41_1">#N/A</definedName>
    <definedName name="DTL_Z_C140CB_42_1">#N/A</definedName>
    <definedName name="DTL_Z_C141BX_43_1">#N/A</definedName>
    <definedName name="DTL_Z_C142CB_44_1">#N/A</definedName>
    <definedName name="DTL_Z_C143CB_45_1">#N/A</definedName>
    <definedName name="DTL_Z_C144BX_46_1">#N/A</definedName>
    <definedName name="DTL_Z_C144CB_47_1">#N/A</definedName>
    <definedName name="DTL_Z_C145BX_48_1">#N/A</definedName>
    <definedName name="DTL_Z_C146BX_49_1">#N/A</definedName>
    <definedName name="DTL_Z_C146CB_50_1">#N/A</definedName>
    <definedName name="DTL_Z_C147CB_51_1">#N/A</definedName>
    <definedName name="DTL_Z_C148CB_52_1">#N/A</definedName>
    <definedName name="DTL_Z_C149CB_53_1">#N/A</definedName>
    <definedName name="DTL_Z_C150CB_54_1">#N/A</definedName>
    <definedName name="DTL_Z_C151CB_55_1">#N/A</definedName>
    <definedName name="DTL_Z_C152CB_56_1">#N/A</definedName>
    <definedName name="DTL_Z_C153CB_57_1">#N/A</definedName>
    <definedName name="DTL_Z_C154CB_58_1">#N/A</definedName>
    <definedName name="DTL_Z_C155CB_59_1">#N/A</definedName>
    <definedName name="DTL_Z_C156CB_60_1">#N/A</definedName>
    <definedName name="DTL_Z_C157CB_61_1">#N/A</definedName>
    <definedName name="DTL_Z_C158CB_62_1">#N/A</definedName>
    <definedName name="DTL_Z_C159CB_63_1">#N/A</definedName>
    <definedName name="DTL_Z_C160CB_64_1">#N/A</definedName>
    <definedName name="DTL_Z_C161CB_65_1">#N/A</definedName>
    <definedName name="DTL_Z_C162CB_66_1">#N/A</definedName>
    <definedName name="DTL_Z_C163CB_67_1">#N/A</definedName>
    <definedName name="DTL_Z_C164CB_68_1">#N/A</definedName>
    <definedName name="DTL_Z_C165CB_69_1">#N/A</definedName>
    <definedName name="DTL_Z_C166CB_70_1">#N/A</definedName>
    <definedName name="DTL_Z_C167CB_71_1">#N/A</definedName>
    <definedName name="DTL_Z_C168CB_72_1">#N/A</definedName>
    <definedName name="DTL_Z_C168DX_73_1">#N/A</definedName>
    <definedName name="DTL_Z_C169DX_74_1">#N/A</definedName>
    <definedName name="DTL_Z_C170DX_75_1">#N/A</definedName>
    <definedName name="DTL_Z_C171CB_76_1">#N/A</definedName>
    <definedName name="DTL_Z_C172CB_77_1">#N/A</definedName>
    <definedName name="DTL_Z_C172DX_78_1">#N/A</definedName>
    <definedName name="DTL_Z_C173DX_79_1">#N/A</definedName>
    <definedName name="DTL_Z_C174DX_80_1">#N/A</definedName>
    <definedName name="DTL_Z_C175CB_81_1">#N/A</definedName>
    <definedName name="DTL_Z_C176CB_82_1">#N/A</definedName>
    <definedName name="DTL_Z_C177CB_83_1">#N/A</definedName>
    <definedName name="DTL_Z_C178SX_84_1">#N/A</definedName>
    <definedName name="DTL_Z_C179SX_85_1">#N/A</definedName>
    <definedName name="DTL_Z_C180DX_86_1">#N/A</definedName>
    <definedName name="DTL_Z_C181DX_87_1">#N/A</definedName>
    <definedName name="DTL_Z_C182DX_88_1">#N/A</definedName>
    <definedName name="DTL_Z_C183DX_89_1">#N/A</definedName>
    <definedName name="DTL_Z_C184DX_90_1">#N/A</definedName>
    <definedName name="DTL_Z_C186DX_91_1">#N/A</definedName>
    <definedName name="DTL_Z_C187CB_92_1">#N/A</definedName>
    <definedName name="DTL_Z_C187OC_93_1">#N/A</definedName>
    <definedName name="DTL_Z_C188DX_94_1">#N/A</definedName>
    <definedName name="DTL_Z_C189CB_95_1">#N/A</definedName>
    <definedName name="DTL_Z_C190CB_96_1">#N/A</definedName>
    <definedName name="DTL_Z_C190OC_97_1">#N/A</definedName>
    <definedName name="DTL_Z_C191LF_98_1">#N/A</definedName>
    <definedName name="DTL_Z_C192LF_99_1">#N/A</definedName>
    <definedName name="DTL_Z_C193CB_100_1">#N/A</definedName>
    <definedName name="DTL_Z_C193OC_101_1">#N/A</definedName>
    <definedName name="DTL_Z_CASH_1_1">#N/A</definedName>
    <definedName name="DTL_Z_CASH_12_1">#N/A</definedName>
    <definedName name="DTL_Z_CASH_15_1">#N/A</definedName>
    <definedName name="DTL_Z_CASH_17_1">#N/A</definedName>
    <definedName name="DTL_Z_CASH_2_1">#N/A</definedName>
    <definedName name="DTL_Z_CASH_3_1">#N/A</definedName>
    <definedName name="DTL_Z_CASH_30_1">#N/A</definedName>
    <definedName name="DTL_Z_CASH_38_1">#N/A</definedName>
    <definedName name="DTL_Z_CASH_4_1">#N/A</definedName>
    <definedName name="DTL_Z_CASH_40_1">#N/A</definedName>
    <definedName name="DTL_Z_CASH_42_1">#N/A</definedName>
    <definedName name="DTL_Z_CASH_44_1">#N/A</definedName>
    <definedName name="DTL_Z_CASH_45_1">#N/A</definedName>
    <definedName name="DTL_Z_CASH_46_1">#N/A</definedName>
    <definedName name="DTL_Z_CASH_49_1">#N/A</definedName>
    <definedName name="DTL_Z_CASH_51_1">#N/A</definedName>
    <definedName name="DTL_Z_CASH_54_1">#N/A</definedName>
    <definedName name="DTL_Z_CASH_6_1">#N/A</definedName>
    <definedName name="DTL_Z_CASH_7_1">#N/A</definedName>
    <definedName name="DTL_Z_CASH_9_1">#N/A</definedName>
    <definedName name="DTL_Z_CASHSD_102_1">#N/A</definedName>
    <definedName name="DTL_Z_CC02AX_1_1">#N/A</definedName>
    <definedName name="DTL_Z_CC02LB_2_1">#N/A</definedName>
    <definedName name="DTL_Z_CC02LX_3_1">#N/A</definedName>
    <definedName name="DTL_Z_CC03AW_4_1">#N/A</definedName>
    <definedName name="DTL_Z_CC03AX_5_1">#N/A</definedName>
    <definedName name="DTL_Z_CC04AX_6_1">#N/A</definedName>
    <definedName name="DTL_Z_CC04LX_7_1">#N/A</definedName>
    <definedName name="DTL_Z_CIBCCI_103_1">#N/A</definedName>
    <definedName name="DTL_Z_CM02LF_8_1">#N/A</definedName>
    <definedName name="DTL_Z_COMMODITY___FUTURE_14_1">#N/A</definedName>
    <definedName name="DTL_Z_COMMODITY___FUTURE_16_1">#N/A</definedName>
    <definedName name="DTL_Z_COMMODITY___FUTURE_17_1">#N/A</definedName>
    <definedName name="DTL_Z_COMMODITY___FUTURE_2_1">#N/A</definedName>
    <definedName name="DTL_Z_COMMODITY___FUTURE_3_1">#N/A</definedName>
    <definedName name="DTL_Z_COMMODITY___FUTURE_4_1">#N/A</definedName>
    <definedName name="DTL_Z_COMMODITY___FUTURE_45_1">#N/A</definedName>
    <definedName name="DTL_Z_COMMODITY___FUTURE_5_1">#N/A</definedName>
    <definedName name="DTL_Z_COMMODITY___FUTURE_50_1">#N/A</definedName>
    <definedName name="DTL_Z_COMMODITY___OPTION_11_1">#N/A</definedName>
    <definedName name="DTL_Z_COMMODITY___OPTION_13_1">#N/A</definedName>
    <definedName name="DTL_Z_COMMODITY___OPTION_14_1">#N/A</definedName>
    <definedName name="DTL_Z_COMMODITY___OPTION_16_1">#N/A</definedName>
    <definedName name="DTL_Z_COMMODITY___OPTION_3_1">#N/A</definedName>
    <definedName name="DTL_Z_COMMODITY___OPTION_37_1">#N/A</definedName>
    <definedName name="DTL_Z_COMMODITY___OPTION_4_1">#N/A</definedName>
    <definedName name="DTL_Z_COMMODITY___OPTION_5_1">#N/A</definedName>
    <definedName name="DTL_Z_COMMODITY___OPTION_7_1">#N/A</definedName>
    <definedName name="DTL_Z_COMMODITY___OPTION_8_1">#N/A</definedName>
    <definedName name="DTL_Z_COMMODITY___OPTION_9_1">#N/A</definedName>
    <definedName name="DTL_Z_CONTRACTUAL___OPTION_4_1">#N/A</definedName>
    <definedName name="DTL_Z_CONTRACTUAL___OPTION_41_1">#N/A</definedName>
    <definedName name="DTL_Z_CONTRACTUAL___OPTION_46_1">#N/A</definedName>
    <definedName name="DTL_Z_CONTRACTUAL___OPTION_47_1">#N/A</definedName>
    <definedName name="DTL_Z_CONTRACTUAL___OPTION_5_1">#N/A</definedName>
    <definedName name="DTL_Z_CONTRACTUAL___OPTION_52_1">#N/A</definedName>
    <definedName name="DTL_Z_CONTRACTUAL___OPTION_6_1">#N/A</definedName>
    <definedName name="DTL_Z_CONTRACTUAL___SWAP_28_1">#N/A</definedName>
    <definedName name="DTL_Z_CONTRACTUAL___SWAP_30_1">#N/A</definedName>
    <definedName name="DTL_Z_CONTRACTUAL___SWAP_5_1">#N/A</definedName>
    <definedName name="DTL_Z_CONTRACTUAL___SWAP_6_1">#N/A</definedName>
    <definedName name="DTL_Z_CONTRACTUAL___SWAP_7_1">#N/A</definedName>
    <definedName name="DTL_Z_CR01CB_104_1">#N/A</definedName>
    <definedName name="DTL_Z_CR02CB_105_1">#N/A</definedName>
    <definedName name="DTL_Z_CR14CB_106_1">#N/A</definedName>
    <definedName name="DTL_Z_CR15CB_107_1">#N/A</definedName>
    <definedName name="DTL_Z_CR16CB_108_1">#N/A</definedName>
    <definedName name="DTL_Z_CR16SX_109_1">#N/A</definedName>
    <definedName name="DTL_Z_CR17SX_110_1">#N/A</definedName>
    <definedName name="DTL_Z_CR18SX_111_1">#N/A</definedName>
    <definedName name="DTL_Z_CR19SX_112_1">#N/A</definedName>
    <definedName name="DTL_Z_CR20SX_113_1">#N/A</definedName>
    <definedName name="DTL_Z_CR21SX_114_1">#N/A</definedName>
    <definedName name="DTL_Z_CR22CB_115_1">#N/A</definedName>
    <definedName name="DTL_Z_CR22SX_116_1">#N/A</definedName>
    <definedName name="DTL_Z_CR23SX_117_1">#N/A</definedName>
    <definedName name="DTL_Z_CR24SX_118_1">#N/A</definedName>
    <definedName name="DTL_Z_CR25SX_119_1">#N/A</definedName>
    <definedName name="DTL_Z_CR26SX_120_1">#N/A</definedName>
    <definedName name="DTL_Z_CR27SX_121_1">#N/A</definedName>
    <definedName name="DTL_Z_CR28SX_122_1">#N/A</definedName>
    <definedName name="DTL_Z_CR29SX_123_1">#N/A</definedName>
    <definedName name="DTL_Z_CR30SX_124_1">#N/A</definedName>
    <definedName name="DTL_Z_CR31SX_125_1">#N/A</definedName>
    <definedName name="DTL_Z_CR32SX_126_1">#N/A</definedName>
    <definedName name="DTL_Z_CR33SX_127_1">#N/A</definedName>
    <definedName name="DTL_Z_CR34SX_128_1">#N/A</definedName>
    <definedName name="DTL_Z_CR35SX_129_1">#N/A</definedName>
    <definedName name="DTL_Z_CR36SX_130_1">#N/A</definedName>
    <definedName name="DTL_Z_CR37SX_131_1">#N/A</definedName>
    <definedName name="DTL_Z_CR38CB_132_1">#N/A</definedName>
    <definedName name="DTL_Z_CR38SX_133_1">#N/A</definedName>
    <definedName name="DTL_Z_CR39CB_134_1">#N/A</definedName>
    <definedName name="DTL_Z_CR39SX_135_1">#N/A</definedName>
    <definedName name="DTL_Z_CR40CB_136_1">#N/A</definedName>
    <definedName name="DTL_Z_CR40SX_137_1">#N/A</definedName>
    <definedName name="DTL_Z_CR41CB_138_1">#N/A</definedName>
    <definedName name="DTL_Z_CR41SX_139_1">#N/A</definedName>
    <definedName name="DTL_Z_CR42CB_140_1">#N/A</definedName>
    <definedName name="DTL_Z_CR42SX_141_1">#N/A</definedName>
    <definedName name="DTL_Z_CR43SX_142_1">#N/A</definedName>
    <definedName name="DTL_Z_CR44SX_143_1">#N/A</definedName>
    <definedName name="DTL_Z_CR45CB_144_1">#N/A</definedName>
    <definedName name="DTL_Z_CR45SX_145_1">#N/A</definedName>
    <definedName name="DTL_Z_CR46CB_146_1">#N/A</definedName>
    <definedName name="DTL_Z_CR46SX_147_1">#N/A</definedName>
    <definedName name="DTL_Z_CR47SX_148_1">#N/A</definedName>
    <definedName name="DTL_Z_CR48SX_149_1">#N/A</definedName>
    <definedName name="DTL_Z_CR49CB_150_1">#N/A</definedName>
    <definedName name="DTL_Z_CR49SX_151_1">#N/A</definedName>
    <definedName name="DTL_Z_CR50CB_152_1">#N/A</definedName>
    <definedName name="DTL_Z_CR50SX_153_1">#N/A</definedName>
    <definedName name="DTL_Z_CR51CB_154_1">#N/A</definedName>
    <definedName name="DTL_Z_CR51SX_155_1">#N/A</definedName>
    <definedName name="DTL_Z_CR52CB_156_1">#N/A</definedName>
    <definedName name="DTL_Z_CR52SX_157_1">#N/A</definedName>
    <definedName name="DTL_Z_CR53CB_158_1">#N/A</definedName>
    <definedName name="DTL_Z_CR53SX_159_1">#N/A</definedName>
    <definedName name="DTL_Z_CR54CB_160_1">#N/A</definedName>
    <definedName name="DTL_Z_CR55CB_161_1">#N/A</definedName>
    <definedName name="DTL_Z_CR56CB_162_1">#N/A</definedName>
    <definedName name="DTL_Z_CR57CB_163_1">#N/A</definedName>
    <definedName name="DTL_Z_CR58CB_164_1">#N/A</definedName>
    <definedName name="DTL_Z_CR59CB_165_1">#N/A</definedName>
    <definedName name="DTL_Z_CR60CB_166_1">#N/A</definedName>
    <definedName name="DTL_Z_CR61CB_167_1">#N/A</definedName>
    <definedName name="DTL_Z_CR62CB_168_1">#N/A</definedName>
    <definedName name="DTL_Z_CR63CB_169_1">#N/A</definedName>
    <definedName name="DTL_Z_CR64CB_170_1">#N/A</definedName>
    <definedName name="DTL_Z_CR65CB_171_1">#N/A</definedName>
    <definedName name="DTL_Z_CR66CB_172_1">#N/A</definedName>
    <definedName name="DTL_Z_CR68CB_173_1">#N/A</definedName>
    <definedName name="DTL_Z_CR69CB_174_1">#N/A</definedName>
    <definedName name="DTL_Z_CR70CB_175_1">#N/A</definedName>
    <definedName name="DTL_Z_CR71CB_176_1">#N/A</definedName>
    <definedName name="DTL_Z_CR72CB_177_1">#N/A</definedName>
    <definedName name="DTL_Z_CR73CB_178_1">#N/A</definedName>
    <definedName name="DTL_Z_CR74CB_179_1">#N/A</definedName>
    <definedName name="DTL_Z_CR75CB_180_1">#N/A</definedName>
    <definedName name="DTL_Z_CR76CB_181_1">#N/A</definedName>
    <definedName name="DTL_Z_CR77CB_182_1">#N/A</definedName>
    <definedName name="DTL_Z_CR78CB_183_1">#N/A</definedName>
    <definedName name="DTL_Z_CR79CB_184_1">#N/A</definedName>
    <definedName name="DTL_Z_CR80CB_185_1">#N/A</definedName>
    <definedName name="DTL_Z_CR81CB_186_1">#N/A</definedName>
    <definedName name="DTL_Z_CR82CB_187_1">#N/A</definedName>
    <definedName name="DTL_Z_CR83CB_188_1">#N/A</definedName>
    <definedName name="DTL_Z_CR84CB_189_1">#N/A</definedName>
    <definedName name="DTL_Z_CR85CB_190_1">#N/A</definedName>
    <definedName name="DTL_Z_CR86CB_191_1">#N/A</definedName>
    <definedName name="DTL_Z_CR87CB_192_1">#N/A</definedName>
    <definedName name="DTL_Z_CR88BX_193_1">#N/A</definedName>
    <definedName name="DTL_Z_CR88CB_194_1">#N/A</definedName>
    <definedName name="DTL_Z_CR89BX_195_1">#N/A</definedName>
    <definedName name="DTL_Z_CR89CB_196_1">#N/A</definedName>
    <definedName name="DTL_Z_CR90BX_197_1">#N/A</definedName>
    <definedName name="DTL_Z_CR90CB_198_1">#N/A</definedName>
    <definedName name="DTL_Z_CR91BX_199_1">#N/A</definedName>
    <definedName name="DTL_Z_CR91CB_200_1">#N/A</definedName>
    <definedName name="DTL_Z_CR92CB_201_1">#N/A</definedName>
    <definedName name="DTL_Z_CR93CB_202_1">#N/A</definedName>
    <definedName name="DTL_Z_CR94CB_203_1">#N/A</definedName>
    <definedName name="DTL_Z_CR95CB_204_1">#N/A</definedName>
    <definedName name="DTL_Z_CR96CB_205_1">#N/A</definedName>
    <definedName name="DTL_Z_CR97CB_206_1">#N/A</definedName>
    <definedName name="DTL_Z_CR98CB_207_1">#N/A</definedName>
    <definedName name="DTL_Z_CR99CB_208_1">#N/A</definedName>
    <definedName name="DTL_Z_DEAM_1_1">#N/A</definedName>
    <definedName name="DTL_Z_DEAM_209_1">#N/A</definedName>
    <definedName name="DTL_Z_DEAM_CAD_1_1">#N/A</definedName>
    <definedName name="DTL_Z_DEAM_NET_ASSET_VALUE_CASH_AND_OTHER_ASSETS_2_1">#N/A</definedName>
    <definedName name="DTL_Z_DEAM_NET_ASSET_VALUE_DEAM_INVESTMENTS_1_1">#N/A</definedName>
    <definedName name="DTL_Z_DEAM_USD_2_1">#N/A</definedName>
    <definedName name="DTL_Z_EQ02AF_9_1">#N/A</definedName>
    <definedName name="DTL_Z_EQ02LF_10_1">#N/A</definedName>
    <definedName name="DTL_Z_EQ04LB_11_1">#N/A</definedName>
    <definedName name="DTL_Z_EQUITIES___LISTED_10_1">#N/A</definedName>
    <definedName name="DTL_Z_EQUITIES___LISTED_12_1">#N/A</definedName>
    <definedName name="DTL_Z_EQUITIES___LISTED_13_1">#N/A</definedName>
    <definedName name="DTL_Z_EQUITIES___LISTED_15_1">#N/A</definedName>
    <definedName name="DTL_Z_EQUITIES___LISTED_18_1">#N/A</definedName>
    <definedName name="DTL_Z_EQUITIES___LISTED_2_1">#N/A</definedName>
    <definedName name="DTL_Z_EQUITIES___LISTED_20_1">#N/A</definedName>
    <definedName name="DTL_Z_EQUITIES___LISTED_22_1">#N/A</definedName>
    <definedName name="DTL_Z_EQUITIES___LISTED_24_1">#N/A</definedName>
    <definedName name="DTL_Z_EQUITIES___LISTED_26_1">#N/A</definedName>
    <definedName name="DTL_Z_EQUITIES___LISTED_28_1">#N/A</definedName>
    <definedName name="DTL_Z_EQUITIES___LISTED_29_1">#N/A</definedName>
    <definedName name="DTL_Z_EQUITIES___LISTED_31_1">#N/A</definedName>
    <definedName name="DTL_Z_EQUITIES___LISTED_33_1">#N/A</definedName>
    <definedName name="DTL_Z_EQUITIES___LISTED_35_1">#N/A</definedName>
    <definedName name="DTL_Z_EQUITIES___LISTED_38_1">#N/A</definedName>
    <definedName name="DTL_Z_EQUITIES___LISTED_39_1">#N/A</definedName>
    <definedName name="DTL_Z_EQUITIES___LISTED_4_1">#N/A</definedName>
    <definedName name="DTL_Z_EQUITIES___LISTED_41_1">#N/A</definedName>
    <definedName name="DTL_Z_EQUITIES___LISTED_42_1">#N/A</definedName>
    <definedName name="DTL_Z_EQUITIES___LISTED_43_1">#N/A</definedName>
    <definedName name="DTL_Z_EQUITIES___LISTED_47_1">#N/A</definedName>
    <definedName name="DTL_Z_EQUITIES___LISTED_5_1">#N/A</definedName>
    <definedName name="DTL_Z_EQUITIES___LISTED_6_1">#N/A</definedName>
    <definedName name="DTL_Z_EQUITIES___LISTED_7_1">#N/A</definedName>
    <definedName name="DTL_Z_EQUITIES___LISTED_8_1">#N/A</definedName>
    <definedName name="DTL_Z_EQUITY___NON_LISTED_1_1">#N/A</definedName>
    <definedName name="DTL_Z_EQUITY___NON_LISTED_3_1">#N/A</definedName>
    <definedName name="DTL_Z_EQUITY___NON_LISTED_4_1">#N/A</definedName>
    <definedName name="DTL_Z_EQUITY___NON_LISTED_5_1">#N/A</definedName>
    <definedName name="DTL_Z_EQUITY___NON_LISTED_6_1">#N/A</definedName>
    <definedName name="DTL_Z_EQUITY___NON_LISTED_8_1">#N/A</definedName>
    <definedName name="DTL_Z_F_X_FORWARD_48_1">#N/A</definedName>
    <definedName name="DTL_Z_F_X_FORWARD_6_1">#N/A</definedName>
    <definedName name="DTL_Z_F_X_FORWARD_7_1">#N/A</definedName>
    <definedName name="DTL_Z_F_X_FORWARD_8_1">#N/A</definedName>
    <definedName name="DTL_Z_F_X_FORWARD_9_1">#N/A</definedName>
    <definedName name="DTL_Z_FINANCE_10_1">#N/A</definedName>
    <definedName name="DTL_Z_FINANCE_4_1">#N/A</definedName>
    <definedName name="DTL_Z_FINANCE_5_1">#N/A</definedName>
    <definedName name="DTL_Z_FINANCE_53_1">#N/A</definedName>
    <definedName name="DTL_Z_FINANCE_6_1">#N/A</definedName>
    <definedName name="DTL_Z_FINANCE_7_1">#N/A</definedName>
    <definedName name="DTL_Z_FINANCE_8_1">#N/A</definedName>
    <definedName name="DTL_Z_FINANCE_9_1">#N/A</definedName>
    <definedName name="DTL_Z_IR01AW_12_1">#N/A</definedName>
    <definedName name="DTL_Z_IR01CB_210_1">#N/A</definedName>
    <definedName name="DTL_Z_IR01CS_13_1">#N/A</definedName>
    <definedName name="DTL_Z_IR01LB_14_1">#N/A</definedName>
    <definedName name="DTL_Z_IR01SD_211_1">#N/A</definedName>
    <definedName name="DTL_Z_IR02CB_212_1">#N/A</definedName>
    <definedName name="DTL_Z_IR02LF_15_1">#N/A</definedName>
    <definedName name="DTL_Z_IR02SD_213_1">#N/A</definedName>
    <definedName name="DTL_Z_IR02SI_214_1">#N/A</definedName>
    <definedName name="DTL_Z_IR03AF_16_1">#N/A</definedName>
    <definedName name="DTL_Z_IR03CB_215_1">#N/A</definedName>
    <definedName name="DTL_Z_IR03LF_17_1">#N/A</definedName>
    <definedName name="DTL_Z_IR03SD_216_1">#N/A</definedName>
    <definedName name="DTL_Z_IR03SX_217_1">#N/A</definedName>
    <definedName name="DTL_Z_IR04CB_218_1">#N/A</definedName>
    <definedName name="DTL_Z_IR04OC_219_1">#N/A</definedName>
    <definedName name="DTL_Z_IR04SD_220_1">#N/A</definedName>
    <definedName name="DTL_Z_IR04SI_221_1">#N/A</definedName>
    <definedName name="DTL_Z_IR05SD_222_1">#N/A</definedName>
    <definedName name="DTL_Z_IR05SX_223_1">#N/A</definedName>
    <definedName name="DTL_Z_IR06CB_224_1">#N/A</definedName>
    <definedName name="DTL_Z_IR07CB_225_1">#N/A</definedName>
    <definedName name="DTL_Z_IR08CB_226_1">#N/A</definedName>
    <definedName name="DTL_Z_IR10CB_227_1">#N/A</definedName>
    <definedName name="DTL_Z_ISDASD_228_1">#N/A</definedName>
    <definedName name="DTL_Z_LILYPD_1_1">#N/A</definedName>
    <definedName name="DTL_Z_LILYPD_NET_ASSET_VALUE_CASH_AND_OTHER_ASSETS_2_1">#N/A</definedName>
    <definedName name="DTL_Z_LILYPD_NET_ASSET_VALUE_LILYPD_INVESTMENTS_1_1">#N/A</definedName>
    <definedName name="DTL_Z_MA01CS_18_1">#N/A</definedName>
    <definedName name="DTL_Z_MA02JP_19_1">#N/A</definedName>
    <definedName name="DTL_Z_MA04SD_20_1">#N/A</definedName>
    <definedName name="DTL_Z_PARTNERSHIP_10_1">#N/A</definedName>
    <definedName name="DTL_Z_PARTNERSHIP_11_1">#N/A</definedName>
    <definedName name="DTL_Z_PARTNERSHIP_55_1">#N/A</definedName>
    <definedName name="DTL_Z_PBMRLF_229_1">#N/A</definedName>
    <definedName name="DTL_Z_PBMRSD_230_1">#N/A</definedName>
    <definedName name="DTL_Z_REPOSD_231_1">#N/A</definedName>
    <definedName name="DTL_Z_TEMPO_1_1">#N/A</definedName>
    <definedName name="DTL_Z_TEMPO_NET_ASSET_VALUE_CASH_AND_OTHER_ASSETS_2_1">#N/A</definedName>
    <definedName name="DTL_Z_TEMPO_NET_ASSET_VALUE_TEMPO_INVESTMENTS_1_1">#N/A</definedName>
    <definedName name="DTL_Z_VL01OC_232_1">#N/A</definedName>
    <definedName name="DTL_Z_VL02CB_233_1">#N/A</definedName>
    <definedName name="DTL_Z_VL02OC_234_1">#N/A</definedName>
    <definedName name="DTL_Z_VL04OC_235_1">#N/A</definedName>
    <definedName name="DTL_Z_WARRANTS_10_1">#N/A</definedName>
    <definedName name="DTL_Z_WARRANTS_11_1">#N/A</definedName>
    <definedName name="DTL_Z_WARRANTS_12_1">#N/A</definedName>
    <definedName name="DTL_Z_WARRANTS_39_1">#N/A</definedName>
    <definedName name="DTL_Z_WARRANTS_44_1">#N/A</definedName>
    <definedName name="DTL_Z_WOLF_1_1">#N/A</definedName>
    <definedName name="DTL_Z_WOLF_21_1">#N/A</definedName>
    <definedName name="DTL_Z_WOLF_NET_ASSET_VALUE_CASH_AND_OTHER_ASSETS_2_1">#N/A</definedName>
    <definedName name="DTL_Z_WOLF_NET_ASSET_VALUE_WOLF_INVESTMENTS_1_1">#N/A</definedName>
    <definedName name="equ_cr_due_sh">#REF!</definedName>
    <definedName name="equ_cr_per_sh">#REF!</definedName>
    <definedName name="Fees" hidden="1">{#N/A,#N/A,FALSE,"Index";#N/A,#N/A,FALSE,"Procedures";#N/A,#N/A,FALSE,"A-Balance Sheet";#N/A,#N/A,FALSE,"B- Valuation Analysis";#N/A,#N/A,FALSE,"Cash";#N/A,#N/A,FALSE,"Hot Cash ";#N/A,#N/A,FALSE,"C- Income accruals";#N/A,#N/A,FALSE,"D-Expense accruals";#N/A,#N/A,FALSE,"FEES";#N/A,#N/A,FALSE,"Fund Notes"}</definedName>
    <definedName name="ffffff" hidden="1">{#N/A,#N/A,FALSE,"bal sheet";#N/A,#N/A,FALSE,"income";#N/A,#N/A,FALSE,"mgr perf";#N/A,#N/A,FALSE,"part cap 2";#N/A,#N/A,FALSE,"part cap 1";#N/A,#N/A,FALSE,"GP Fee";#N/A,#N/A,FALSE,"COMB PART CAP"}</definedName>
    <definedName name="Flows">#REF!</definedName>
    <definedName name="fvchange">'[2]Level 3 Roll'!#REF!</definedName>
    <definedName name="FY_2010_SUPPLIES_DATA_Query2">#REF!</definedName>
    <definedName name="Google_Sheet_Link_362275327" hidden="1">TBrands</definedName>
    <definedName name="Google_Sheet_Link_889538215_216746763" hidden="1">TechBrandss</definedName>
    <definedName name="gross_nav">#REF!</definedName>
    <definedName name="GROUP_FOOTER_1">#REF!</definedName>
    <definedName name="GROUP_HEADER_1">#REF!</definedName>
    <definedName name="GS_Mobile_Cricket">#REF!</definedName>
    <definedName name="hammer">[3]Sheet1!$A$1:$IV$65536</definedName>
    <definedName name="HEADER_BOTTOM_1">#N/A</definedName>
    <definedName name="hhh">#N/A</definedName>
    <definedName name="Hot_Issue">#REF!</definedName>
    <definedName name="hotissuechk">#REF!</definedName>
    <definedName name="ice">[3]Sheet3!$A$4:$J$922</definedName>
    <definedName name="inc_fee_due_mgr">#REF!</definedName>
    <definedName name="income">#REF!</definedName>
    <definedName name="int_ext_sel" hidden="1">2</definedName>
    <definedName name="invest">#REF!</definedName>
    <definedName name="IO_CUR_COL">1</definedName>
    <definedName name="IO_CUR_ROW">1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ACQUIRED_BY_REPORTING_BANK_FDIC" hidden="1">"c6535"</definedName>
    <definedName name="IQ_ADDIN" hidden="1">"AUTO"</definedName>
    <definedName name="IQ_ADDITIONAL_NON_INT_INC_FDIC" hidden="1">"c6574"</definedName>
    <definedName name="IQ_ADJUSTABLE_RATE_LOANS_FDIC" hidden="1">"c6375"</definedName>
    <definedName name="IQ_AFTER_TAX_INCOME_FDIC" hidden="1">"c6583"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MENDED_BALANCE_PREVIOUS_YR_FDIC" hidden="1">"c6499"</definedName>
    <definedName name="IQ_AMORT_EXPENSE_FDIC" hidden="1">"c6677"</definedName>
    <definedName name="IQ_AMORTIZED_COST_FDIC" hidden="1">"c6426"</definedName>
    <definedName name="IQ_ASSET_BACKED_FDIC" hidden="1">"c6301"</definedName>
    <definedName name="IQ_ASSETS_HELD_FDIC" hidden="1">"c6305"</definedName>
    <definedName name="IQ_ASSETS_PER_EMPLOYEE_FDIC" hidden="1">"c6737"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VAILABLE_FOR_SALE_FDIC" hidden="1">"c6409"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PRICE_TARGET" hidden="1">"c82"</definedName>
    <definedName name="IQ_BALANCE_GOODS_APR_FC_UNUSED_UNUSED_UNUSED" hidden="1">"c8353"</definedName>
    <definedName name="IQ_BALANCE_GOODS_APR_UNUSED_UNUSED_UNUSED" hidden="1">"c7473"</definedName>
    <definedName name="IQ_BALANCE_GOODS_FC_UNUSED_UNUSED_UNUSED" hidden="1">"c7693"</definedName>
    <definedName name="IQ_BALANCE_GOODS_POP_FC_UNUSED_UNUSED_UNUSED" hidden="1">"c7913"</definedName>
    <definedName name="IQ_BALANCE_GOODS_POP_UNUSED_UNUSED_UNUSED" hidden="1">"c7033"</definedName>
    <definedName name="IQ_BALANCE_GOODS_UNUSED_UNUSED_UNUSED" hidden="1">"c6813"</definedName>
    <definedName name="IQ_BALANCE_GOODS_YOY_FC_UNUSED_UNUSED_UNUSED" hidden="1">"c8133"</definedName>
    <definedName name="IQ_BALANCE_GOODS_YOY_UNUSED_UNUSED_UNUSED" hidden="1">"c7253"</definedName>
    <definedName name="IQ_BALANCE_SERV_APR_FC_UNUSED_UNUSED_UNUSED" hidden="1">"c8355"</definedName>
    <definedName name="IQ_BALANCE_SERV_APR_UNUSED_UNUSED_UNUSED" hidden="1">"c7475"</definedName>
    <definedName name="IQ_BALANCE_SERV_FC_UNUSED_UNUSED_UNUSED" hidden="1">"c7695"</definedName>
    <definedName name="IQ_BALANCE_SERV_POP_FC_UNUSED_UNUSED_UNUSED" hidden="1">"c7915"</definedName>
    <definedName name="IQ_BALANCE_SERV_POP_UNUSED_UNUSED_UNUSED" hidden="1">"c7035"</definedName>
    <definedName name="IQ_BALANCE_SERV_UNUSED_UNUSED_UNUSED" hidden="1">"c6815"</definedName>
    <definedName name="IQ_BALANCE_SERV_YOY_FC_UNUSED_UNUSED_UNUSED" hidden="1">"c8135"</definedName>
    <definedName name="IQ_BALANCE_SERV_YOY_UNUSED_UNUSED_UNUSED" hidden="1">"c7255"</definedName>
    <definedName name="IQ_BALANCE_TRADE_APR_FC_UNUSED_UNUSED_UNUSED" hidden="1">"c8357"</definedName>
    <definedName name="IQ_BALANCE_TRADE_APR_UNUSED_UNUSED_UNUSED" hidden="1">"c7477"</definedName>
    <definedName name="IQ_BALANCE_TRADE_FC_UNUSED_UNUSED_UNUSED" hidden="1">"c7697"</definedName>
    <definedName name="IQ_BALANCE_TRADE_POP_FC_UNUSED_UNUSED_UNUSED" hidden="1">"c7917"</definedName>
    <definedName name="IQ_BALANCE_TRADE_POP_UNUSED_UNUSED_UNUSED" hidden="1">"c7037"</definedName>
    <definedName name="IQ_BALANCE_TRADE_UNUSED_UNUSED_UNUSED" hidden="1">"c6817"</definedName>
    <definedName name="IQ_BALANCE_TRADE_YOY_FC_UNUSED_UNUSED_UNUSED" hidden="1">"c8137"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GUARANTOR_FDIC" hidden="1">"c6506"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S_FOREIGN_COUNTRIES_TOTAL_DEPOSITS_FDIC" hidden="1">"c6475"</definedName>
    <definedName name="IQ_BROKERED_DEPOSITS_FDIC" hidden="1">"c6486"</definedName>
    <definedName name="IQ_BUDGET_BALANCE_APR_FC_UNUSED_UNUSED_UNUSED" hidden="1">"c8359"</definedName>
    <definedName name="IQ_BUDGET_BALANCE_APR_UNUSED_UNUSED_UNUSED" hidden="1">"c7479"</definedName>
    <definedName name="IQ_BUDGET_BALANCE_FC_UNUSED_UNUSED_UNUSED" hidden="1">"c7699"</definedName>
    <definedName name="IQ_BUDGET_BALANCE_POP_FC_UNUSED_UNUSED_UNUSED" hidden="1">"c7919"</definedName>
    <definedName name="IQ_BUDGET_BALANCE_POP_UNUSED_UNUSED_UNUSED" hidden="1">"c7039"</definedName>
    <definedName name="IQ_BUDGET_BALANCE_UNUSED_UNUSED_UNUSED" hidden="1">"c6819"</definedName>
    <definedName name="IQ_BUDGET_BALANCE_YOY_FC_UNUSED_UNUSED_UNUSED" hidden="1">"c8139"</definedName>
    <definedName name="IQ_BUDGET_BALANCE_YOY_UNUSED_UNUSED_UNUSED" hidden="1">"c7259"</definedName>
    <definedName name="IQ_BUDGET_RECEIPTS_APR_FC_UNUSED_UNUSED_UNUSED" hidden="1">"c8361"</definedName>
    <definedName name="IQ_BUDGET_RECEIPTS_APR_UNUSED_UNUSED_UNUSED" hidden="1">"c7481"</definedName>
    <definedName name="IQ_BUDGET_RECEIPTS_FC_UNUSED_UNUSED_UNUSED" hidden="1">"c7701"</definedName>
    <definedName name="IQ_BUDGET_RECEIPTS_POP_FC_UNUSED_UNUSED_UNUSED" hidden="1">"c7921"</definedName>
    <definedName name="IQ_BUDGET_RECEIPTS_POP_UNUSED_UNUSED_UNUSED" hidden="1">"c7041"</definedName>
    <definedName name="IQ_BUDGET_RECEIPTS_UNUSED_UNUSED_UNUSED" hidden="1">"c6821"</definedName>
    <definedName name="IQ_BUDGET_RECEIPTS_YOY_FC_UNUSED_UNUSED_UNUSED" hidden="1">"c8141"</definedName>
    <definedName name="IQ_BUDGET_RECEIPTS_YOY_UNUSED_UNUSED_UNUSED" hidden="1">"c7261"</definedName>
    <definedName name="IQ_CASH_DIVIDENDS_NET_INCOME_FDIC" hidden="1">"c6738"</definedName>
    <definedName name="IQ_CASH_IN_PROCESS_FDIC" hidden="1">"c6386"</definedName>
    <definedName name="IQ_CCE_FDIC" hidden="1">"c6296"</definedName>
    <definedName name="IQ_CH">110000</definedName>
    <definedName name="IQ_CHANGE_INVENT_REAL_APR_FC_UNUSED_UNUSED_UNUSED" hidden="1">"c8500"</definedName>
    <definedName name="IQ_CHANGE_INVENT_REAL_APR_UNUSED_UNUSED_UNUSED" hidden="1">"c7620"</definedName>
    <definedName name="IQ_CHANGE_INVENT_REAL_FC_UNUSED_UNUSED_UNUSED" hidden="1">"c7840"</definedName>
    <definedName name="IQ_CHANGE_INVENT_REAL_POP_FC_UNUSED_UNUSED_UNUSED" hidden="1">"c8060"</definedName>
    <definedName name="IQ_CHANGE_INVENT_REAL_POP_UNUSED_UNUSED_UNUSED" hidden="1">"c7180"</definedName>
    <definedName name="IQ_CHANGE_INVENT_REAL_UNUSED_UNUSED_UNUSED" hidden="1">"c6960"</definedName>
    <definedName name="IQ_CHANGE_INVENT_REAL_YOY_FC_UNUSED_UNUSED_UNUSED" hidden="1">"c8280"</definedName>
    <definedName name="IQ_CHANGE_INVENT_REAL_YOY_UNUSED_UNUSED_UNUSED" hidden="1">"c7400"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MO_FDIC" hidden="1">"c6406"</definedName>
    <definedName name="IQ_COLLECTION_DOMESTIC_FDIC" hidden="1">"c6387"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INDUSTRIAL_CHARGE_OFFS_FDIC" hidden="1">"c6598"</definedName>
    <definedName name="IQ_COMMERCIAL_INDUSTRIAL_LOANS_NET_FDIC" hidden="1">"c6317"</definedName>
    <definedName name="IQ_COMMERCIAL_INDUSTRIAL_NET_CHARGE_OFFS_FDIC" hidden="1">"c6636"</definedName>
    <definedName name="IQ_COMMERCIAL_INDUSTRIAL_RECOVERIES_FDIC" hidden="1">"c6617"</definedName>
    <definedName name="IQ_COMMERCIAL_INDUSTRIAL_TOTAL_LOANS_FOREIGN_FDIC" hidden="1">"c6451"</definedName>
    <definedName name="IQ_COMMERCIAL_RE_CONSTRUCTION_LAND_DEV_FDIC" hidden="1">"c6526"</definedName>
    <definedName name="IQ_COMMERCIAL_RE_LOANS_FDIC" hidden="1">"c6312"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ODITY_EXPOSURES_FDIC" hidden="1">"c6665"</definedName>
    <definedName name="IQ_COMMON_FDIC" hidden="1">"c6350"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TRACTS_OTHER_COMMODITIES_EQUITIES_FDIC" hidden="1">"c6522"</definedName>
    <definedName name="IQ_CONTRACTS_OTHER_COMMODITIES_EQUITIES._FDIC" hidden="1">"c6522"</definedName>
    <definedName name="IQ_CONV_RATE" hidden="1">"c2192"</definedName>
    <definedName name="IQ_CONVEYED_TO_OTHERS_FDIC" hidden="1">"c6534"</definedName>
    <definedName name="IQ_CORE_CAPITAL_RATIO_FDIC" hidden="1">"c6745"</definedName>
    <definedName name="IQ_CORP_GOODS_PRICE_INDEX_APR_FC_UNUSED_UNUSED_UNUSED" hidden="1">"c8381"</definedName>
    <definedName name="IQ_CORP_GOODS_PRICE_INDEX_APR_UNUSED_UNUSED_UNUSED" hidden="1">"c7501"</definedName>
    <definedName name="IQ_CORP_GOODS_PRICE_INDEX_FC_UNUSED_UNUSED_UNUSED" hidden="1">"c7721"</definedName>
    <definedName name="IQ_CORP_GOODS_PRICE_INDEX_POP_FC_UNUSED_UNUSED_UNUSED" hidden="1">"c7941"</definedName>
    <definedName name="IQ_CORP_GOODS_PRICE_INDEX_POP_UNUSED_UNUSED_UNUSED" hidden="1">"c7061"</definedName>
    <definedName name="IQ_CORP_GOODS_PRICE_INDEX_UNUSED_UNUSED_UNUSED" hidden="1">"c6841"</definedName>
    <definedName name="IQ_CORP_GOODS_PRICE_INDEX_YOY_FC_UNUSED_UNUSED_UNUSED" hidden="1">"c8161"</definedName>
    <definedName name="IQ_CORP_GOODS_PRICE_INDEX_YOY_UNUSED_UNUSED_UNUSED" hidden="1">"c7281"</definedName>
    <definedName name="IQ_COST_OF_FUNDING_ASSETS_FDIC" hidden="1">"c6725"</definedName>
    <definedName name="IQ_CQ">5000</definedName>
    <definedName name="IQ_CREDIT_CARD_CHARGE_OFFS_FDIC" hidden="1">"c6652"</definedName>
    <definedName name="IQ_CREDIT_CARD_LINES_FDIC" hidden="1">"c6525"</definedName>
    <definedName name="IQ_CREDIT_CARD_LOANS_FDIC" hidden="1">"c6319"</definedName>
    <definedName name="IQ_CREDIT_CARD_NET_CHARGE_OFFS_FDIC" hidden="1">"c6654"</definedName>
    <definedName name="IQ_CREDIT_CARD_RECOVERIES_FDIC" hidden="1">"c6653"</definedName>
    <definedName name="IQ_CREDIT_LOSS_PROVISION_NET_CHARGE_OFFS_FDIC" hidden="1">"c6734"</definedName>
    <definedName name="IQ_CURR_ACCT_BALANCE_APR_FC_UNUSED_UNUSED_UNUSED" hidden="1">"c8387"</definedName>
    <definedName name="IQ_CURR_ACCT_BALANCE_APR_UNUSED_UNUSED_UNUSED" hidden="1">"c7507"</definedName>
    <definedName name="IQ_CURR_ACCT_BALANCE_FC_UNUSED_UNUSED_UNUSED" hidden="1">"c7727"</definedName>
    <definedName name="IQ_CURR_ACCT_BALANCE_POP_FC_UNUSED_UNUSED_UNUSED" hidden="1">"c7947"</definedName>
    <definedName name="IQ_CURR_ACCT_BALANCE_POP_UNUSED_UNUSED_UNUSED" hidden="1">"c7067"</definedName>
    <definedName name="IQ_CURR_ACCT_BALANCE_UNUSED_UNUSED_UNUSED" hidden="1">"c6847"</definedName>
    <definedName name="IQ_CURR_ACCT_BALANCE_YOY_FC_UNUSED_UNUSED_UNUSED" hidden="1">"c8167"</definedName>
    <definedName name="IQ_CURR_ACCT_BALANCE_YOY_UNUSED_UNUSED_UNUSED" hidden="1">"c7287"</definedName>
    <definedName name="IQ_CURRENCY_COIN_DOMESTIC_FDIC" hidden="1">"c6388"</definedName>
    <definedName name="IQ_CY">10000</definedName>
    <definedName name="IQ_DAILY">500000</definedName>
    <definedName name="IQ_DEMAND_DEPOSITS_FDIC" hidden="1">"c6489"</definedName>
    <definedName name="IQ_DEPOSIT_ACCOUNTS_LESS_THAN_100K_FDIC" hidden="1">"c6494"</definedName>
    <definedName name="IQ_DEPOSIT_ACCOUNTS_MORE_THAN_100K_FDIC" hidden="1">"c6492"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HELD_DOMESTIC_FDIC" hidden="1">"c6340"</definedName>
    <definedName name="IQ_DEPOSITS_HELD_FOREIGN_FDIC" hidden="1">"c6341"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RIVATIVES_FDIC" hidden="1">"c6523"</definedName>
    <definedName name="IQ_DIVIDENDS_DECLARED_COMMON_FDIC" hidden="1">"c6659"</definedName>
    <definedName name="IQ_DIVIDENDS_DECLARED_PREFERRED_FDIC" hidden="1">"c6658"</definedName>
    <definedName name="IQ_DIVIDENDS_FDIC" hidden="1">"c6660"</definedName>
    <definedName name="IQ_DNTM" hidden="1">700000</definedName>
    <definedName name="IQ_EARNING_ASSETS_FDIC" hidden="1">"c6360"</definedName>
    <definedName name="IQ_EARNING_ASSETS_YIELD_FDIC" hidden="1">"c6724"</definedName>
    <definedName name="IQ_EARNINGS_COVERAGE_NET_CHARGE_OFFS_FDIC" hidden="1">"c6735"</definedName>
    <definedName name="IQ_ECO_METRIC_6825_UNUSED_UNUSED_UNUSED" hidden="1">"c6825"</definedName>
    <definedName name="IQ_ECO_METRIC_6839_UNUSED_UNUSED_UNUSED" hidden="1">"c6839"</definedName>
    <definedName name="IQ_ECO_METRIC_6896_UNUSED_UNUSED_UNUSED" hidden="1">"c6896"</definedName>
    <definedName name="IQ_ECO_METRIC_6897_UNUSED_UNUSED_UNUSED" hidden="1">"c6897"</definedName>
    <definedName name="IQ_ECO_METRIC_6988_UNUSED_UNUSED_UNUSED" hidden="1">"c6988"</definedName>
    <definedName name="IQ_ECO_METRIC_7045_UNUSED_UNUSED_UNUSED" hidden="1">"c7045"</definedName>
    <definedName name="IQ_ECO_METRIC_7059_UNUSED_UNUSED_UNUSED" hidden="1">"c7059"</definedName>
    <definedName name="IQ_ECO_METRIC_7116_UNUSED_UNUSED_UNUSED" hidden="1">"c7116"</definedName>
    <definedName name="IQ_ECO_METRIC_7117_UNUSED_UNUSED_UNUSED" hidden="1">"c7117"</definedName>
    <definedName name="IQ_ECO_METRIC_7208_UNUSED_UNUSED_UNUSED" hidden="1">"c7208"</definedName>
    <definedName name="IQ_ECO_METRIC_7265_UNUSED_UNUSED_UNUSED" hidden="1">"c7265"</definedName>
    <definedName name="IQ_ECO_METRIC_7279_UNUSED_UNUSED_UNUSED" hidden="1">"c7279"</definedName>
    <definedName name="IQ_ECO_METRIC_7336_UNUSED_UNUSED_UNUSED" hidden="1">"c7336"</definedName>
    <definedName name="IQ_ECO_METRIC_7337_UNUSED_UNUSED_UNUSED" hidden="1">"c7337"</definedName>
    <definedName name="IQ_ECO_METRIC_7428_UNUSED_UNUSED_UNUSED" hidden="1">"c7428"</definedName>
    <definedName name="IQ_ECO_METRIC_7556_UNUSED_UNUSED_UNUSED" hidden="1">"c7556"</definedName>
    <definedName name="IQ_ECO_METRIC_7557_UNUSED_UNUSED_UNUSED" hidden="1">"c7557"</definedName>
    <definedName name="IQ_ECO_METRIC_7648_UNUSED_UNUSED_UNUSED" hidden="1">"c7648"</definedName>
    <definedName name="IQ_ECO_METRIC_7705_UNUSED_UNUSED_UNUSED" hidden="1">"c7705"</definedName>
    <definedName name="IQ_ECO_METRIC_7719_UNUSED_UNUSED_UNUSED" hidden="1">"c7719"</definedName>
    <definedName name="IQ_ECO_METRIC_7776_UNUSED_UNUSED_UNUSED" hidden="1">"c7776"</definedName>
    <definedName name="IQ_ECO_METRIC_7777_UNUSED_UNUSED_UNUSED" hidden="1">"c7777"</definedName>
    <definedName name="IQ_ECO_METRIC_7868_UNUSED_UNUSED_UNUSED" hidden="1">"c7868"</definedName>
    <definedName name="IQ_ECO_METRIC_7925_UNUSED_UNUSED_UNUSED" hidden="1">"c7925"</definedName>
    <definedName name="IQ_ECO_METRIC_7939_UNUSED_UNUSED_UNUSED" hidden="1">"c7939"</definedName>
    <definedName name="IQ_ECO_METRIC_7996_UNUSED_UNUSED_UNUSED" hidden="1">"c7996"</definedName>
    <definedName name="IQ_ECO_METRIC_7997_UNUSED_UNUSED_UNUSED" hidden="1">"c7997"</definedName>
    <definedName name="IQ_ECO_METRIC_8088_UNUSED_UNUSED_UNUSED" hidden="1">"c8088"</definedName>
    <definedName name="IQ_ECO_METRIC_8145_UNUSED_UNUSED_UNUSED" hidden="1">"c8145"</definedName>
    <definedName name="IQ_ECO_METRIC_8159_UNUSED_UNUSED_UNUSED" hidden="1">"c8159"</definedName>
    <definedName name="IQ_ECO_METRIC_8216_UNUSED_UNUSED_UNUSED" hidden="1">"c8216"</definedName>
    <definedName name="IQ_ECO_METRIC_8217_UNUSED_UNUSED_UNUSED" hidden="1">"c8217"</definedName>
    <definedName name="IQ_ECO_METRIC_8308_UNUSED_UNUSED_UNUSED" hidden="1">"c8308"</definedName>
    <definedName name="IQ_ECO_METRIC_8436_UNUSED_UNUSED_UNUSED" hidden="1">"c8436"</definedName>
    <definedName name="IQ_ECO_METRIC_8437_UNUSED_UNUSED_UNUSED" hidden="1">"c8437"</definedName>
    <definedName name="IQ_ECO_METRIC_8528_UNUSED_UNUSED_UNUSED" hidden="1">"c8528"</definedName>
    <definedName name="IQ_EFFICIENCY_RATIO_FDIC" hidden="1">"c6736"</definedName>
    <definedName name="IQ_EQUITY_CAPITAL_ASSETS_FDIC" hidden="1">"c6744"</definedName>
    <definedName name="IQ_EQUITY_FDIC" hidden="1">"c6353"</definedName>
    <definedName name="IQ_EQUITY_SECURITIES_FDIC" hidden="1">"c6304"</definedName>
    <definedName name="IQ_EQUITY_SECURITY_EXPOSURES_FDIC" hidden="1">"c6664"</definedName>
    <definedName name="IQ_EST_EPS_SURPRISE" hidden="1">"c1635"</definedName>
    <definedName name="IQ_ESTIMATED_ASSESSABLE_DEPOSITS_FDIC" hidden="1">"c6490"</definedName>
    <definedName name="IQ_ESTIMATED_INSURED_DEPOSITS_FDIC" hidden="1">"c6491"</definedName>
    <definedName name="IQ_EXPORTS_APR_FC_UNUSED_UNUSED_UNUSED" hidden="1">"c8401"</definedName>
    <definedName name="IQ_EXPORTS_APR_UNUSED_UNUSED_UNUSED" hidden="1">"c7521"</definedName>
    <definedName name="IQ_EXPORTS_FC_UNUSED_UNUSED_UNUSED" hidden="1">"c7741"</definedName>
    <definedName name="IQ_EXPORTS_GOODS_REAL_SAAR_APR_FC_UNUSED_UNUSED_UNUSED" hidden="1">"c8512"</definedName>
    <definedName name="IQ_EXPORTS_GOODS_REAL_SAAR_APR_UNUSED_UNUSED_UNUSED" hidden="1">"c7632"</definedName>
    <definedName name="IQ_EXPORTS_GOODS_REAL_SAAR_FC_UNUSED_UNUSED_UNUSED" hidden="1">"c7852"</definedName>
    <definedName name="IQ_EXPORTS_GOODS_REAL_SAAR_POP_FC_UNUSED_UNUSED_UNUSED" hidden="1">"c8072"</definedName>
    <definedName name="IQ_EXPORTS_GOODS_REAL_SAAR_POP_UNUSED_UNUSED_UNUSED" hidden="1">"c7192"</definedName>
    <definedName name="IQ_EXPORTS_GOODS_REAL_SAAR_UNUSED_UNUSED_UNUSED" hidden="1">"c6972"</definedName>
    <definedName name="IQ_EXPORTS_GOODS_REAL_SAAR_YOY_FC_UNUSED_UNUSED_UNUSED" hidden="1">"c8292"</definedName>
    <definedName name="IQ_EXPORTS_GOODS_REAL_SAAR_YOY_UNUSED_UNUSED_UNUSED" hidden="1">"c7412"</definedName>
    <definedName name="IQ_EXPORTS_POP_FC_UNUSED_UNUSED_UNUSED" hidden="1">"c7961"</definedName>
    <definedName name="IQ_EXPORTS_POP_UNUSED_UNUSED_UNUSED" hidden="1">"c7081"</definedName>
    <definedName name="IQ_EXPORTS_SERVICES_REAL_SAAR_APR_FC_UNUSED_UNUSED_UNUSED" hidden="1">"c8516"</definedName>
    <definedName name="IQ_EXPORTS_SERVICES_REAL_SAAR_APR_UNUSED_UNUSED_UNUSED" hidden="1">"c7636"</definedName>
    <definedName name="IQ_EXPORTS_SERVICES_REAL_SAAR_FC_UNUSED_UNUSED_UNUSED" hidden="1">"c7856"</definedName>
    <definedName name="IQ_EXPORTS_SERVICES_REAL_SAAR_POP_FC_UNUSED_UNUSED_UNUSED" hidden="1">"c8076"</definedName>
    <definedName name="IQ_EXPORTS_SERVICES_REAL_SAAR_POP_UNUSED_UNUSED_UNUSED" hidden="1">"c7196"</definedName>
    <definedName name="IQ_EXPORTS_SERVICES_REAL_SAAR_UNUSED_UNUSED_UNUSED" hidden="1">"c6976"</definedName>
    <definedName name="IQ_EXPORTS_SERVICES_REAL_SAAR_YOY_FC_UNUSED_UNUSED_UNUSED" hidden="1">"c8296"</definedName>
    <definedName name="IQ_EXPORTS_SERVICES_REAL_SAAR_YOY_UNUSED_UNUSED_UNUSED" hidden="1">"c7416"</definedName>
    <definedName name="IQ_EXPORTS_UNUSED_UNUSED_UNUSED" hidden="1">"c6861"</definedName>
    <definedName name="IQ_EXPORTS_YOY_FC_UNUSED_UNUSED_UNUSED" hidden="1">"c8181"</definedName>
    <definedName name="IQ_EXPORTS_YOY_UNUSED_UNUSED_UNUSED" hidden="1">"c7301"</definedName>
    <definedName name="IQ_EXTRAORDINARY_GAINS_FDIC" hidden="1">"c6586"</definedName>
    <definedName name="IQ_FAIR_VALUE_FDIC" hidden="1">"c6427"</definedName>
    <definedName name="IQ_FARM_LOANS_NET_FDIC" hidden="1">"c6316"</definedName>
    <definedName name="IQ_FARM_LOANS_TOTAL_LOANS_FOREIGN_FDIC" hidden="1">"c6450"</definedName>
    <definedName name="IQ_FARMLAND_LOANS_FDIC" hidden="1">"c6314"</definedName>
    <definedName name="IQ_FED_FUNDS_PURCHASED_FDIC" hidden="1">"c6343"</definedName>
    <definedName name="IQ_FED_FUNDS_SOLD_FDIC" hidden="1">"c6307"</definedName>
    <definedName name="IQ_FH">100000</definedName>
    <definedName name="IQ_FHLB_ADVANCES_FDIC" hidden="1">"c6366"</definedName>
    <definedName name="IQ_FIDUCIARY_ACTIVITIES_FDIC" hidden="1">"c6571"</definedName>
    <definedName name="IQ_FIFETEEN_YEAR_FIXED_AND_FLOATING_RATE_FDIC" hidden="1">"c6423"</definedName>
    <definedName name="IQ_FIFETEEN_YEAR_MORTGAGE_PASS_THROUGHS_FDIC" hidden="1">"c6415"</definedName>
    <definedName name="IQ_FIVE_YEAR_FIXED_AND_FLOATING_RATE_FDIC" hidden="1">"c6422"</definedName>
    <definedName name="IQ_FIVE_YEAR_MORTGAGE_PASS_THROUGHS_FDIC" hidden="1">"c6414"</definedName>
    <definedName name="IQ_FIXED_INVEST_APR_FC_UNUSED_UNUSED_UNUSED" hidden="1">"c8410"</definedName>
    <definedName name="IQ_FIXED_INVEST_APR_UNUSED_UNUSED_UNUSED" hidden="1">"c7530"</definedName>
    <definedName name="IQ_FIXED_INVEST_FC_UNUSED_UNUSED_UNUSED" hidden="1">"c7750"</definedName>
    <definedName name="IQ_FIXED_INVEST_POP_FC_UNUSED_UNUSED_UNUSED" hidden="1">"c7970"</definedName>
    <definedName name="IQ_FIXED_INVEST_POP_UNUSED_UNUSED_UNUSED" hidden="1">"c7090"</definedName>
    <definedName name="IQ_FIXED_INVEST_REAL_APR_FC_UNUSED_UNUSED_UNUSED" hidden="1">"c8518"</definedName>
    <definedName name="IQ_FIXED_INVEST_REAL_APR_UNUSED_UNUSED_UNUSED" hidden="1">"c7638"</definedName>
    <definedName name="IQ_FIXED_INVEST_REAL_FC_UNUSED_UNUSED_UNUSED" hidden="1">"c7858"</definedName>
    <definedName name="IQ_FIXED_INVEST_REAL_POP_FC_UNUSED_UNUSED_UNUSED" hidden="1">"c8078"</definedName>
    <definedName name="IQ_FIXED_INVEST_REAL_POP_UNUSED_UNUSED_UNUSED" hidden="1">"c7198"</definedName>
    <definedName name="IQ_FIXED_INVEST_REAL_UNUSED_UNUSED_UNUSED" hidden="1">"c6978"</definedName>
    <definedName name="IQ_FIXED_INVEST_REAL_YOY_FC_UNUSED_UNUSED_UNUSED" hidden="1">"c8298"</definedName>
    <definedName name="IQ_FIXED_INVEST_REAL_YOY_UNUSED_UNUSED_UNUSED" hidden="1">"c7418"</definedName>
    <definedName name="IQ_FIXED_INVEST_UNUSED_UNUSED_UNUSED" hidden="1">"c6870"</definedName>
    <definedName name="IQ_FIXED_INVEST_YOY_FC_UNUSED_UNUSED_UNUSED" hidden="1">"c8190"</definedName>
    <definedName name="IQ_FIXED_INVEST_YOY_UNUSED_UNUSED_UNUSED" hidden="1">"c7310"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LOAN_CHARG_OFFS_FDIC" hidden="1">"c6645"</definedName>
    <definedName name="IQ_FOREIGN_BANKS_NET_CHARGE_OFFS_FDIC" hidden="1">"c6647"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OSITS_NONTRANSACTION_ACCOUNTS_FDIC" hidden="1">"c6549"</definedName>
    <definedName name="IQ_FOREIGN_DEPOSITS_TRANSACTION_ACCOUNTS_FDIC" hidden="1">"c6541"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Q">500</definedName>
    <definedName name="IQ_FULLY_INSURED_DEPOSITS_FDIC" hidden="1">"c6487"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_CONTRACTS_FDIC" hidden="1">"c6517"</definedName>
    <definedName name="IQ_FX_CONTRACTS_SPOT_FDIC" hidden="1">"c6356"</definedName>
    <definedName name="IQ_FY">1000</definedName>
    <definedName name="IQ_GAIN_SALE_LOANS_FDIC" hidden="1">"c6673"</definedName>
    <definedName name="IQ_GAIN_SALE_RE_FDIC" hidden="1">"c6674"</definedName>
    <definedName name="IQ_GAINS_SALE_ASSETS_FDIC" hidden="1">"c6675"</definedName>
    <definedName name="IQ_GNMA_FDIC" hidden="1">"c6398"</definedName>
    <definedName name="IQ_GOODWILL_FDIC" hidden="1">"c6334"</definedName>
    <definedName name="IQ_GOODWILL_IMPAIRMENT_FDIC" hidden="1">"c6678"</definedName>
    <definedName name="IQ_GOODWILL_INTAN_FDIC" hidden="1">"c6333"</definedName>
    <definedName name="IQ_HELD_MATURITY_FDIC" hidden="1">"c6408"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USING_COMPLETIONS_SINGLE_FAM_APR_FC_UNUSED_UNUSED_UNUSED" hidden="1">"c8422"</definedName>
    <definedName name="IQ_HOUSING_COMPLETIONS_SINGLE_FAM_APR_UNUSED_UNUSED_UNUSED" hidden="1">"c7542"</definedName>
    <definedName name="IQ_HOUSING_COMPLETIONS_SINGLE_FAM_FC_UNUSED_UNUSED_UNUSED" hidden="1">"c7762"</definedName>
    <definedName name="IQ_HOUSING_COMPLETIONS_SINGLE_FAM_POP_FC_UNUSED_UNUSED_UNUSED" hidden="1">"c7982"</definedName>
    <definedName name="IQ_HOUSING_COMPLETIONS_SINGLE_FAM_POP_UNUSED_UNUSED_UNUSED" hidden="1">"c7102"</definedName>
    <definedName name="IQ_HOUSING_COMPLETIONS_SINGLE_FAM_UNUSED_UNUSED_UNUSED" hidden="1">"c6882"</definedName>
    <definedName name="IQ_HOUSING_COMPLETIONS_SINGLE_FAM_YOY_FC_UNUSED_UNUSED_UNUSED" hidden="1">"c8202"</definedName>
    <definedName name="IQ_HOUSING_COMPLETIONS_SINGLE_FAM_YOY_UNUSED_UNUSED_UNUSED" hidden="1">"c7322"</definedName>
    <definedName name="IQ_IMPORTS_GOODS_REAL_SAAR_APR_FC_UNUSED_UNUSED_UNUSED" hidden="1">"c8523"</definedName>
    <definedName name="IQ_IMPORTS_GOODS_REAL_SAAR_APR_UNUSED_UNUSED_UNUSED" hidden="1">"c7643"</definedName>
    <definedName name="IQ_IMPORTS_GOODS_REAL_SAAR_FC_UNUSED_UNUSED_UNUSED" hidden="1">"c7863"</definedName>
    <definedName name="IQ_IMPORTS_GOODS_REAL_SAAR_POP_FC_UNUSED_UNUSED_UNUSED" hidden="1">"c8083"</definedName>
    <definedName name="IQ_IMPORTS_GOODS_REAL_SAAR_POP_UNUSED_UNUSED_UNUSED" hidden="1">"c7203"</definedName>
    <definedName name="IQ_IMPORTS_GOODS_REAL_SAAR_UNUSED_UNUSED_UNUSED" hidden="1">"c6983"</definedName>
    <definedName name="IQ_IMPORTS_GOODS_REAL_SAAR_YOY_FC_UNUSED_UNUSED_UNUSED" hidden="1">"c8303"</definedName>
    <definedName name="IQ_IMPORTS_GOODS_REAL_SAAR_YOY_UNUSED_UNUSED_UNUSED" hidden="1">"c7423"</definedName>
    <definedName name="IQ_IMPORTS_GOODS_SERVICES_APR_FC_UNUSED_UNUSED_UNUSED" hidden="1">"c8429"</definedName>
    <definedName name="IQ_IMPORTS_GOODS_SERVICES_APR_UNUSED_UNUSED_UNUSED" hidden="1">"c7549"</definedName>
    <definedName name="IQ_IMPORTS_GOODS_SERVICES_FC_UNUSED_UNUSED_UNUSED" hidden="1">"c7769"</definedName>
    <definedName name="IQ_IMPORTS_GOODS_SERVICES_POP_FC_UNUSED_UNUSED_UNUSED" hidden="1">"c7989"</definedName>
    <definedName name="IQ_IMPORTS_GOODS_SERVICES_POP_UNUSED_UNUSED_UNUSED" hidden="1">"c7109"</definedName>
    <definedName name="IQ_IMPORTS_GOODS_SERVICES_REAL_SAAR_APR_FC_UNUSED_UNUSED_UNUSED" hidden="1">"c8524"</definedName>
    <definedName name="IQ_IMPORTS_GOODS_SERVICES_REAL_SAAR_APR_UNUSED_UNUSED_UNUSED" hidden="1">"c7644"</definedName>
    <definedName name="IQ_IMPORTS_GOODS_SERVICES_REAL_SAAR_FC_UNUSED_UNUSED_UNUSED" hidden="1">"c7864"</definedName>
    <definedName name="IQ_IMPORTS_GOODS_SERVICES_REAL_SAAR_POP_FC_UNUSED_UNUSED_UNUSED" hidden="1">"c8084"</definedName>
    <definedName name="IQ_IMPORTS_GOODS_SERVICES_REAL_SAAR_POP_UNUSED_UNUSED_UNUSED" hidden="1">"c7204"</definedName>
    <definedName name="IQ_IMPORTS_GOODS_SERVICES_REAL_SAAR_UNUSED_UNUSED_UNUSED" hidden="1">"c6984"</definedName>
    <definedName name="IQ_IMPORTS_GOODS_SERVICES_REAL_SAAR_YOY_FC_UNUSED_UNUSED_UNUSED" hidden="1">"c8304"</definedName>
    <definedName name="IQ_IMPORTS_GOODS_SERVICES_REAL_SAAR_YOY_UNUSED_UNUSED_UNUSED" hidden="1">"c7424"</definedName>
    <definedName name="IQ_IMPORTS_GOODS_SERVICES_UNUSED_UNUSED_UNUSED" hidden="1">"c6889"</definedName>
    <definedName name="IQ_IMPORTS_GOODS_SERVICES_YOY_FC_UNUSED_UNUSED_UNUSED" hidden="1">"c8209"</definedName>
    <definedName name="IQ_IMPORTS_GOODS_SERVICES_YOY_UNUSED_UNUSED_UNUSED" hidden="1">"c7329"</definedName>
    <definedName name="IQ_INCIDENTAL_CHANGES_BUSINESS_COMBINATIONS_FDIC" hidden="1">"c6502"</definedName>
    <definedName name="IQ_INCOME_BEFORE_EXTRA_FDIC" hidden="1">"c6585"</definedName>
    <definedName name="IQ_INCOME_EARNED_FDIC" hidden="1">"c6359"</definedName>
    <definedName name="IQ_INCOME_TAXES_FDIC" hidden="1">"c6582"</definedName>
    <definedName name="IQ_INDIVIDUALS_CHARGE_OFFS_FDIC" hidden="1">"c6599"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SIDER_LOANS_FDIC" hidden="1">"c6365"</definedName>
    <definedName name="IQ_INSTITUTIONS_EARNINGS_GAINS_FDIC" hidden="1">"c6723"</definedName>
    <definedName name="IQ_INSURANCE_COMMISSION_FEES_FDIC" hidden="1">"c6670"</definedName>
    <definedName name="IQ_INSURANCE_UNDERWRITING_INCOME_FDIC" hidden="1">"c6671"</definedName>
    <definedName name="IQ_INT_DEMAND_NOTES_FDIC" hidden="1">"c6567"</definedName>
    <definedName name="IQ_INT_DOMESTIC_DEPOSITS_FDIC" hidden="1">"c6564"</definedName>
    <definedName name="IQ_INT_EXP_TOTAL_FDIC" hidden="1">"c6569"</definedName>
    <definedName name="IQ_INT_FED_FUNDS_FDIC" hidden="1">"c6566"</definedName>
    <definedName name="IQ_INT_FOREIGN_DEPOSITS_FDIC" hidden="1">"c6565"</definedName>
    <definedName name="IQ_INT_INC_DEPOSITORY_INST_FDIC" hidden="1">"c6558"</definedName>
    <definedName name="IQ_INT_INC_DOM_LOANS_FDIC" hidden="1">"c6555"</definedName>
    <definedName name="IQ_INT_INC_FED_FUNDS_FDIC" hidden="1">"c6561"</definedName>
    <definedName name="IQ_INT_INC_FOREIGN_LOANS_FDIC" hidden="1">"c6556"</definedName>
    <definedName name="IQ_INT_INC_LEASE_RECEIVABLES_FDIC" hidden="1">"c6557"</definedName>
    <definedName name="IQ_INT_INC_OTHER_FDIC" hidden="1">"c6562"</definedName>
    <definedName name="IQ_INT_INC_SECURITIES_FDIC" hidden="1">"c6559"</definedName>
    <definedName name="IQ_INT_INC_TOTAL_FDIC" hidden="1">"c6563"</definedName>
    <definedName name="IQ_INT_INC_TRADING_ACCOUNTS_FDIC" hidden="1">"c6560"</definedName>
    <definedName name="IQ_INT_SUB_NOTES_FDIC" hidden="1">"c6568"</definedName>
    <definedName name="IQ_INTEREST_BEARING_BALANCES_FDIC" hidden="1">"c6371"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RATE_CONTRACTS_FDIC" hidden="1">"c6512"</definedName>
    <definedName name="IQ_INTEREST_RATE_EXPOSURES_FDIC" hidden="1">"c6662"</definedName>
    <definedName name="IQ_INVESTMENT_BANKING_OTHER_FEES_FDIC" hidden="1">"c6666"</definedName>
    <definedName name="IQ_IRA_KEOGH_ACCOUNTS_FDIC" hidden="1">"c6496"</definedName>
    <definedName name="IQ_ISM_SERVICES_APR_FC_UNUSED_UNUSED_UNUSED" hidden="1">"c8443"</definedName>
    <definedName name="IQ_ISM_SERVICES_APR_UNUSED_UNUSED_UNUSED" hidden="1">"c7563"</definedName>
    <definedName name="IQ_ISM_SERVICES_FC_UNUSED_UNUSED_UNUSED" hidden="1">"c7783"</definedName>
    <definedName name="IQ_ISM_SERVICES_POP_FC_UNUSED_UNUSED_UNUSED" hidden="1">"c8003"</definedName>
    <definedName name="IQ_ISM_SERVICES_POP_UNUSED_UNUSED_UNUSED" hidden="1">"c7123"</definedName>
    <definedName name="IQ_ISM_SERVICES_UNUSED_UNUSED_UNUSED" hidden="1">"c6903"</definedName>
    <definedName name="IQ_ISM_SERVICES_YOY_FC_UNUSED_UNUSED_UNUSED" hidden="1">"c8223"</definedName>
    <definedName name="IQ_ISM_SERVICES_YOY_UNUSED_UNUSED_UNUSED" hidden="1">"c7343"</definedName>
    <definedName name="IQ_ISSUED_GUARANTEED_US_FDIC" hidden="1">"c6404"</definedName>
    <definedName name="IQ_LATESTK" hidden="1">1000</definedName>
    <definedName name="IQ_LATESTQ" hidden="1">500</definedName>
    <definedName name="IQ_LEASE_FINANCING_RECEIVABLES_CHARGE_OFFS_FDIC" hidden="1">"c6602"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IFE_INSURANCE_ASSETS_FDIC" hidden="1">"c6372"</definedName>
    <definedName name="IQ_LOAN_COMMITMENTS_REVOLVING_FDIC" hidden="1">"c6524"</definedName>
    <definedName name="IQ_LOAN_LOSS_ALLOW_FDIC" hidden="1">"c6326"</definedName>
    <definedName name="IQ_LOAN_LOSS_ALLOWANCE_NONCURRENT_LOANS_FDIC" hidden="1">"c6740"</definedName>
    <definedName name="IQ_LOAN_LOSSES_FDIC" hidden="1">"c6580"</definedName>
    <definedName name="IQ_LOANS_AND_LEASES_HELD_FDIC" hidden="1">"c6367"</definedName>
    <definedName name="IQ_LOANS_DEPOSITORY_INSTITUTIONS_FDIC" hidden="1">"c6382"</definedName>
    <definedName name="IQ_LOANS_HELD_FOREIGN_FDIC" hidden="1">"c6315"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NET_FDIC" hidden="1">"c6327"</definedName>
    <definedName name="IQ_LOANS_LEASES_NET_UNEARNED_FDIC" hidden="1">"c6325"</definedName>
    <definedName name="IQ_LOANS_NOT_SECURED_RE_FDIC" hidden="1">"c6381"</definedName>
    <definedName name="IQ_LOANS_SECURED_BY_RE_CHARGE_OFFS_FDIC" hidden="1">"c6588"</definedName>
    <definedName name="IQ_LOANS_SECURED_BY_RE_RECOVERIES_FDIC" hidden="1">"c6607"</definedName>
    <definedName name="IQ_LOANS_SECURED_NON_US_FDIC" hidden="1">"c6380"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NG_TERM_ASSETS_FDIC" hidden="1">"c6361"</definedName>
    <definedName name="IQ_LOSS_ALLOWANCE_LOANS_FDIC" hidden="1">"c6739"</definedName>
    <definedName name="IQ_LTM">2000</definedName>
    <definedName name="IQ_LTMMONTH" hidden="1">120000</definedName>
    <definedName name="IQ_MATURITY_ONE_YEAR_LESS_FDIC" hidden="1">"c6425"</definedName>
    <definedName name="IQ_MEDIAN_NEW_HOME_SALES_APR_FC_UNUSED_UNUSED_UNUSED" hidden="1">"c8460"</definedName>
    <definedName name="IQ_MEDIAN_NEW_HOME_SALES_APR_UNUSED_UNUSED_UNUSED" hidden="1">"c7580"</definedName>
    <definedName name="IQ_MEDIAN_NEW_HOME_SALES_FC_UNUSED_UNUSED_UNUSED" hidden="1">"c7800"</definedName>
    <definedName name="IQ_MEDIAN_NEW_HOME_SALES_POP_FC_UNUSED_UNUSED_UNUSED" hidden="1">"c8020"</definedName>
    <definedName name="IQ_MEDIAN_NEW_HOME_SALES_POP_UNUSED_UNUSED_UNUSED" hidden="1">"c7140"</definedName>
    <definedName name="IQ_MEDIAN_NEW_HOME_SALES_UNUSED_UNUSED_UNUSED" hidden="1">"c6920"</definedName>
    <definedName name="IQ_MEDIAN_NEW_HOME_SALES_YOY_FC_UNUSED_UNUSED_UNUSED" hidden="1">"c8240"</definedName>
    <definedName name="IQ_MEDIAN_NEW_HOME_SALES_YOY_UNUSED_UNUSED_UNUSED" hidden="1">"c7360"</definedName>
    <definedName name="IQ_MONEY_MARKET_DEPOSIT_ACCOUNTS_FDIC" hidden="1">"c6553"</definedName>
    <definedName name="IQ_MONTH">15000</definedName>
    <definedName name="IQ_MORTGAGE_BACKED_SECURITIES_FDIC" hidden="1">"c6402"</definedName>
    <definedName name="IQ_MORTGAGE_SERVICING_FDIC" hidden="1">"c6335"</definedName>
    <definedName name="IQ_MTD" hidden="1">800000</definedName>
    <definedName name="IQ_MULTIFAMILY_RESIDENTIAL_LOANS_FDIC" hidden="1">"c6311"</definedName>
    <definedName name="IQ_NAMES_REVISION_DATE_" hidden="1">42255.5764814815</definedName>
    <definedName name="IQ_NAV_ACT_OR_EST" hidden="1">"c2225"</definedName>
    <definedName name="IQ_NET_CHARGE_OFFS_FDIC" hidden="1">"c6641"</definedName>
    <definedName name="IQ_NET_CHARGE_OFFS_LOANS_FDIC" hidden="1">"c6751"</definedName>
    <definedName name="IQ_NET_INCOME_FDIC" hidden="1">"c6587"</definedName>
    <definedName name="IQ_NET_INT_INC_BNK_FDIC" hidden="1">"c6570"</definedName>
    <definedName name="IQ_NET_INTEREST_MARGIN_FDIC" hidden="1">"c6726"</definedName>
    <definedName name="IQ_NET_LOANS_LEASES_CORE_DEPOSITS_FDIC" hidden="1">"c6743"</definedName>
    <definedName name="IQ_NET_LOANS_LEASES_DEPOSITS_FDIC" hidden="1">"c6742"</definedName>
    <definedName name="IQ_NET_OPERATING_INCOME_ASSETS_FDIC" hidden="1">"c6729"</definedName>
    <definedName name="IQ_NET_SECURITIZATION_INCOME_FDIC" hidden="1">"c6669"</definedName>
    <definedName name="IQ_NET_SERVICING_FEES_FDIC" hidden="1">"c6668"</definedName>
    <definedName name="IQ_NON_INT_EXP_FDIC" hidden="1">"c6579"</definedName>
    <definedName name="IQ_NON_INT_INC_FDIC" hidden="1">"c6575"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INTEREST_BEARING_BALANCES_FDIC" hidden="1">"c6394"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RES_FIXED_INVEST_PRIV_APR_FC_UNUSED_UNUSED_UNUSED" hidden="1">"c8468"</definedName>
    <definedName name="IQ_NONRES_FIXED_INVEST_PRIV_APR_UNUSED_UNUSED_UNUSED" hidden="1">"c7588"</definedName>
    <definedName name="IQ_NONRES_FIXED_INVEST_PRIV_FC_UNUSED_UNUSED_UNUSED" hidden="1">"c7808"</definedName>
    <definedName name="IQ_NONRES_FIXED_INVEST_PRIV_POP_FC_UNUSED_UNUSED_UNUSED" hidden="1">"c8028"</definedName>
    <definedName name="IQ_NONRES_FIXED_INVEST_PRIV_POP_UNUSED_UNUSED_UNUSED" hidden="1">"c7148"</definedName>
    <definedName name="IQ_NONRES_FIXED_INVEST_PRIV_UNUSED_UNUSED_UNUSED" hidden="1">"c6928"</definedName>
    <definedName name="IQ_NONRES_FIXED_INVEST_PRIV_YOY_FC_UNUSED_UNUSED_UNUSED" hidden="1">"c8248"</definedName>
    <definedName name="IQ_NONRES_FIXED_INVEST_PRIV_YOY_UNUSED_UNUSED_UNUSED" hidden="1">"c7368"</definedName>
    <definedName name="IQ_NONTRANSACTION_ACCOUNTS_FDIC" hidden="1">"c6552"</definedName>
    <definedName name="IQ_NOTIONAL_AMOUNT_CREDIT_DERIVATIVES_FDIC" hidden="1">"c6507"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TM">6000</definedName>
    <definedName name="IQ_NUMBER_DEPOSITS_LESS_THAN_100K_FDIC" hidden="1">"c6495"</definedName>
    <definedName name="IQ_NUMBER_DEPOSITS_MORE_THAN_100K_FDIC" hidden="1">"c6493"</definedName>
    <definedName name="IQ_OBLIGATIONS_OF_STATES_TOTAL_LOANS_FOREIGN_FDIC" hidden="1">"c6447"</definedName>
    <definedName name="IQ_OBLIGATIONS_STATES_FDIC" hidden="1">"c6431"</definedName>
    <definedName name="IQ_OG_TOTAL_OIL_PRODUCTON" hidden="1">"c2059"</definedName>
    <definedName name="IQ_OPENED55" hidden="1">1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OREIGN_FDIC" hidden="1">"c6460"</definedName>
    <definedName name="IQ_OREO_MULTI_FAMILY_RESIDENTIAL_FDIC" hidden="1">"c6455"</definedName>
    <definedName name="IQ_OTHER_ASSETS_FDIC" hidden="1">"c6338"</definedName>
    <definedName name="IQ_OTHER_BORROWED_FUNDS_FDIC" hidden="1">"c6345"</definedName>
    <definedName name="IQ_OTHER_COMPREHENSIVE_INCOME_FDIC" hidden="1">"c6503"</definedName>
    <definedName name="IQ_OTHER_DEPOSITORY_INSTITUTIONS_LOANS_FDIC" hidden="1">"c6436"</definedName>
    <definedName name="IQ_OTHER_DEPOSITORY_INSTITUTIONS_TOTAL_LOANS_FOREIGN_FDIC" hidden="1">"c6442"</definedName>
    <definedName name="IQ_OTHER_DOMESTIC_DEBT_SECURITIES_FDIC" hidden="1">"c6302"</definedName>
    <definedName name="IQ_OTHER_INSURANCE_FEES_FDIC" hidden="1">"c6672"</definedName>
    <definedName name="IQ_OTHER_INTANGIBLE_FDIC" hidden="1">"c6337"</definedName>
    <definedName name="IQ_OTHER_LIABILITIES_FDIC" hidden="1">"c6347"</definedName>
    <definedName name="IQ_OTHER_LOANS_CHARGE_OFFS_FDIC" hidden="1">"c6601"</definedName>
    <definedName name="IQ_OTHER_LOANS_FOREIGN_FDIC" hidden="1">"c6446"</definedName>
    <definedName name="IQ_OTHER_LOANS_LEASES_FDIC" hidden="1">"c6322"</definedName>
    <definedName name="IQ_OTHER_LOANS_NET_CHARGE_OFFS_FDIC" hidden="1">"c6639"</definedName>
    <definedName name="IQ_OTHER_LOANS_RECOVERIES_FDIC" hidden="1">"c6620"</definedName>
    <definedName name="IQ_OTHER_LOANS_TOTAL_FDIC" hidden="1">"c6432"</definedName>
    <definedName name="IQ_OTHER_NON_INT_EXP_FDIC" hidden="1">"c6578"</definedName>
    <definedName name="IQ_OTHER_NON_INT_EXPENSE_FDIC" hidden="1">"c6679"</definedName>
    <definedName name="IQ_OTHER_NON_INT_INC_FDIC" hidden="1">"c6676"</definedName>
    <definedName name="IQ_OTHER_OFF_BS_LIAB_FDIC" hidden="1">"c6533"</definedName>
    <definedName name="IQ_OTHER_RE_OWNED_FDIC" hidden="1">"c6330"</definedName>
    <definedName name="IQ_OTHER_SAVINGS_DEPOSITS_FDIC" hidden="1">"c6554"</definedName>
    <definedName name="IQ_OTHER_TRANSACTIONS_FDIC" hidden="1">"c6504"</definedName>
    <definedName name="IQ_OTHER_UNUSED_COMMITMENTS_FDIC" hidden="1">"c6530"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PARTICIPATION_POOLS_RESIDENTIAL_MORTGAGES_FDIC" hidden="1">"c6403"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INSURED_FDIC" hidden="1">"c6374"</definedName>
    <definedName name="IQ_PLEDGED_SECURITIES_FDIC" hidden="1">"c6401"</definedName>
    <definedName name="IQ_PRE_TAX_INCOME_FDIC" hidden="1">"c6581"</definedName>
    <definedName name="IQ_PREFERRED_FDIC" hidden="1">"c6349"</definedName>
    <definedName name="IQ_PREMISES_EQUIPMENT_FDIC" hidden="1">"c6577"</definedName>
    <definedName name="IQ_PRETAX_RETURN_ASSETS_FDIC" hidden="1">"c6731"</definedName>
    <definedName name="IQ_PRIVATE_CONST_TOTAL_APR_FC_UNUSED_UNUSED_UNUSED" hidden="1">"c8559"</definedName>
    <definedName name="IQ_PRIVATE_CONST_TOTAL_APR_UNUSED_UNUSED_UNUSED" hidden="1">"c7679"</definedName>
    <definedName name="IQ_PRIVATE_CONST_TOTAL_FC_UNUSED_UNUSED_UNUSED" hidden="1">"c7899"</definedName>
    <definedName name="IQ_PRIVATE_CONST_TOTAL_POP_FC_UNUSED_UNUSED_UNUSED" hidden="1">"c8119"</definedName>
    <definedName name="IQ_PRIVATE_CONST_TOTAL_POP_UNUSED_UNUSED_UNUSED" hidden="1">"c7239"</definedName>
    <definedName name="IQ_PRIVATE_CONST_TOTAL_UNUSED_UNUSED_UNUSED" hidden="1">"c7019"</definedName>
    <definedName name="IQ_PRIVATE_CONST_TOTAL_YOY_FC_UNUSED_UNUSED_UNUSED" hidden="1">"c8339"</definedName>
    <definedName name="IQ_PRIVATE_CONST_TOTAL_YOY_UNUSED_UNUSED_UNUSED" hidden="1">"c7459"</definedName>
    <definedName name="IQ_PRIVATE_RES_CONST_REAL_APR_FC_UNUSED_UNUSED_UNUSED" hidden="1">"c8535"</definedName>
    <definedName name="IQ_PRIVATE_RES_CONST_REAL_APR_UNUSED_UNUSED_UNUSED" hidden="1">"c7655"</definedName>
    <definedName name="IQ_PRIVATE_RES_CONST_REAL_FC_UNUSED_UNUSED_UNUSED" hidden="1">"c7875"</definedName>
    <definedName name="IQ_PRIVATE_RES_CONST_REAL_POP_FC_UNUSED_UNUSED_UNUSED" hidden="1">"c8095"</definedName>
    <definedName name="IQ_PRIVATE_RES_CONST_REAL_POP_UNUSED_UNUSED_UNUSED" hidden="1">"c7215"</definedName>
    <definedName name="IQ_PRIVATE_RES_CONST_REAL_UNUSED_UNUSED_UNUSED" hidden="1">"c6995"</definedName>
    <definedName name="IQ_PRIVATE_RES_CONST_REAL_YOY_FC_UNUSED_UNUSED_UNUSED" hidden="1">"c8315"</definedName>
    <definedName name="IQ_PRIVATE_RES_CONST_REAL_YOY_UNUSED_UNUSED_UNUSED" hidden="1">"c7435"</definedName>
    <definedName name="IQ_PRIVATELY_ISSUED_MORTGAGE_BACKED_SECURITIES_FDIC" hidden="1">"c6407"</definedName>
    <definedName name="IQ_PRIVATELY_ISSUED_MORTGAGE_PASS_THROUGHS_FDIC" hidden="1">"c6405"</definedName>
    <definedName name="IQ_PURCHASE_FOREIGN_CURRENCIES_FDIC" hidden="1">"c6513"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S_EQUIP_NONRES_SAAR_APR_FC_UNUSED_UNUSED_UNUSED" hidden="1">"c8491"</definedName>
    <definedName name="IQ_PURCHASES_EQUIP_NONRES_SAAR_APR_UNUSED_UNUSED_UNUSED" hidden="1">"c7611"</definedName>
    <definedName name="IQ_PURCHASES_EQUIP_NONRES_SAAR_FC_UNUSED_UNUSED_UNUSED" hidden="1">"c7831"</definedName>
    <definedName name="IQ_PURCHASES_EQUIP_NONRES_SAAR_POP_FC_UNUSED_UNUSED_UNUSED" hidden="1">"c8051"</definedName>
    <definedName name="IQ_PURCHASES_EQUIP_NONRES_SAAR_POP_UNUSED_UNUSED_UNUSED" hidden="1">"c7171"</definedName>
    <definedName name="IQ_PURCHASES_EQUIP_NONRES_SAAR_UNUSED_UNUSED_UNUSED" hidden="1">"c6951"</definedName>
    <definedName name="IQ_PURCHASES_EQUIP_NONRES_SAAR_YOY_FC_UNUSED_UNUSED_UNUSED" hidden="1">"c8271"</definedName>
    <definedName name="IQ_PURCHASES_EQUIP_NONRES_SAAR_YOY_UNUSED_UNUSED_UNUSED" hidden="1">"c7391"</definedName>
    <definedName name="IQ_QTD" hidden="1">750000</definedName>
    <definedName name="IQ_RE_FORECLOSURE_FDIC" hidden="1">"c6332"</definedName>
    <definedName name="IQ_RE_INVEST_FDIC" hidden="1">"c6331"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COVERIES_1_4_FAMILY_LOANS_FDIC" hidden="1">"c6707"</definedName>
    <definedName name="IQ_RECOVERIES_AUTO_LOANS_FDIC" hidden="1">"c6701"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LATED_PLANS_FDIC" hidden="1">"c6320"</definedName>
    <definedName name="IQ_RES_CONST_REAL_APR_FC_UNUSED_UNUSED_UNUSED" hidden="1">"c8536"</definedName>
    <definedName name="IQ_RES_CONST_REAL_APR_UNUSED_UNUSED_UNUSED" hidden="1">"c7656"</definedName>
    <definedName name="IQ_RES_CONST_REAL_FC_UNUSED_UNUSED_UNUSED" hidden="1">"c7876"</definedName>
    <definedName name="IQ_RES_CONST_REAL_POP_FC_UNUSED_UNUSED_UNUSED" hidden="1">"c8096"</definedName>
    <definedName name="IQ_RES_CONST_REAL_POP_UNUSED_UNUSED_UNUSED" hidden="1">"c7216"</definedName>
    <definedName name="IQ_RES_CONST_REAL_SAAR_APR_FC_UNUSED_UNUSED_UNUSED" hidden="1">"c8537"</definedName>
    <definedName name="IQ_RES_CONST_REAL_SAAR_APR_UNUSED_UNUSED_UNUSED" hidden="1">"c7657"</definedName>
    <definedName name="IQ_RES_CONST_REAL_SAAR_FC_UNUSED_UNUSED_UNUSED" hidden="1">"c7877"</definedName>
    <definedName name="IQ_RES_CONST_REAL_SAAR_POP_FC_UNUSED_UNUSED_UNUSED" hidden="1">"c8097"</definedName>
    <definedName name="IQ_RES_CONST_REAL_SAAR_POP_UNUSED_UNUSED_UNUSED" hidden="1">"c7217"</definedName>
    <definedName name="IQ_RES_CONST_REAL_SAAR_UNUSED_UNUSED_UNUSED" hidden="1">"c6997"</definedName>
    <definedName name="IQ_RES_CONST_REAL_SAAR_YOY_FC_UNUSED_UNUSED_UNUSED" hidden="1">"c8317"</definedName>
    <definedName name="IQ_RES_CONST_REAL_SAAR_YOY_UNUSED_UNUSED_UNUSED" hidden="1">"c7437"</definedName>
    <definedName name="IQ_RES_CONST_REAL_UNUSED_UNUSED_UNUSED" hidden="1">"c6996"</definedName>
    <definedName name="IQ_RES_CONST_REAL_YOY_FC_UNUSED_UNUSED_UNUSED" hidden="1">"c8316"</definedName>
    <definedName name="IQ_RES_CONST_REAL_YOY_UNUSED_UNUSED_UNUSED" hidden="1">"c7436"</definedName>
    <definedName name="IQ_RES_CONST_SAAR_APR_FC_UNUSED_UNUSED_UNUSED" hidden="1">"c8540"</definedName>
    <definedName name="IQ_RES_CONST_SAAR_APR_UNUSED_UNUSED_UNUSED" hidden="1">"c7660"</definedName>
    <definedName name="IQ_RES_CONST_SAAR_FC_UNUSED_UNUSED_UNUSED" hidden="1">"c7880"</definedName>
    <definedName name="IQ_RES_CONST_SAAR_POP_FC_UNUSED_UNUSED_UNUSED" hidden="1">"c8100"</definedName>
    <definedName name="IQ_RES_CONST_SAAR_POP_UNUSED_UNUSED_UNUSED" hidden="1">"c7220"</definedName>
    <definedName name="IQ_RES_CONST_SAAR_UNUSED_UNUSED_UNUSED" hidden="1">"c7000"</definedName>
    <definedName name="IQ_RES_CONST_SAAR_YOY_FC_UNUSED_UNUSED_UNUSED" hidden="1">"c8320"</definedName>
    <definedName name="IQ_RES_CONST_SAAR_YOY_UNUSED_UNUSED_UNUSED" hidden="1">"c7440"</definedName>
    <definedName name="IQ_RESTATEMENTS_NET_FDIC" hidden="1">"c6500"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DEPOSITS_FDIC" hidden="1">"c6488"</definedName>
    <definedName name="IQ_RETAINED_EARNINGS_AVERAGE_EQUITY_FDIC" hidden="1">"c6733"</definedName>
    <definedName name="IQ_RETURN_ASSETS_FDIC" hidden="1">"c6730"</definedName>
    <definedName name="IQ_RETURN_EQUITY_FDIC" hidden="1">"c6732"</definedName>
    <definedName name="IQ_REVALUATION_GAINS_FDIC" hidden="1">"c6428"</definedName>
    <definedName name="IQ_REVALUATION_LOSSES_FDIC" hidden="1">"c6429"</definedName>
    <definedName name="IQ_RISK_WEIGHTED_ASSETS_FDIC" hidden="1">"c6370"</definedName>
    <definedName name="IQ_SALARY_FDIC" hidden="1">"c6576"</definedName>
    <definedName name="IQ_SALE_CONVERSION_RETIREMENT_STOCK_FDIC" hidden="1">"c6661"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FARMLAND_CHARGE_OFFS_FDIC" hidden="1">"c6593"</definedName>
    <definedName name="IQ_SECURED_FARMLAND_NET_CHARGE_OFFS_FDIC" hidden="1">"c6631"</definedName>
    <definedName name="IQ_SECURED_FARMLAND_RECOVERIES_FDIC" hidden="1">"c6612"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ISSUED_STATES_FDIC" hidden="1">"c6300"</definedName>
    <definedName name="IQ_SECURITIES_LENT_FDIC" hidden="1">"c6532"</definedName>
    <definedName name="IQ_SECURITIES_UNDERWRITING_FDIC" hidden="1">"c6529"</definedName>
    <definedName name="IQ_SERVICE_CHARGES_FDIC" hidden="1">"c6572"</definedName>
    <definedName name="IQ_SHAREOUTSTANDING" hidden="1">"c1347"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UB_DEBT_FDIC" hidden="1">"c6346"</definedName>
    <definedName name="IQ_SURPLUS_FDIC" hidden="1">"c6351"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RISK_BASED_CAPITAL_RATIO_FDIC" hidden="1">"c6746"</definedName>
    <definedName name="IQ_TIER_ONE_FDIC" hidden="1">"c6369"</definedName>
    <definedName name="IQ_TIME_DEPOSITS_LESS_THAN_100K_FDIC" hidden="1">"c6465"</definedName>
    <definedName name="IQ_TIME_DEPOSITS_MORE_THAN_100K_FDIC" hidden="1">"c6470"</definedName>
    <definedName name="IQ_TODAY" hidden="1">0</definedName>
    <definedName name="IQ_TOTAL_ASSETS_FDIC" hidden="1">"c6339"</definedName>
    <definedName name="IQ_TOTAL_CHARGE_OFFS_FDIC" hidden="1">"c6603"</definedName>
    <definedName name="IQ_TOTAL_DEBT_SECURITIES_FDIC" hidden="1">"c6410"</definedName>
    <definedName name="IQ_TOTAL_DEPOSITS_FDIC" hidden="1">"c6342"</definedName>
    <definedName name="IQ_TOTAL_EMPLOYEES_FDIC" hidden="1">"c6355"</definedName>
    <definedName name="IQ_TOTAL_LIAB_EQUITY_FDIC" hidden="1">"c6354"</definedName>
    <definedName name="IQ_TOTAL_LIABILITIES_FDIC" hidden="1">"c6348"</definedName>
    <definedName name="IQ_TOTAL_PENSION_OBLIGATION" hidden="1">"c1292"</definedName>
    <definedName name="IQ_TOTAL_RECOVERIES_FDIC" hidden="1">"c6622"</definedName>
    <definedName name="IQ_TOTAL_REV_BNK_FDIC" hidden="1">"c6786"</definedName>
    <definedName name="IQ_TOTAL_RISK_BASED_CAPITAL_RATIO_FDIC" hidden="1">"c6747"</definedName>
    <definedName name="IQ_TOTAL_SECURITIES_FDIC" hidden="1">"c6306"</definedName>
    <definedName name="IQ_TOTAL_TIME_DEPOSITS_FDIC" hidden="1">"c6497"</definedName>
    <definedName name="IQ_TOTAL_TIME_SAVINGS_DEPOSITS_FDIC" hidden="1">"c6498"</definedName>
    <definedName name="IQ_TOTAL_UNUSED_COMMITMENTS_FDIC" hidden="1">"c6536"</definedName>
    <definedName name="IQ_TRADING_ACCOUNT_GAINS_FEES_FDIC" hidden="1">"c6573"</definedName>
    <definedName name="IQ_TRADING_ASSETS_FDIC" hidden="1">"c6328"</definedName>
    <definedName name="IQ_TRADING_LIABILITIES_FDIC" hidden="1">"c6344"</definedName>
    <definedName name="IQ_TRANSACTION_ACCOUNTS_FDIC" hidden="1">"c6544"</definedName>
    <definedName name="IQ_TREASURY_STOCK_TRANSACTIONS_FDIC" hidden="1">"c6501"</definedName>
    <definedName name="IQ_TWELVE_MONTHS_FIXED_AND_FLOATING_FDIC" hidden="1">"c6420"</definedName>
    <definedName name="IQ_TWELVE_MONTHS_MORTGAGE_PASS_THROUGHS_FDIC" hidden="1">"c6412"</definedName>
    <definedName name="IQ_UNDIVIDED_PROFITS_FDIC" hidden="1">"c6352"</definedName>
    <definedName name="IQ_UNEARNED_INCOME_FDIC" hidden="1">"c6324"</definedName>
    <definedName name="IQ_UNEARNED_INCOME_FOREIGN_FDIC" hidden="1">"c6385"</definedName>
    <definedName name="IQ_UNPROFITABLE_INSTITUTIONS_FDIC" hidden="1">"c6722"</definedName>
    <definedName name="IQ_UNUSED_LOAN_COMMITMENTS_FDIC" hidden="1">"c6368"</definedName>
    <definedName name="IQ_US_BRANCHES_FOREIGN_BANK_LOANS_FDIC" hidden="1">"c6435"</definedName>
    <definedName name="IQ_US_BRANCHES_FOREIGN_BANKS_FDIC" hidden="1">"c6390"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TREASURY_SECURITIES_FDIC" hidden="1">"c6298"</definedName>
    <definedName name="IQ_VALUATION_ALLOWANCES_FDIC" hidden="1">"c6400"</definedName>
    <definedName name="IQ_VC_REVENUE_FDIC" hidden="1">"c6667"</definedName>
    <definedName name="IQ_VOLATILE_LIABILITIES_FDIC" hidden="1">"c6364"</definedName>
    <definedName name="IQ_WEEK">50000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YTD">3000</definedName>
    <definedName name="IQ_YTDMONTH" hidden="1">130000</definedName>
    <definedName name="IQRI9" hidden="1">"$I$10"</definedName>
    <definedName name="JHY">#N/A</definedName>
    <definedName name="JULTOT">#REF!</definedName>
    <definedName name="JUNTOT">#REF!</definedName>
    <definedName name="kyd.Dim.01." hidden="1">"Count up"</definedName>
    <definedName name="kyd.ElementList.01." hidden="1">"x"</definedName>
    <definedName name="kyd.ElementType.01." hidden="1">3</definedName>
    <definedName name="kyd.ItemType.01." hidden="1">3</definedName>
    <definedName name="kyd.MacroAtEnd." hidden="1">""</definedName>
    <definedName name="kyd.MacroEachCycle." hidden="1">""</definedName>
    <definedName name="kyd.MacroEndOfEachCycle." hidden="1">""</definedName>
    <definedName name="kyd.MemoSortHide." hidden="1">FALSE</definedName>
    <definedName name="kyd.NumLevels.01." hidden="1">0</definedName>
    <definedName name="kyd.PanicStop." hidden="1">TRUE</definedName>
    <definedName name="kyd.ParentName.01." hidden="1">""</definedName>
    <definedName name="kyd.PreScreenData." hidden="1">FALSE</definedName>
    <definedName name="kyd.PrintMemo." hidden="1">FALSE</definedName>
    <definedName name="kyd.PrintParent.01." hidden="1">FALSE</definedName>
    <definedName name="kyd.PrintStdWhen." hidden="1">1</definedName>
    <definedName name="kyd.SaveAsFile." hidden="1">FALSE</definedName>
    <definedName name="kyd.SaveMemo." hidden="1">FALSE</definedName>
    <definedName name="kyd.SelectString.01." hidden="1">""</definedName>
    <definedName name="kyd.StdSortHide." hidden="1">FALSE</definedName>
    <definedName name="kyd.StopRow." hidden="1">65536</definedName>
    <definedName name="kyd.WriteMemWhenOptn." hidden="1">3</definedName>
    <definedName name="L">'[4]Consolidated Balance Sheet'!#REF!</definedName>
    <definedName name="list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AYTOT">#REF!</definedName>
    <definedName name="mgmtfeechk">#REF!</definedName>
    <definedName name="ml" hidden="1">{#N/A,#N/A,FALSE,"Index";#N/A,#N/A,FALSE,"Procedures";#N/A,#N/A,FALSE,"A-Balance Sheet";#N/A,#N/A,FALSE,"B- Valuation Analysis";#N/A,#N/A,FALSE,"Cash";#N/A,#N/A,FALSE,"Hot Cash ";#N/A,#N/A,FALSE,"C- Income accruals";#N/A,#N/A,FALSE,"D-Expense accruals";#N/A,#N/A,FALSE,"FEES";#N/A,#N/A,FALSE,"Fund Notes"}</definedName>
    <definedName name="net_assets">#REF!</definedName>
    <definedName name="netcapital">#REF!</definedName>
    <definedName name="note3">#REF!</definedName>
    <definedName name="NOTEcapital">#REF!</definedName>
    <definedName name="NOTEpriv">#REF!</definedName>
    <definedName name="OCTBND">#REF!</definedName>
    <definedName name="OCTFUT">#REF!</definedName>
    <definedName name="OCTOPT">#REF!</definedName>
    <definedName name="OCTSTK">#REF!</definedName>
    <definedName name="OCTTOT">#REF!</definedName>
    <definedName name="opendbs" hidden="1">{"fis.dbo.r1_datasum"}</definedName>
    <definedName name="opendbs1" hidden="1">{"fis.dbo.r1_datasum"}</definedName>
    <definedName name="OUT">'[4]Consolidated Balance Sheet'!#REF!</definedName>
    <definedName name="PARM_Account">[5]IOControl!$E$2</definedName>
    <definedName name="PARM_Date">[5]IOControl!$E$3</definedName>
    <definedName name="PARM_LongShort">[6]IOControl!$E$5</definedName>
    <definedName name="peak_nav">#REF!</definedName>
    <definedName name="percent_multiplier">100</definedName>
    <definedName name="perf_fee_asset">#REF!</definedName>
    <definedName name="perf_fee_chrg_sh">'[7]REG (B)'!$M$17</definedName>
    <definedName name="perf_res_due_sh">#REF!</definedName>
    <definedName name="perf_res_int_mth">#REF!</definedName>
    <definedName name="perf_res_liab">#REF!</definedName>
    <definedName name="perf_res_per_sh">#REF!</definedName>
    <definedName name="perf_res_rem">'[8]REG (B)'!#REF!</definedName>
    <definedName name="PG_1">#REF!</definedName>
    <definedName name="PG_2">#REF!</definedName>
    <definedName name="PL">'[4]Consolidated Balance Sheet'!#REF!</definedName>
    <definedName name="PLTOP">'[4]Consolidated Balance Sheet'!#REF!</definedName>
    <definedName name="_xlnm.Print_Area" localSheetId="7">'Accrued Expense LTD'!$A$1:$E$35</definedName>
    <definedName name="_xlnm.Print_Area" localSheetId="8">'Cash LTD'!$A$1:$D$8</definedName>
    <definedName name="_xlnm.Print_Area" localSheetId="0">GL!$A$1:$L$2262</definedName>
    <definedName name="_xlnm.Print_Area" localSheetId="5">'QTD PCAP'!$A$1:$AA$71</definedName>
    <definedName name="_xlnm.Print_Area" localSheetId="4">'SOI ITD'!$A$1:$P$25</definedName>
    <definedName name="_xlnm.Print_Area" localSheetId="3">'SOI YTD'!$A$1:$P$25</definedName>
    <definedName name="_xlnm.Print_Area" localSheetId="1">'Trial Balance QTD'!$A$1:$H$65</definedName>
    <definedName name="_xlnm.Print_Area" localSheetId="2">'Trial Balance YTD'!$A$1:$H$65</definedName>
    <definedName name="_xlnm.Print_Area" localSheetId="6">'YTD PCAP'!$A$1:$AD$71</definedName>
    <definedName name="_xlnm.Print_Area">#N/A</definedName>
    <definedName name="_xlnm.Print_Titles">#N/A</definedName>
    <definedName name="ProjectAccounts">#REF!</definedName>
    <definedName name="Q">'[4]Consolidated Balance Sheet'!#REF!</definedName>
    <definedName name="QryRowStr_End_1.5">#N/A</definedName>
    <definedName name="QryRowStr_Start_1.5">#N/A</definedName>
    <definedName name="QryRowStrCount">2</definedName>
    <definedName name="qw">'[9]Consolidated Balance Sheet'!#REF!</definedName>
    <definedName name="range">#REF!</definedName>
    <definedName name="re">1.15025</definedName>
    <definedName name="register">#REF!</definedName>
    <definedName name="rt">'[9]Consolidated Balance Sheet'!#REF!</definedName>
    <definedName name="S219_1_AA">#N/A</definedName>
    <definedName name="S219_1_AB">#N/A</definedName>
    <definedName name="S219_1_AC">#N/A</definedName>
    <definedName name="S219_1_AD">#N/A</definedName>
    <definedName name="S219_1_AE">#N/A</definedName>
    <definedName name="S219_1_AF">#N/A</definedName>
    <definedName name="S219_1_AG">#N/A</definedName>
    <definedName name="S219_2_AA">#N/A</definedName>
    <definedName name="S219_2_AB">#N/A</definedName>
    <definedName name="S219_2_AC">#N/A</definedName>
    <definedName name="S219_2_AD">#N/A</definedName>
    <definedName name="S219_2_AE">#N/A</definedName>
    <definedName name="S219_2_AF">#N/A</definedName>
    <definedName name="S219_2_AG">#N/A</definedName>
    <definedName name="S233_1_AA">#N/A</definedName>
    <definedName name="S233_1_P">#N/A</definedName>
    <definedName name="S233_1_Q">#N/A</definedName>
    <definedName name="S233_1_X">#N/A</definedName>
    <definedName name="S233_1_Y">#N/A</definedName>
    <definedName name="S233_1_Z">#N/A</definedName>
    <definedName name="S233_2_AA">#N/A</definedName>
    <definedName name="S233_2_P">#N/A</definedName>
    <definedName name="S233_2_Q">#N/A</definedName>
    <definedName name="S233_2_X">#N/A</definedName>
    <definedName name="S233_2_Y">#N/A</definedName>
    <definedName name="S233_2_Z">#N/A</definedName>
    <definedName name="S235_1_AA">#N/A</definedName>
    <definedName name="S235_1_P">#N/A</definedName>
    <definedName name="S235_1_Q">#N/A</definedName>
    <definedName name="S235_1_X">#N/A</definedName>
    <definedName name="S235_1_Y">#N/A</definedName>
    <definedName name="S235_1_Z">#N/A</definedName>
    <definedName name="S235_2_AA">#N/A</definedName>
    <definedName name="S235_2_P">#N/A</definedName>
    <definedName name="S235_2_Q">#N/A</definedName>
    <definedName name="S235_2_X">#N/A</definedName>
    <definedName name="S235_2_Y">#N/A</definedName>
    <definedName name="S235_2_Z">#N/A</definedName>
    <definedName name="S857_1_AA">#N/A</definedName>
    <definedName name="S857_1_P">#N/A</definedName>
    <definedName name="S857_1_Q">#N/A</definedName>
    <definedName name="S857_1_X">#N/A</definedName>
    <definedName name="S857_1_Y">#N/A</definedName>
    <definedName name="S857_1_Z">#N/A</definedName>
    <definedName name="S857_2_AA">#N/A</definedName>
    <definedName name="S857_2_P">#N/A</definedName>
    <definedName name="S857_2_Q">#N/A</definedName>
    <definedName name="S857_2_X">#N/A</definedName>
    <definedName name="S857_2_Y">#N/A</definedName>
    <definedName name="S857_2_Z">#N/A</definedName>
    <definedName name="S857_3_AA">#N/A</definedName>
    <definedName name="S857_3_P">#N/A</definedName>
    <definedName name="S857_3_Q">#N/A</definedName>
    <definedName name="S857_3_X">#N/A</definedName>
    <definedName name="S857_3_Y">#N/A</definedName>
    <definedName name="S857_3_Z">#N/A</definedName>
    <definedName name="S857_4_AA">#N/A</definedName>
    <definedName name="S857_4_P">#N/A</definedName>
    <definedName name="S857_4_Q">#N/A</definedName>
    <definedName name="S857_4_X">#N/A</definedName>
    <definedName name="S857_4_Y">#N/A</definedName>
    <definedName name="S857_4_Z">#N/A</definedName>
    <definedName name="S857_5_AA">#N/A</definedName>
    <definedName name="S857_5_P">#N/A</definedName>
    <definedName name="S857_5_Q">#N/A</definedName>
    <definedName name="S857_5_X">#N/A</definedName>
    <definedName name="S857_5_Y">#N/A</definedName>
    <definedName name="S857_5_Z">#N/A</definedName>
    <definedName name="S857_6_AA">#N/A</definedName>
    <definedName name="S857_6_P">#N/A</definedName>
    <definedName name="S857_6_Q">#N/A</definedName>
    <definedName name="S857_6_X">#N/A</definedName>
    <definedName name="S857_6_Y">#N/A</definedName>
    <definedName name="S857_6_Z">#N/A</definedName>
    <definedName name="S857_7_AA">#N/A</definedName>
    <definedName name="S857_7_P">#N/A</definedName>
    <definedName name="S857_7_Q">#N/A</definedName>
    <definedName name="S857_7_X">#N/A</definedName>
    <definedName name="S857_7_Y">#N/A</definedName>
    <definedName name="S857_7_Z">#N/A</definedName>
    <definedName name="S857_8_AA">#N/A</definedName>
    <definedName name="sageval">'[10]bal sheet'!#REF!</definedName>
    <definedName name="salusval">'[10]bal sheet'!#REF!</definedName>
    <definedName name="script2">[11]Script2!$C$4:$S$173</definedName>
    <definedName name="sd">'[9]Consolidated Balance Sheet'!#REF!</definedName>
    <definedName name="SELLING_GENERAL_ADMINISTRATIVE">'[9]Consolidation Worksheet'!#REF!</definedName>
    <definedName name="sencount" hidden="1">1</definedName>
    <definedName name="SH1_1">#N/A</definedName>
    <definedName name="SH10_1">#N/A</definedName>
    <definedName name="SH100_1">#N/A</definedName>
    <definedName name="SH101_1">#N/A</definedName>
    <definedName name="SH102_1">#N/A</definedName>
    <definedName name="SH103_1">#N/A</definedName>
    <definedName name="SH104_1">#N/A</definedName>
    <definedName name="SH105_1">#N/A</definedName>
    <definedName name="SH106_1">#N/A</definedName>
    <definedName name="SH107_1">#N/A</definedName>
    <definedName name="SH108_1">#N/A</definedName>
    <definedName name="SH109_1">#N/A</definedName>
    <definedName name="SH11_1">#N/A</definedName>
    <definedName name="SH110_1">#N/A</definedName>
    <definedName name="SH111_1">#N/A</definedName>
    <definedName name="SH112_1">#N/A</definedName>
    <definedName name="SH113_1">#N/A</definedName>
    <definedName name="SH114_1">#N/A</definedName>
    <definedName name="SH115_1">#N/A</definedName>
    <definedName name="SH116_1">#N/A</definedName>
    <definedName name="SH117_1">#N/A</definedName>
    <definedName name="SH118_1">#N/A</definedName>
    <definedName name="SH119_1">#N/A</definedName>
    <definedName name="SH12_1">#N/A</definedName>
    <definedName name="SH120_1">#N/A</definedName>
    <definedName name="SH121_1">#N/A</definedName>
    <definedName name="SH122_1">#N/A</definedName>
    <definedName name="SH123_1">#N/A</definedName>
    <definedName name="SH124_1">#N/A</definedName>
    <definedName name="SH125_1">#N/A</definedName>
    <definedName name="SH126_1">#N/A</definedName>
    <definedName name="SH127_1">#N/A</definedName>
    <definedName name="SH128_1">#N/A</definedName>
    <definedName name="SH129_1">#N/A</definedName>
    <definedName name="SH13_1">#N/A</definedName>
    <definedName name="SH130_1">#N/A</definedName>
    <definedName name="SH131_1">#N/A</definedName>
    <definedName name="SH132_1">#N/A</definedName>
    <definedName name="SH133_1">#N/A</definedName>
    <definedName name="SH134_1">#N/A</definedName>
    <definedName name="SH135_1">#N/A</definedName>
    <definedName name="SH136_1">#N/A</definedName>
    <definedName name="SH137_1">#N/A</definedName>
    <definedName name="SH138_1">#N/A</definedName>
    <definedName name="SH139_1">#N/A</definedName>
    <definedName name="SH14_1">#N/A</definedName>
    <definedName name="SH140_1">#N/A</definedName>
    <definedName name="SH141_1">#N/A</definedName>
    <definedName name="SH142_1">#N/A</definedName>
    <definedName name="SH143_1">#N/A</definedName>
    <definedName name="SH144_1">#N/A</definedName>
    <definedName name="SH145_1">#N/A</definedName>
    <definedName name="SH146_1">#N/A</definedName>
    <definedName name="SH147_1">#N/A</definedName>
    <definedName name="SH148_1">#N/A</definedName>
    <definedName name="SH149_1">#N/A</definedName>
    <definedName name="SH15_1">#N/A</definedName>
    <definedName name="SH150_1">#N/A</definedName>
    <definedName name="SH151_1">#N/A</definedName>
    <definedName name="SH152_1">#N/A</definedName>
    <definedName name="SH153_1">#N/A</definedName>
    <definedName name="SH154_1">#N/A</definedName>
    <definedName name="SH155_1">#N/A</definedName>
    <definedName name="SH156_1">#N/A</definedName>
    <definedName name="SH157_1">#N/A</definedName>
    <definedName name="SH158_1">#N/A</definedName>
    <definedName name="SH159_1">#N/A</definedName>
    <definedName name="SH16_1">#N/A</definedName>
    <definedName name="SH160_1">#N/A</definedName>
    <definedName name="SH161_1">#N/A</definedName>
    <definedName name="SH162_1">#N/A</definedName>
    <definedName name="SH163_1">#N/A</definedName>
    <definedName name="SH164_1">#N/A</definedName>
    <definedName name="SH165_1">#N/A</definedName>
    <definedName name="SH166_1">#N/A</definedName>
    <definedName name="SH167_1">#N/A</definedName>
    <definedName name="SH168_1">#N/A</definedName>
    <definedName name="SH169_1">#N/A</definedName>
    <definedName name="SH17_1">#N/A</definedName>
    <definedName name="SH170_1">#N/A</definedName>
    <definedName name="SH171_1">#N/A</definedName>
    <definedName name="SH172_1">#N/A</definedName>
    <definedName name="SH173_1">#N/A</definedName>
    <definedName name="SH174_1">#N/A</definedName>
    <definedName name="SH175_1">#N/A</definedName>
    <definedName name="SH176_1">#N/A</definedName>
    <definedName name="SH177_1">#N/A</definedName>
    <definedName name="SH178_1">#N/A</definedName>
    <definedName name="SH179_1">#N/A</definedName>
    <definedName name="SH18_1">#N/A</definedName>
    <definedName name="SH180_1">#N/A</definedName>
    <definedName name="SH181_1">#N/A</definedName>
    <definedName name="SH182_1">#N/A</definedName>
    <definedName name="SH183_1">#N/A</definedName>
    <definedName name="SH184_1">#N/A</definedName>
    <definedName name="SH185_1">#N/A</definedName>
    <definedName name="SH186_1">#N/A</definedName>
    <definedName name="SH187_1">#N/A</definedName>
    <definedName name="SH188_1">#N/A</definedName>
    <definedName name="SH189_1">#N/A</definedName>
    <definedName name="SH19_1">#N/A</definedName>
    <definedName name="SH190_1">#N/A</definedName>
    <definedName name="SH191_1">#N/A</definedName>
    <definedName name="SH192_1">#N/A</definedName>
    <definedName name="SH193_1">#N/A</definedName>
    <definedName name="SH194_1">#N/A</definedName>
    <definedName name="SH195_1">#N/A</definedName>
    <definedName name="SH196_1">#N/A</definedName>
    <definedName name="SH197_1">#N/A</definedName>
    <definedName name="SH198_1">#N/A</definedName>
    <definedName name="SH199_1">#N/A</definedName>
    <definedName name="SH2_1">#N/A</definedName>
    <definedName name="SH20_1">#N/A</definedName>
    <definedName name="SH200_1">#N/A</definedName>
    <definedName name="SH201_1">#N/A</definedName>
    <definedName name="SH202_1">#N/A</definedName>
    <definedName name="SH203_1">#N/A</definedName>
    <definedName name="SH204_1">#N/A</definedName>
    <definedName name="SH205_1">#N/A</definedName>
    <definedName name="SH206_1">#N/A</definedName>
    <definedName name="SH207_1">#N/A</definedName>
    <definedName name="SH208_1">#N/A</definedName>
    <definedName name="SH209_1">#N/A</definedName>
    <definedName name="SH21_1">#N/A</definedName>
    <definedName name="SH210_1">#N/A</definedName>
    <definedName name="SH211_1">#N/A</definedName>
    <definedName name="SH212_1">#N/A</definedName>
    <definedName name="SH213_1">#N/A</definedName>
    <definedName name="SH214_1">#N/A</definedName>
    <definedName name="SH215_1">#N/A</definedName>
    <definedName name="SH216_1">#N/A</definedName>
    <definedName name="SH217_1">#N/A</definedName>
    <definedName name="SH218_1">#N/A</definedName>
    <definedName name="SH219_1">#N/A</definedName>
    <definedName name="SH22_1">#N/A</definedName>
    <definedName name="SH220_1">#N/A</definedName>
    <definedName name="SH221_1">#N/A</definedName>
    <definedName name="SH222_1">#N/A</definedName>
    <definedName name="SH223_1">#N/A</definedName>
    <definedName name="SH224_1">#N/A</definedName>
    <definedName name="SH225_1">#N/A</definedName>
    <definedName name="SH226_1">#N/A</definedName>
    <definedName name="SH227_1">#N/A</definedName>
    <definedName name="SH228_1">#N/A</definedName>
    <definedName name="SH229_1">#N/A</definedName>
    <definedName name="SH23_1">#N/A</definedName>
    <definedName name="SH230_1">#N/A</definedName>
    <definedName name="SH231_1">#N/A</definedName>
    <definedName name="SH232_1">#N/A</definedName>
    <definedName name="SH233_1">#N/A</definedName>
    <definedName name="SH234_1">#N/A</definedName>
    <definedName name="SH235_1">#N/A</definedName>
    <definedName name="SH236_1">#N/A</definedName>
    <definedName name="SH237_1">#N/A</definedName>
    <definedName name="SH238_1">#N/A</definedName>
    <definedName name="SH239_1">#N/A</definedName>
    <definedName name="SH24_1">#N/A</definedName>
    <definedName name="SH240_1">#N/A</definedName>
    <definedName name="SH241_1">#N/A</definedName>
    <definedName name="SH242_1">#N/A</definedName>
    <definedName name="SH243_1">#N/A</definedName>
    <definedName name="SH244_1">#N/A</definedName>
    <definedName name="SH245_1">#N/A</definedName>
    <definedName name="SH246_1">#N/A</definedName>
    <definedName name="SH247_1">#N/A</definedName>
    <definedName name="SH248_1">#N/A</definedName>
    <definedName name="SH249_1">#N/A</definedName>
    <definedName name="SH25_1">#N/A</definedName>
    <definedName name="SH250_1">#N/A</definedName>
    <definedName name="SH251_1">#N/A</definedName>
    <definedName name="SH252_1">#N/A</definedName>
    <definedName name="SH253_1">#N/A</definedName>
    <definedName name="SH254_1">#N/A</definedName>
    <definedName name="SH255_1">#N/A</definedName>
    <definedName name="SH256_1">#N/A</definedName>
    <definedName name="SH257_1">#N/A</definedName>
    <definedName name="SH258_1">#N/A</definedName>
    <definedName name="SH259_1">#N/A</definedName>
    <definedName name="SH26_1">#N/A</definedName>
    <definedName name="SH260_1">#N/A</definedName>
    <definedName name="SH261_1">#N/A</definedName>
    <definedName name="SH262_1">#N/A</definedName>
    <definedName name="SH27_1">#N/A</definedName>
    <definedName name="SH28_1">#N/A</definedName>
    <definedName name="SH29_1">#N/A</definedName>
    <definedName name="SH3_1">#N/A</definedName>
    <definedName name="SH30_1">#N/A</definedName>
    <definedName name="SH31_1">#N/A</definedName>
    <definedName name="SH32_1">#N/A</definedName>
    <definedName name="SH33_1">#N/A</definedName>
    <definedName name="SH34_1">#N/A</definedName>
    <definedName name="SH35_1">#N/A</definedName>
    <definedName name="SH36_1">#N/A</definedName>
    <definedName name="SH37_1">#N/A</definedName>
    <definedName name="SH38_1">#N/A</definedName>
    <definedName name="SH39_1">#N/A</definedName>
    <definedName name="SH4_1">#N/A</definedName>
    <definedName name="SH40_1">#N/A</definedName>
    <definedName name="SH41_1">#N/A</definedName>
    <definedName name="SH42_1">#N/A</definedName>
    <definedName name="SH43_1">#N/A</definedName>
    <definedName name="SH44_1">#N/A</definedName>
    <definedName name="SH45_1">#N/A</definedName>
    <definedName name="SH46_1">#N/A</definedName>
    <definedName name="SH47_1">#N/A</definedName>
    <definedName name="SH48_1">#N/A</definedName>
    <definedName name="SH49_1">#N/A</definedName>
    <definedName name="SH5_1">#N/A</definedName>
    <definedName name="SH50_1">#N/A</definedName>
    <definedName name="SH51_1">#N/A</definedName>
    <definedName name="SH52_1">#N/A</definedName>
    <definedName name="SH53_1">#N/A</definedName>
    <definedName name="SH54_1">#N/A</definedName>
    <definedName name="SH55_1">#N/A</definedName>
    <definedName name="SH56_1">#N/A</definedName>
    <definedName name="SH57_1">#N/A</definedName>
    <definedName name="SH58_1">#N/A</definedName>
    <definedName name="SH59_1">#N/A</definedName>
    <definedName name="SH6_1">#N/A</definedName>
    <definedName name="SH60_1">#N/A</definedName>
    <definedName name="SH61_1">#N/A</definedName>
    <definedName name="SH62_1">#N/A</definedName>
    <definedName name="SH63_1">#N/A</definedName>
    <definedName name="SH64_1">#N/A</definedName>
    <definedName name="SH65_1">#N/A</definedName>
    <definedName name="SH66_1">#N/A</definedName>
    <definedName name="SH67_1">#N/A</definedName>
    <definedName name="SH68_1">#N/A</definedName>
    <definedName name="SH69_1">#N/A</definedName>
    <definedName name="SH7_1">#N/A</definedName>
    <definedName name="SH70_1">#N/A</definedName>
    <definedName name="SH71_1">#N/A</definedName>
    <definedName name="SH72_1">#N/A</definedName>
    <definedName name="SH73_1">#N/A</definedName>
    <definedName name="SH74_1">#N/A</definedName>
    <definedName name="SH75_1">#N/A</definedName>
    <definedName name="SH76_1">#N/A</definedName>
    <definedName name="SH77_1">#N/A</definedName>
    <definedName name="SH78_1">#N/A</definedName>
    <definedName name="SH79_1">#N/A</definedName>
    <definedName name="SH8_1">#N/A</definedName>
    <definedName name="SH80_1">#N/A</definedName>
    <definedName name="SH81_1">#N/A</definedName>
    <definedName name="SH82_1">#N/A</definedName>
    <definedName name="SH83_1">#N/A</definedName>
    <definedName name="SH84_1">#N/A</definedName>
    <definedName name="SH85_1">#N/A</definedName>
    <definedName name="SH86_1">#N/A</definedName>
    <definedName name="SH87_1">#N/A</definedName>
    <definedName name="SH88_1">#N/A</definedName>
    <definedName name="SH89_1">#N/A</definedName>
    <definedName name="SH9_1">#N/A</definedName>
    <definedName name="SH90_1">#N/A</definedName>
    <definedName name="SH91_1">#N/A</definedName>
    <definedName name="SH92_1">#N/A</definedName>
    <definedName name="SH93_1">#N/A</definedName>
    <definedName name="SH94_1">#N/A</definedName>
    <definedName name="SH95_1">#N/A</definedName>
    <definedName name="SH96_1">#N/A</definedName>
    <definedName name="SH97_1">#N/A</definedName>
    <definedName name="SH98_1">#N/A</definedName>
    <definedName name="SH99_1">#N/A</definedName>
    <definedName name="shareholder">'[8]REG (B)'!#REF!</definedName>
    <definedName name="shequval">'[10]bal sheet'!#REF!</definedName>
    <definedName name="sql_statement" hidden="1">"select distinct acct_cat,sum(cyr),sum(lyr),sum(cbd),mult_x000D_
from r1_datasum_x000D_
group by acct_cat_x000D_
_x000D_
"</definedName>
    <definedName name="SUBA">'[4]Consolidated Balance Sheet'!#REF!</definedName>
    <definedName name="SUBATOP">'[4]Consolidated Balance Sheet'!#REF!</definedName>
    <definedName name="SUBL">'[4]Consolidated Balance Sheet'!#REF!</definedName>
    <definedName name="SUBPL">'[4]Consolidated Balance Sheet'!#REF!</definedName>
    <definedName name="SUBPLTOP">'[4]Consolidated Balance Sheet'!#REF!</definedName>
    <definedName name="SUM_AA__1">#N/A</definedName>
    <definedName name="SUM_AA_1">#N/A</definedName>
    <definedName name="SUM_AA_ASAFD1__1">#N/A</definedName>
    <definedName name="SUM_AA_ASAFD1_NET_ASSET_VALUE_1">#N/A</definedName>
    <definedName name="SUM_AA_ASAFD1_NET_ASSET_VALUE_ASAFD1_INVESTMENTS_1">#N/A</definedName>
    <definedName name="SUM_AA_ASAFD1_NET_ASSET_VALUE_CASH_AND_OTHER_ASSETS_1">#N/A</definedName>
    <definedName name="SUM_AA_BONDS___CORPORATE_1">#N/A</definedName>
    <definedName name="SUM_AA_BONDS___SOVEREIGN_1">#N/A</definedName>
    <definedName name="SUM_AA_BONDS___TREASURY_1">#N/A</definedName>
    <definedName name="SUM_AA_C100CB_1">#N/A</definedName>
    <definedName name="SUM_AA_C101CB_1">#N/A</definedName>
    <definedName name="SUM_AA_C102CB_1">#N/A</definedName>
    <definedName name="SUM_AA_C103CB_1">#N/A</definedName>
    <definedName name="SUM_AA_C104CB_1">#N/A</definedName>
    <definedName name="SUM_AA_C105CB_1">#N/A</definedName>
    <definedName name="SUM_AA_C106CB_1">#N/A</definedName>
    <definedName name="SUM_AA_C108CB_1">#N/A</definedName>
    <definedName name="SUM_AA_C109CB_1">#N/A</definedName>
    <definedName name="SUM_AA_C110CB_1">#N/A</definedName>
    <definedName name="SUM_AA_C112CB_1">#N/A</definedName>
    <definedName name="SUM_AA_C113CB_1">#N/A</definedName>
    <definedName name="SUM_AA_C114CB_1">#N/A</definedName>
    <definedName name="SUM_AA_C115CB_1">#N/A</definedName>
    <definedName name="SUM_AA_C116CB_1">#N/A</definedName>
    <definedName name="SUM_AA_C117CB_1">#N/A</definedName>
    <definedName name="SUM_AA_C118BX_1">#N/A</definedName>
    <definedName name="SUM_AA_C118CB_1">#N/A</definedName>
    <definedName name="SUM_AA_C119CB_1">#N/A</definedName>
    <definedName name="SUM_AA_C120CB_1">#N/A</definedName>
    <definedName name="SUM_AA_C121BX_1">#N/A</definedName>
    <definedName name="SUM_AA_C121CB_1">#N/A</definedName>
    <definedName name="SUM_AA_C122CB_1">#N/A</definedName>
    <definedName name="SUM_AA_C123BX_1">#N/A</definedName>
    <definedName name="SUM_AA_C124CB_1">#N/A</definedName>
    <definedName name="SUM_AA_C125CB_1">#N/A</definedName>
    <definedName name="SUM_AA_C126CB_1">#N/A</definedName>
    <definedName name="SUM_AA_C127CB_1">#N/A</definedName>
    <definedName name="SUM_AA_C128CB_1">#N/A</definedName>
    <definedName name="SUM_AA_C129BX_1">#N/A</definedName>
    <definedName name="SUM_AA_C130CB_1">#N/A</definedName>
    <definedName name="SUM_AA_C131CB_1">#N/A</definedName>
    <definedName name="SUM_AA_C132CB_1">#N/A</definedName>
    <definedName name="SUM_AA_C133CB_1">#N/A</definedName>
    <definedName name="SUM_AA_C134CB_1">#N/A</definedName>
    <definedName name="SUM_AA_C135BX_1">#N/A</definedName>
    <definedName name="SUM_AA_C136CB_1">#N/A</definedName>
    <definedName name="SUM_AA_C137BX_1">#N/A</definedName>
    <definedName name="SUM_AA_C138BX_1">#N/A</definedName>
    <definedName name="SUM_AA_C138CB_1">#N/A</definedName>
    <definedName name="SUM_AA_C139BX_1">#N/A</definedName>
    <definedName name="SUM_AA_C140CB_1">#N/A</definedName>
    <definedName name="SUM_AA_C141BX_1">#N/A</definedName>
    <definedName name="SUM_AA_C142CB_1">#N/A</definedName>
    <definedName name="SUM_AA_C143CB_1">#N/A</definedName>
    <definedName name="SUM_AA_C144BX_1">#N/A</definedName>
    <definedName name="SUM_AA_C144CB_1">#N/A</definedName>
    <definedName name="SUM_AA_C145BX_1">#N/A</definedName>
    <definedName name="SUM_AA_C146BX_1">#N/A</definedName>
    <definedName name="SUM_AA_C146CB_1">#N/A</definedName>
    <definedName name="SUM_AA_C147CB_1">#N/A</definedName>
    <definedName name="SUM_AA_C148CB_1">#N/A</definedName>
    <definedName name="SUM_AA_C149CB_1">#N/A</definedName>
    <definedName name="SUM_AA_C150CB_1">#N/A</definedName>
    <definedName name="SUM_AA_C151CB_1">#N/A</definedName>
    <definedName name="SUM_AA_C152CB_1">#N/A</definedName>
    <definedName name="SUM_AA_C153CB_1">#N/A</definedName>
    <definedName name="SUM_AA_C154CB_1">#N/A</definedName>
    <definedName name="SUM_AA_C155CB_1">#N/A</definedName>
    <definedName name="SUM_AA_C156CB_1">#N/A</definedName>
    <definedName name="SUM_AA_C157CB_1">#N/A</definedName>
    <definedName name="SUM_AA_C158CB_1">#N/A</definedName>
    <definedName name="SUM_AA_C159CB_1">#N/A</definedName>
    <definedName name="SUM_AA_C160CB_1">#N/A</definedName>
    <definedName name="SUM_AA_C161CB_1">#N/A</definedName>
    <definedName name="SUM_AA_C162CB_1">#N/A</definedName>
    <definedName name="SUM_AA_C163CB_1">#N/A</definedName>
    <definedName name="SUM_AA_C164CB_1">#N/A</definedName>
    <definedName name="SUM_AA_C165CB_1">#N/A</definedName>
    <definedName name="SUM_AA_C166CB_1">#N/A</definedName>
    <definedName name="SUM_AA_C167CB_1">#N/A</definedName>
    <definedName name="SUM_AA_C168CB_1">#N/A</definedName>
    <definedName name="SUM_AA_C168DX_1">#N/A</definedName>
    <definedName name="SUM_AA_C169DX_1">#N/A</definedName>
    <definedName name="SUM_AA_C170DX_1">#N/A</definedName>
    <definedName name="SUM_AA_C171CB_1">#N/A</definedName>
    <definedName name="SUM_AA_C172CB_1">#N/A</definedName>
    <definedName name="SUM_AA_C172DX_1">#N/A</definedName>
    <definedName name="SUM_AA_C173DX_1">#N/A</definedName>
    <definedName name="SUM_AA_C174DX_1">#N/A</definedName>
    <definedName name="SUM_AA_C175CB_1">#N/A</definedName>
    <definedName name="SUM_AA_C176CB_1">#N/A</definedName>
    <definedName name="SUM_AA_C177CB_1">#N/A</definedName>
    <definedName name="SUM_AA_C178SX_1">#N/A</definedName>
    <definedName name="SUM_AA_C179SX_1">#N/A</definedName>
    <definedName name="SUM_AA_C180DX_1">#N/A</definedName>
    <definedName name="SUM_AA_C181DX_1">#N/A</definedName>
    <definedName name="SUM_AA_C182DX_1">#N/A</definedName>
    <definedName name="SUM_AA_C183DX_1">#N/A</definedName>
    <definedName name="SUM_AA_C184DX_1">#N/A</definedName>
    <definedName name="SUM_AA_C186DX_1">#N/A</definedName>
    <definedName name="SUM_AA_C187CB_1">#N/A</definedName>
    <definedName name="SUM_AA_C187OC_1">#N/A</definedName>
    <definedName name="SUM_AA_C188DX_1">#N/A</definedName>
    <definedName name="SUM_AA_C189CB_1">#N/A</definedName>
    <definedName name="SUM_AA_C190CB_1">#N/A</definedName>
    <definedName name="SUM_AA_C190OC_1">#N/A</definedName>
    <definedName name="SUM_AA_C191LF_1">#N/A</definedName>
    <definedName name="SUM_AA_C192LF_1">#N/A</definedName>
    <definedName name="SUM_AA_C193CB_1">#N/A</definedName>
    <definedName name="SUM_AA_C193OC_1">#N/A</definedName>
    <definedName name="SUM_AA_CASH_1">#N/A</definedName>
    <definedName name="SUM_AA_CASHSD_1">#N/A</definedName>
    <definedName name="SUM_AA_CC02AX_1">#N/A</definedName>
    <definedName name="SUM_AA_CC02LB_1">#N/A</definedName>
    <definedName name="SUM_AA_CC02LX_1">#N/A</definedName>
    <definedName name="SUM_AA_CC03AW_1">#N/A</definedName>
    <definedName name="SUM_AA_CC03AX_1">#N/A</definedName>
    <definedName name="SUM_AA_CC04AX_1">#N/A</definedName>
    <definedName name="SUM_AA_CC04LX_1">#N/A</definedName>
    <definedName name="SUM_AA_CIBCCI_1">#N/A</definedName>
    <definedName name="SUM_AA_CM02LF_1">#N/A</definedName>
    <definedName name="SUM_AA_COMMODITY___FUTURE_1">#N/A</definedName>
    <definedName name="SUM_AA_COMMODITY___OPTION_1">#N/A</definedName>
    <definedName name="SUM_AA_CONTRACTUAL___OPTION_1">#N/A</definedName>
    <definedName name="SUM_AA_CONTRACTUAL___SWAP_1">#N/A</definedName>
    <definedName name="SUM_AA_CR01CB_1">#N/A</definedName>
    <definedName name="SUM_AA_CR02CB_1">#N/A</definedName>
    <definedName name="SUM_AA_CR14CB_1">#N/A</definedName>
    <definedName name="SUM_AA_CR15CB_1">#N/A</definedName>
    <definedName name="SUM_AA_CR16CB_1">#N/A</definedName>
    <definedName name="SUM_AA_CR16SX_1">#N/A</definedName>
    <definedName name="SUM_AA_CR17SX_1">#N/A</definedName>
    <definedName name="SUM_AA_CR18SX_1">#N/A</definedName>
    <definedName name="SUM_AA_CR19SX_1">#N/A</definedName>
    <definedName name="SUM_AA_CR20SX_1">#N/A</definedName>
    <definedName name="SUM_AA_CR21SX_1">#N/A</definedName>
    <definedName name="SUM_AA_CR22CB_1">#N/A</definedName>
    <definedName name="SUM_AA_CR22SX_1">#N/A</definedName>
    <definedName name="SUM_AA_CR23SX_1">#N/A</definedName>
    <definedName name="SUM_AA_CR24SX_1">#N/A</definedName>
    <definedName name="SUM_AA_CR25SX_1">#N/A</definedName>
    <definedName name="SUM_AA_CR26SX_1">#N/A</definedName>
    <definedName name="SUM_AA_CR27SX_1">#N/A</definedName>
    <definedName name="SUM_AA_CR28SX_1">#N/A</definedName>
    <definedName name="SUM_AA_CR29SX_1">#N/A</definedName>
    <definedName name="SUM_AA_CR30SX_1">#N/A</definedName>
    <definedName name="SUM_AA_CR31SX_1">#N/A</definedName>
    <definedName name="SUM_AA_CR32SX_1">#N/A</definedName>
    <definedName name="SUM_AA_CR33SX_1">#N/A</definedName>
    <definedName name="SUM_AA_CR34SX_1">#N/A</definedName>
    <definedName name="SUM_AA_CR35SX_1">#N/A</definedName>
    <definedName name="SUM_AA_CR36SX_1">#N/A</definedName>
    <definedName name="SUM_AA_CR37SX_1">#N/A</definedName>
    <definedName name="SUM_AA_CR38CB_1">#N/A</definedName>
    <definedName name="SUM_AA_CR38SX_1">#N/A</definedName>
    <definedName name="SUM_AA_CR39CB_1">#N/A</definedName>
    <definedName name="SUM_AA_CR39SX_1">#N/A</definedName>
    <definedName name="SUM_AA_CR40CB_1">#N/A</definedName>
    <definedName name="SUM_AA_CR40SX_1">#N/A</definedName>
    <definedName name="SUM_AA_CR41CB_1">#N/A</definedName>
    <definedName name="SUM_AA_CR41SX_1">#N/A</definedName>
    <definedName name="SUM_AA_CR42CB_1">#N/A</definedName>
    <definedName name="SUM_AA_CR42SX_1">#N/A</definedName>
    <definedName name="SUM_AA_CR43SX_1">#N/A</definedName>
    <definedName name="SUM_AA_CR44SX_1">#N/A</definedName>
    <definedName name="SUM_AA_CR45CB_1">#N/A</definedName>
    <definedName name="SUM_AA_CR45SX_1">#N/A</definedName>
    <definedName name="SUM_AA_CR46CB_1">#N/A</definedName>
    <definedName name="SUM_AA_CR46SX_1">#N/A</definedName>
    <definedName name="SUM_AA_CR47SX_1">#N/A</definedName>
    <definedName name="SUM_AA_CR48SX_1">#N/A</definedName>
    <definedName name="SUM_AA_CR49CB_1">#N/A</definedName>
    <definedName name="SUM_AA_CR49SX_1">#N/A</definedName>
    <definedName name="SUM_AA_CR50CB_1">#N/A</definedName>
    <definedName name="SUM_AA_CR50SX_1">#N/A</definedName>
    <definedName name="SUM_AA_CR51CB_1">#N/A</definedName>
    <definedName name="SUM_AA_CR51SX_1">#N/A</definedName>
    <definedName name="SUM_AA_CR52CB_1">#N/A</definedName>
    <definedName name="SUM_AA_CR52SX_1">#N/A</definedName>
    <definedName name="SUM_AA_CR53CB_1">#N/A</definedName>
    <definedName name="SUM_AA_CR53SX_1">#N/A</definedName>
    <definedName name="SUM_AA_CR54CB_1">#N/A</definedName>
    <definedName name="SUM_AA_CR55CB_1">#N/A</definedName>
    <definedName name="SUM_AA_CR56CB_1">#N/A</definedName>
    <definedName name="SUM_AA_CR57CB_1">#N/A</definedName>
    <definedName name="SUM_AA_CR58CB_1">#N/A</definedName>
    <definedName name="SUM_AA_CR59CB_1">#N/A</definedName>
    <definedName name="SUM_AA_CR60CB_1">#N/A</definedName>
    <definedName name="SUM_AA_CR61CB_1">#N/A</definedName>
    <definedName name="SUM_AA_CR62CB_1">#N/A</definedName>
    <definedName name="SUM_AA_CR63CB_1">#N/A</definedName>
    <definedName name="SUM_AA_CR64CB_1">#N/A</definedName>
    <definedName name="SUM_AA_CR65CB_1">#N/A</definedName>
    <definedName name="SUM_AA_CR66CB_1">#N/A</definedName>
    <definedName name="SUM_AA_CR68CB_1">#N/A</definedName>
    <definedName name="SUM_AA_CR69CB_1">#N/A</definedName>
    <definedName name="SUM_AA_CR70CB_1">#N/A</definedName>
    <definedName name="SUM_AA_CR71CB_1">#N/A</definedName>
    <definedName name="SUM_AA_CR72CB_1">#N/A</definedName>
    <definedName name="SUM_AA_CR73CB_1">#N/A</definedName>
    <definedName name="SUM_AA_CR74CB_1">#N/A</definedName>
    <definedName name="SUM_AA_CR75CB_1">#N/A</definedName>
    <definedName name="SUM_AA_CR76CB_1">#N/A</definedName>
    <definedName name="SUM_AA_CR77CB_1">#N/A</definedName>
    <definedName name="SUM_AA_CR78CB_1">#N/A</definedName>
    <definedName name="SUM_AA_CR79CB_1">#N/A</definedName>
    <definedName name="SUM_AA_CR80CB_1">#N/A</definedName>
    <definedName name="SUM_AA_CR81CB_1">#N/A</definedName>
    <definedName name="SUM_AA_CR82CB_1">#N/A</definedName>
    <definedName name="SUM_AA_CR83CB_1">#N/A</definedName>
    <definedName name="SUM_AA_CR84CB_1">#N/A</definedName>
    <definedName name="SUM_AA_CR85CB_1">#N/A</definedName>
    <definedName name="SUM_AA_CR86CB_1">#N/A</definedName>
    <definedName name="SUM_AA_CR87CB_1">#N/A</definedName>
    <definedName name="SUM_AA_CR88BX_1">#N/A</definedName>
    <definedName name="SUM_AA_CR88CB_1">#N/A</definedName>
    <definedName name="SUM_AA_CR89BX_1">#N/A</definedName>
    <definedName name="SUM_AA_CR89CB_1">#N/A</definedName>
    <definedName name="SUM_AA_CR90BX_1">#N/A</definedName>
    <definedName name="SUM_AA_CR90CB_1">#N/A</definedName>
    <definedName name="SUM_AA_CR91BX_1">#N/A</definedName>
    <definedName name="SUM_AA_CR91CB_1">#N/A</definedName>
    <definedName name="SUM_AA_CR92CB_1">#N/A</definedName>
    <definedName name="SUM_AA_CR93CB_1">#N/A</definedName>
    <definedName name="SUM_AA_CR94CB_1">#N/A</definedName>
    <definedName name="SUM_AA_CR95CB_1">#N/A</definedName>
    <definedName name="SUM_AA_CR96CB_1">#N/A</definedName>
    <definedName name="SUM_AA_CR97CB_1">#N/A</definedName>
    <definedName name="SUM_AA_CR98CB_1">#N/A</definedName>
    <definedName name="SUM_AA_CR99CB_1">#N/A</definedName>
    <definedName name="SUM_AA_DEAM_1">#N/A</definedName>
    <definedName name="SUM_AA_DEAM_NET_ASSET_VALUE_1">#N/A</definedName>
    <definedName name="SUM_AA_DEAM_NET_ASSET_VALUE_CASH_AND_OTHER_ASSETS_1">#N/A</definedName>
    <definedName name="SUM_AA_DEAM_NET_ASSET_VALUE_DEAM_INVESTMENTS_1">#N/A</definedName>
    <definedName name="SUM_AA_EQ02AF_1">#N/A</definedName>
    <definedName name="SUM_AA_EQ02LF_1">#N/A</definedName>
    <definedName name="SUM_AA_EQ04LB_1">#N/A</definedName>
    <definedName name="SUM_AA_EQUITIES___LISTED_1">#N/A</definedName>
    <definedName name="SUM_AA_EQUITY___NON_LISTED_1">#N/A</definedName>
    <definedName name="SUM_AA_F_X_FORWARD_1">#N/A</definedName>
    <definedName name="SUM_AA_FINANCE_1">#N/A</definedName>
    <definedName name="SUM_AA_IR01AW_1">#N/A</definedName>
    <definedName name="SUM_AA_IR01CB_1">#N/A</definedName>
    <definedName name="SUM_AA_IR01CS_1">#N/A</definedName>
    <definedName name="SUM_AA_IR01LB_1">#N/A</definedName>
    <definedName name="SUM_AA_IR01SD_1">#N/A</definedName>
    <definedName name="SUM_AA_IR02CB_1">#N/A</definedName>
    <definedName name="SUM_AA_IR02LF_1">#N/A</definedName>
    <definedName name="SUM_AA_IR02SD_1">#N/A</definedName>
    <definedName name="SUM_AA_IR02SI_1">#N/A</definedName>
    <definedName name="SUM_AA_IR03AF_1">#N/A</definedName>
    <definedName name="SUM_AA_IR03CB_1">#N/A</definedName>
    <definedName name="SUM_AA_IR03LF_1">#N/A</definedName>
    <definedName name="SUM_AA_IR03SD_1">#N/A</definedName>
    <definedName name="SUM_AA_IR03SX_1">#N/A</definedName>
    <definedName name="SUM_AA_IR04CB_1">#N/A</definedName>
    <definedName name="SUM_AA_IR04OC_1">#N/A</definedName>
    <definedName name="SUM_AA_IR04SD_1">#N/A</definedName>
    <definedName name="SUM_AA_IR04SI_1">#N/A</definedName>
    <definedName name="SUM_AA_IR05SD_1">#N/A</definedName>
    <definedName name="SUM_AA_IR05SX_1">#N/A</definedName>
    <definedName name="SUM_AA_IR06CB_1">#N/A</definedName>
    <definedName name="SUM_AA_IR07CB_1">#N/A</definedName>
    <definedName name="SUM_AA_IR08CB_1">#N/A</definedName>
    <definedName name="SUM_AA_IR10CB_1">#N/A</definedName>
    <definedName name="SUM_AA_ISDASD_1">#N/A</definedName>
    <definedName name="SUM_AA_LILYPD_1">#N/A</definedName>
    <definedName name="SUM_AA_LILYPD_NET_ASSET_VALUE_1">#N/A</definedName>
    <definedName name="SUM_AA_LILYPD_NET_ASSET_VALUE_CASH_AND_OTHER_ASSETS_1">#N/A</definedName>
    <definedName name="SUM_AA_LILYPD_NET_ASSET_VALUE_LILYPD_INVESTMENTS_1">#N/A</definedName>
    <definedName name="SUM_AA_MA01CS_1">#N/A</definedName>
    <definedName name="SUM_AA_MA02JP_1">#N/A</definedName>
    <definedName name="SUM_AA_MA04SD_1">#N/A</definedName>
    <definedName name="SUM_AA_PARTNERSHIP_1">#N/A</definedName>
    <definedName name="SUM_AA_PBMRLF_1">#N/A</definedName>
    <definedName name="SUM_AA_PBMRSD_1">#N/A</definedName>
    <definedName name="SUM_AA_REPOSD_1">#N/A</definedName>
    <definedName name="SUM_AA_TEMPO_1">#N/A</definedName>
    <definedName name="SUM_AA_TEMPO_NET_ASSET_VALUE_1">#N/A</definedName>
    <definedName name="SUM_AA_TEMPO_NET_ASSET_VALUE_CASH_AND_OTHER_ASSETS_1">#N/A</definedName>
    <definedName name="SUM_AA_TEMPO_NET_ASSET_VALUE_TEMPO_INVESTMENTS_1">#N/A</definedName>
    <definedName name="SUM_AA_VL01OC_1">#N/A</definedName>
    <definedName name="SUM_AA_VL02CB_1">#N/A</definedName>
    <definedName name="SUM_AA_VL02OC_1">#N/A</definedName>
    <definedName name="SUM_AA_VL04OC_1">#N/A</definedName>
    <definedName name="SUM_AA_WARRANTS_1">#N/A</definedName>
    <definedName name="SUM_AA_WOLF_1">#N/A</definedName>
    <definedName name="SUM_AA_WOLF_NET_ASSET_VALUE_1">#N/A</definedName>
    <definedName name="SUM_AA_WOLF_NET_ASSET_VALUE_CASH_AND_OTHER_ASSETS_1">#N/A</definedName>
    <definedName name="SUM_AA_WOLF_NET_ASSET_VALUE_WOLF_INVESTMENTS_1">#N/A</definedName>
    <definedName name="SUM_AB_1">#N/A</definedName>
    <definedName name="SUM_AB_ASAFD1__1">#N/A</definedName>
    <definedName name="SUM_AB_BONDS___CORPORATE_1">#N/A</definedName>
    <definedName name="SUM_AB_BONDS___SOVEREIGN_1">#N/A</definedName>
    <definedName name="SUM_AB_BONDS___TREASURY_1">#N/A</definedName>
    <definedName name="SUM_AB_CASH_1">#N/A</definedName>
    <definedName name="SUM_AB_CC02AX_1">#N/A</definedName>
    <definedName name="SUM_AB_CC02LB_1">#N/A</definedName>
    <definedName name="SUM_AB_CC02LX_1">#N/A</definedName>
    <definedName name="SUM_AB_CC03AW_1">#N/A</definedName>
    <definedName name="SUM_AB_CC03AX_1">#N/A</definedName>
    <definedName name="SUM_AB_CC04AX_1">#N/A</definedName>
    <definedName name="SUM_AB_CC04LX_1">#N/A</definedName>
    <definedName name="SUM_AB_CM02LF_1">#N/A</definedName>
    <definedName name="SUM_AB_COMMODITY___FUTURE_1">#N/A</definedName>
    <definedName name="SUM_AB_COMMODITY___OPTION_1">#N/A</definedName>
    <definedName name="SUM_AB_CONTRACTUAL___OPTION_1">#N/A</definedName>
    <definedName name="SUM_AB_CONTRACTUAL___SWAP_1">#N/A</definedName>
    <definedName name="SUM_AB_DEAM_1">#N/A</definedName>
    <definedName name="SUM_AB_EQ02AF_1">#N/A</definedName>
    <definedName name="SUM_AB_EQ02LF_1">#N/A</definedName>
    <definedName name="SUM_AB_EQ04LB_1">#N/A</definedName>
    <definedName name="SUM_AB_EQUITIES___LISTED_1">#N/A</definedName>
    <definedName name="SUM_AB_EQUITY___NON_LISTED_1">#N/A</definedName>
    <definedName name="SUM_AB_F_X_FORWARD_1">#N/A</definedName>
    <definedName name="SUM_AB_FINANCE_1">#N/A</definedName>
    <definedName name="SUM_AB_IR01AW_1">#N/A</definedName>
    <definedName name="SUM_AB_IR01CS_1">#N/A</definedName>
    <definedName name="SUM_AB_IR01LB_1">#N/A</definedName>
    <definedName name="SUM_AB_IR02LF_1">#N/A</definedName>
    <definedName name="SUM_AB_IR03AF_1">#N/A</definedName>
    <definedName name="SUM_AB_IR03LF_1">#N/A</definedName>
    <definedName name="SUM_AB_LILYPD_1">#N/A</definedName>
    <definedName name="SUM_AB_MA01CS_1">#N/A</definedName>
    <definedName name="SUM_AB_MA02JP_1">#N/A</definedName>
    <definedName name="SUM_AB_MA04SD_1">#N/A</definedName>
    <definedName name="SUM_AB_PARTNERSHIP_1">#N/A</definedName>
    <definedName name="SUM_AB_TEMPO_1">#N/A</definedName>
    <definedName name="SUM_AB_WARRANTS_1">#N/A</definedName>
    <definedName name="SUM_AB_WOLF_1">#N/A</definedName>
    <definedName name="SUM_AC_1">#N/A</definedName>
    <definedName name="SUM_AC_ASAFD1__1">#N/A</definedName>
    <definedName name="SUM_AC_BONDS___CORPORATE_1">#N/A</definedName>
    <definedName name="SUM_AC_BONDS___SOVEREIGN_1">#N/A</definedName>
    <definedName name="SUM_AC_BONDS___TREASURY_1">#N/A</definedName>
    <definedName name="SUM_AC_CASH_1">#N/A</definedName>
    <definedName name="SUM_AC_CC02AX_1">#N/A</definedName>
    <definedName name="SUM_AC_CC02LB_1">#N/A</definedName>
    <definedName name="SUM_AC_CC02LX_1">#N/A</definedName>
    <definedName name="SUM_AC_CC03AW_1">#N/A</definedName>
    <definedName name="SUM_AC_CC03AX_1">#N/A</definedName>
    <definedName name="SUM_AC_CC04AX_1">#N/A</definedName>
    <definedName name="SUM_AC_CC04LX_1">#N/A</definedName>
    <definedName name="SUM_AC_CM02LF_1">#N/A</definedName>
    <definedName name="SUM_AC_COMMODITY___FUTURE_1">#N/A</definedName>
    <definedName name="SUM_AC_COMMODITY___OPTION_1">#N/A</definedName>
    <definedName name="SUM_AC_CONTRACTUAL___OPTION_1">#N/A</definedName>
    <definedName name="SUM_AC_CONTRACTUAL___SWAP_1">#N/A</definedName>
    <definedName name="SUM_AC_DEAM_1">#N/A</definedName>
    <definedName name="SUM_AC_EQ02AF_1">#N/A</definedName>
    <definedName name="SUM_AC_EQ02LF_1">#N/A</definedName>
    <definedName name="SUM_AC_EQ04LB_1">#N/A</definedName>
    <definedName name="SUM_AC_EQUITIES___LISTED_1">#N/A</definedName>
    <definedName name="SUM_AC_EQUITY___NON_LISTED_1">#N/A</definedName>
    <definedName name="SUM_AC_F_X_FORWARD_1">#N/A</definedName>
    <definedName name="SUM_AC_FINANCE_1">#N/A</definedName>
    <definedName name="SUM_AC_IR01AW_1">#N/A</definedName>
    <definedName name="SUM_AC_IR01CS_1">#N/A</definedName>
    <definedName name="SUM_AC_IR01LB_1">#N/A</definedName>
    <definedName name="SUM_AC_IR02LF_1">#N/A</definedName>
    <definedName name="SUM_AC_IR03AF_1">#N/A</definedName>
    <definedName name="SUM_AC_IR03LF_1">#N/A</definedName>
    <definedName name="SUM_AC_LILYPD_1">#N/A</definedName>
    <definedName name="SUM_AC_MA01CS_1">#N/A</definedName>
    <definedName name="SUM_AC_MA02JP_1">#N/A</definedName>
    <definedName name="SUM_AC_MA04SD_1">#N/A</definedName>
    <definedName name="SUM_AC_PARTNERSHIP_1">#N/A</definedName>
    <definedName name="SUM_AC_TEMPO_1">#N/A</definedName>
    <definedName name="SUM_AC_WARRANTS_1">#N/A</definedName>
    <definedName name="SUM_AC_WOLF_1">#N/A</definedName>
    <definedName name="SUM_AD_1">#N/A</definedName>
    <definedName name="SUM_AD_ASAFD1__1">#N/A</definedName>
    <definedName name="SUM_AD_BONDS___CORPORATE_1">#N/A</definedName>
    <definedName name="SUM_AD_BONDS___SOVEREIGN_1">#N/A</definedName>
    <definedName name="SUM_AD_BONDS___TREASURY_1">#N/A</definedName>
    <definedName name="SUM_AD_CASH_1">#N/A</definedName>
    <definedName name="SUM_AD_CC02AX_1">#N/A</definedName>
    <definedName name="SUM_AD_CC02LB_1">#N/A</definedName>
    <definedName name="SUM_AD_CC02LX_1">#N/A</definedName>
    <definedName name="SUM_AD_CC03AW_1">#N/A</definedName>
    <definedName name="SUM_AD_CC03AX_1">#N/A</definedName>
    <definedName name="SUM_AD_CC04AX_1">#N/A</definedName>
    <definedName name="SUM_AD_CC04LX_1">#N/A</definedName>
    <definedName name="SUM_AD_CM02LF_1">#N/A</definedName>
    <definedName name="SUM_AD_COMMODITY___FUTURE_1">#N/A</definedName>
    <definedName name="SUM_AD_COMMODITY___OPTION_1">#N/A</definedName>
    <definedName name="SUM_AD_CONTRACTUAL___OPTION_1">#N/A</definedName>
    <definedName name="SUM_AD_CONTRACTUAL___SWAP_1">#N/A</definedName>
    <definedName name="SUM_AD_DEAM_1">#N/A</definedName>
    <definedName name="SUM_AD_EQ02AF_1">#N/A</definedName>
    <definedName name="SUM_AD_EQ02LF_1">#N/A</definedName>
    <definedName name="SUM_AD_EQ04LB_1">#N/A</definedName>
    <definedName name="SUM_AD_EQUITIES___LISTED_1">#N/A</definedName>
    <definedName name="SUM_AD_EQUITY___NON_LISTED_1">#N/A</definedName>
    <definedName name="SUM_AD_F_X_FORWARD_1">#N/A</definedName>
    <definedName name="SUM_AD_FINANCE_1">#N/A</definedName>
    <definedName name="SUM_AD_IR01AW_1">#N/A</definedName>
    <definedName name="SUM_AD_IR01CS_1">#N/A</definedName>
    <definedName name="SUM_AD_IR01LB_1">#N/A</definedName>
    <definedName name="SUM_AD_IR02LF_1">#N/A</definedName>
    <definedName name="SUM_AD_IR03AF_1">#N/A</definedName>
    <definedName name="SUM_AD_IR03LF_1">#N/A</definedName>
    <definedName name="SUM_AD_LILYPD_1">#N/A</definedName>
    <definedName name="SUM_AD_MA01CS_1">#N/A</definedName>
    <definedName name="SUM_AD_MA02JP_1">#N/A</definedName>
    <definedName name="SUM_AD_MA04SD_1">#N/A</definedName>
    <definedName name="SUM_AD_PARTNERSHIP_1">#N/A</definedName>
    <definedName name="SUM_AD_TEMPO_1">#N/A</definedName>
    <definedName name="SUM_AD_WARRANTS_1">#N/A</definedName>
    <definedName name="SUM_AD_WOLF_1">#N/A</definedName>
    <definedName name="SUM_AE_1">#N/A</definedName>
    <definedName name="SUM_AE_ASAFD1__1">#N/A</definedName>
    <definedName name="SUM_AE_BONDS___CORPORATE_1">#N/A</definedName>
    <definedName name="SUM_AE_BONDS___SOVEREIGN_1">#N/A</definedName>
    <definedName name="SUM_AE_BONDS___TREASURY_1">#N/A</definedName>
    <definedName name="SUM_AE_CASH_1">#N/A</definedName>
    <definedName name="SUM_AE_CC02AX_1">#N/A</definedName>
    <definedName name="SUM_AE_CC02LB_1">#N/A</definedName>
    <definedName name="SUM_AE_CC02LX_1">#N/A</definedName>
    <definedName name="SUM_AE_CC03AW_1">#N/A</definedName>
    <definedName name="SUM_AE_CC03AX_1">#N/A</definedName>
    <definedName name="SUM_AE_CC04AX_1">#N/A</definedName>
    <definedName name="SUM_AE_CC04LX_1">#N/A</definedName>
    <definedName name="SUM_AE_CM02LF_1">#N/A</definedName>
    <definedName name="SUM_AE_COMMODITY___FUTURE_1">#N/A</definedName>
    <definedName name="SUM_AE_COMMODITY___OPTION_1">#N/A</definedName>
    <definedName name="SUM_AE_CONTRACTUAL___OPTION_1">#N/A</definedName>
    <definedName name="SUM_AE_CONTRACTUAL___SWAP_1">#N/A</definedName>
    <definedName name="SUM_AE_DEAM_1">#N/A</definedName>
    <definedName name="SUM_AE_EQ02AF_1">#N/A</definedName>
    <definedName name="SUM_AE_EQ02LF_1">#N/A</definedName>
    <definedName name="SUM_AE_EQ04LB_1">#N/A</definedName>
    <definedName name="SUM_AE_EQUITIES___LISTED_1">#N/A</definedName>
    <definedName name="SUM_AE_EQUITY___NON_LISTED_1">#N/A</definedName>
    <definedName name="SUM_AE_F_X_FORWARD_1">#N/A</definedName>
    <definedName name="SUM_AE_FINANCE_1">#N/A</definedName>
    <definedName name="SUM_AE_IR01AW_1">#N/A</definedName>
    <definedName name="SUM_AE_IR01CS_1">#N/A</definedName>
    <definedName name="SUM_AE_IR01LB_1">#N/A</definedName>
    <definedName name="SUM_AE_IR02LF_1">#N/A</definedName>
    <definedName name="SUM_AE_IR03AF_1">#N/A</definedName>
    <definedName name="SUM_AE_IR03LF_1">#N/A</definedName>
    <definedName name="SUM_AE_LILYPD_1">#N/A</definedName>
    <definedName name="SUM_AE_MA01CS_1">#N/A</definedName>
    <definedName name="SUM_AE_MA02JP_1">#N/A</definedName>
    <definedName name="SUM_AE_MA04SD_1">#N/A</definedName>
    <definedName name="SUM_AE_PARTNERSHIP_1">#N/A</definedName>
    <definedName name="SUM_AE_TEMPO_1">#N/A</definedName>
    <definedName name="SUM_AE_WARRANTS_1">#N/A</definedName>
    <definedName name="SUM_AE_WOLF_1">#N/A</definedName>
    <definedName name="SUM_AF_1">#N/A</definedName>
    <definedName name="SUM_AF_ASAFD1__1">#N/A</definedName>
    <definedName name="SUM_AF_BONDS___CORPORATE_1">#N/A</definedName>
    <definedName name="SUM_AF_BONDS___SOVEREIGN_1">#N/A</definedName>
    <definedName name="SUM_AF_BONDS___TREASURY_1">#N/A</definedName>
    <definedName name="SUM_AF_CASH_1">#N/A</definedName>
    <definedName name="SUM_AF_CC02AX_1">#N/A</definedName>
    <definedName name="SUM_AF_CC02LB_1">#N/A</definedName>
    <definedName name="SUM_AF_CC02LX_1">#N/A</definedName>
    <definedName name="SUM_AF_CC03AW_1">#N/A</definedName>
    <definedName name="SUM_AF_CC03AX_1">#N/A</definedName>
    <definedName name="SUM_AF_CC04AX_1">#N/A</definedName>
    <definedName name="SUM_AF_CC04LX_1">#N/A</definedName>
    <definedName name="SUM_AF_CM02LF_1">#N/A</definedName>
    <definedName name="SUM_AF_COMMODITY___FUTURE_1">#N/A</definedName>
    <definedName name="SUM_AF_COMMODITY___OPTION_1">#N/A</definedName>
    <definedName name="SUM_AF_CONTRACTUAL___OPTION_1">#N/A</definedName>
    <definedName name="SUM_AF_CONTRACTUAL___SWAP_1">#N/A</definedName>
    <definedName name="SUM_AF_DEAM_1">#N/A</definedName>
    <definedName name="SUM_AF_EQ02AF_1">#N/A</definedName>
    <definedName name="SUM_AF_EQ02LF_1">#N/A</definedName>
    <definedName name="SUM_AF_EQ04LB_1">#N/A</definedName>
    <definedName name="SUM_AF_EQUITIES___LISTED_1">#N/A</definedName>
    <definedName name="SUM_AF_EQUITY___NON_LISTED_1">#N/A</definedName>
    <definedName name="SUM_AF_F_X_FORWARD_1">#N/A</definedName>
    <definedName name="SUM_AF_FINANCE_1">#N/A</definedName>
    <definedName name="SUM_AF_IR01AW_1">#N/A</definedName>
    <definedName name="SUM_AF_IR01CS_1">#N/A</definedName>
    <definedName name="SUM_AF_IR01LB_1">#N/A</definedName>
    <definedName name="SUM_AF_IR02LF_1">#N/A</definedName>
    <definedName name="SUM_AF_IR03AF_1">#N/A</definedName>
    <definedName name="SUM_AF_IR03LF_1">#N/A</definedName>
    <definedName name="SUM_AF_LILYPD_1">#N/A</definedName>
    <definedName name="SUM_AF_MA01CS_1">#N/A</definedName>
    <definedName name="SUM_AF_MA02JP_1">#N/A</definedName>
    <definedName name="SUM_AF_MA04SD_1">#N/A</definedName>
    <definedName name="SUM_AF_PARTNERSHIP_1">#N/A</definedName>
    <definedName name="SUM_AF_TEMPO_1">#N/A</definedName>
    <definedName name="SUM_AF_WARRANTS_1">#N/A</definedName>
    <definedName name="SUM_AF_WOLF_1">#N/A</definedName>
    <definedName name="SUM_AG_1">#N/A</definedName>
    <definedName name="SUM_AG_ASAFD1__1">#N/A</definedName>
    <definedName name="SUM_AG_BONDS___CORPORATE_1">#N/A</definedName>
    <definedName name="SUM_AG_BONDS___SOVEREIGN_1">#N/A</definedName>
    <definedName name="SUM_AG_BONDS___TREASURY_1">#N/A</definedName>
    <definedName name="SUM_AG_CASH_1">#N/A</definedName>
    <definedName name="SUM_AG_CC02AX_1">#N/A</definedName>
    <definedName name="SUM_AG_CC02LB_1">#N/A</definedName>
    <definedName name="SUM_AG_CC02LX_1">#N/A</definedName>
    <definedName name="SUM_AG_CC03AW_1">#N/A</definedName>
    <definedName name="SUM_AG_CC03AX_1">#N/A</definedName>
    <definedName name="SUM_AG_CC04AX_1">#N/A</definedName>
    <definedName name="SUM_AG_CC04LX_1">#N/A</definedName>
    <definedName name="SUM_AG_CM02LF_1">#N/A</definedName>
    <definedName name="SUM_AG_COMMODITY___FUTURE_1">#N/A</definedName>
    <definedName name="SUM_AG_COMMODITY___OPTION_1">#N/A</definedName>
    <definedName name="SUM_AG_CONTRACTUAL___OPTION_1">#N/A</definedName>
    <definedName name="SUM_AG_CONTRACTUAL___SWAP_1">#N/A</definedName>
    <definedName name="SUM_AG_DEAM_1">#N/A</definedName>
    <definedName name="SUM_AG_EQ02AF_1">#N/A</definedName>
    <definedName name="SUM_AG_EQ02LF_1">#N/A</definedName>
    <definedName name="SUM_AG_EQ04LB_1">#N/A</definedName>
    <definedName name="SUM_AG_EQUITIES___LISTED_1">#N/A</definedName>
    <definedName name="SUM_AG_EQUITY___NON_LISTED_1">#N/A</definedName>
    <definedName name="SUM_AG_F_X_FORWARD_1">#N/A</definedName>
    <definedName name="SUM_AG_FINANCE_1">#N/A</definedName>
    <definedName name="SUM_AG_IR01AW_1">#N/A</definedName>
    <definedName name="SUM_AG_IR01CS_1">#N/A</definedName>
    <definedName name="SUM_AG_IR01LB_1">#N/A</definedName>
    <definedName name="SUM_AG_IR02LF_1">#N/A</definedName>
    <definedName name="SUM_AG_IR03AF_1">#N/A</definedName>
    <definedName name="SUM_AG_IR03LF_1">#N/A</definedName>
    <definedName name="SUM_AG_LILYPD_1">#N/A</definedName>
    <definedName name="SUM_AG_MA01CS_1">#N/A</definedName>
    <definedName name="SUM_AG_MA02JP_1">#N/A</definedName>
    <definedName name="SUM_AG_MA04SD_1">#N/A</definedName>
    <definedName name="SUM_AG_PARTNERSHIP_1">#N/A</definedName>
    <definedName name="SUM_AG_TEMPO_1">#N/A</definedName>
    <definedName name="SUM_AG_WARRANTS_1">#N/A</definedName>
    <definedName name="SUM_AG_WOLF_1">#N/A</definedName>
    <definedName name="SUM_AV_1">#N/A</definedName>
    <definedName name="SUM_AV_DEAM_____7950____________________C191_____USD_1">#N/A</definedName>
    <definedName name="SUM_AV_DEAM_____7950_______________LF_____C192_____GBP_1">#N/A</definedName>
    <definedName name="SUM_AV_DEAM_____7950_______________LF_____C192_____USD_1">#N/A</definedName>
    <definedName name="SUM_AV_DEAM_____7950_____COMMISSION_EXP_______________C191_____USD_1">#N/A</definedName>
    <definedName name="SUM_AV_DEAM_____7950_____COMMISSION_EXP__________LF_____C192_____GBP_1">#N/A</definedName>
    <definedName name="SUM_AV_DEAM_____7950_____COMMISSION_EXP__________LF_____C192_____USD_1">#N/A</definedName>
    <definedName name="SUM_AV_DEAM_____7995_______________OC_____C187_____JPY_1">#N/A</definedName>
    <definedName name="SUM_AV_DEAM_____7995_______________OC_____C190_____JPY_1">#N/A</definedName>
    <definedName name="SUM_AV_DEAM_____7995_______________OC_____C193_____JPY_1">#N/A</definedName>
    <definedName name="SUM_AV_DEAM_____7995_____CONTRACTUAL_PAYMENTS__________OC_____C187_____JPY_1">#N/A</definedName>
    <definedName name="SUM_AV_DEAM_____7995_____CONTRACTUAL_PAYMENTS__________OC_____C190_____JPY_1">#N/A</definedName>
    <definedName name="SUM_AV_DEAM_____7995_____CONTRACTUAL_PAYMENTS__________OC_____C193_____JPY_1">#N/A</definedName>
    <definedName name="SUM_C_1">#N/A</definedName>
    <definedName name="SUM_C_AUD_1">#N/A</definedName>
    <definedName name="SUM_C_AUD_ASSETS_1">#N/A</definedName>
    <definedName name="SUM_C_AUD_EXPENSES_1">#N/A</definedName>
    <definedName name="SUM_C_AUD_INCOME_1">#N/A</definedName>
    <definedName name="SUM_C_AUD_LIABILITIES_1">#N/A</definedName>
    <definedName name="SUM_C_AUD_SUSPENSE_1">#N/A</definedName>
    <definedName name="SUM_C_CAD_1">#N/A</definedName>
    <definedName name="SUM_C_CAD_ASSETS_1">#N/A</definedName>
    <definedName name="SUM_C_CAD_EXPENSES_1">#N/A</definedName>
    <definedName name="SUM_C_CAD_INCOME_1">#N/A</definedName>
    <definedName name="SUM_C_CAD_LIABILITIES_1">#N/A</definedName>
    <definedName name="SUM_C_CAD_SUSPENSE_1">#N/A</definedName>
    <definedName name="SUM_C_CHF_1">#N/A</definedName>
    <definedName name="SUM_C_CHF_ASSETS_1">#N/A</definedName>
    <definedName name="SUM_C_CHF_EXPENSES_1">#N/A</definedName>
    <definedName name="SUM_C_CHF_INCOME_1">#N/A</definedName>
    <definedName name="SUM_C_CHF_LIABILITIES_1">#N/A</definedName>
    <definedName name="SUM_C_CHF_SUSPENSE_1">#N/A</definedName>
    <definedName name="SUM_C_EUR_1">#N/A</definedName>
    <definedName name="SUM_C_EUR_ASSETS_1">#N/A</definedName>
    <definedName name="SUM_C_EUR_EXPENSES_1">#N/A</definedName>
    <definedName name="SUM_C_EUR_INCOME_1">#N/A</definedName>
    <definedName name="SUM_C_EUR_LIABILITIES_1">#N/A</definedName>
    <definedName name="SUM_C_EUR_SUSPENSE_1">#N/A</definedName>
    <definedName name="SUM_C_GBP_1">#N/A</definedName>
    <definedName name="SUM_C_GBP_ASSETS_1">#N/A</definedName>
    <definedName name="SUM_C_GBP_EXPENSES_1">#N/A</definedName>
    <definedName name="SUM_C_GBP_INCOME_1">#N/A</definedName>
    <definedName name="SUM_C_GBP_LIABILITIES_1">#N/A</definedName>
    <definedName name="SUM_C_GBP_SUSPENSE_1">#N/A</definedName>
    <definedName name="SUM_C_JPY_1">#N/A</definedName>
    <definedName name="SUM_C_JPY_ASSETS_1">#N/A</definedName>
    <definedName name="SUM_C_JPY_EXPENSES_1">#N/A</definedName>
    <definedName name="SUM_C_JPY_INCOME_1">#N/A</definedName>
    <definedName name="SUM_C_JPY_LIABILITIES_1">#N/A</definedName>
    <definedName name="SUM_C_JPY_SUSPENSE_1">#N/A</definedName>
    <definedName name="SUM_C_SEK_1">#N/A</definedName>
    <definedName name="SUM_C_SEK_ASSETS_1">#N/A</definedName>
    <definedName name="SUM_C_SEK_EXPENSES_1">#N/A</definedName>
    <definedName name="SUM_C_SEK_INCOME_1">#N/A</definedName>
    <definedName name="SUM_C_SEK_LIABILITIES_1">#N/A</definedName>
    <definedName name="SUM_C_SEK_SUSPENSE_1">#N/A</definedName>
    <definedName name="SUM_C_USD_1">#N/A</definedName>
    <definedName name="SUM_C_USD_ASSETS_1">#N/A</definedName>
    <definedName name="SUM_C_USD_CAPITAL_1">#N/A</definedName>
    <definedName name="SUM_C_USD_EXPENSES_1">#N/A</definedName>
    <definedName name="SUM_C_USD_INCOME_1">#N/A</definedName>
    <definedName name="SUM_C_USD_LIABILITIES_1">#N/A</definedName>
    <definedName name="SUM_C_USD_SUSPENSE_1">#N/A</definedName>
    <definedName name="SUM_D_1">#N/A</definedName>
    <definedName name="SUM_D_AUD_1">#N/A</definedName>
    <definedName name="SUM_D_AUD_ASSETS_1">#N/A</definedName>
    <definedName name="SUM_D_AUD_EXPENSES_1">#N/A</definedName>
    <definedName name="SUM_D_AUD_INCOME_1">#N/A</definedName>
    <definedName name="SUM_D_AUD_LIABILITIES_1">#N/A</definedName>
    <definedName name="SUM_D_AUD_SUSPENSE_1">#N/A</definedName>
    <definedName name="SUM_D_CAD_1">#N/A</definedName>
    <definedName name="SUM_D_CAD_ASSETS_1">#N/A</definedName>
    <definedName name="SUM_D_CAD_EXPENSES_1">#N/A</definedName>
    <definedName name="SUM_D_CAD_INCOME_1">#N/A</definedName>
    <definedName name="SUM_D_CAD_LIABILITIES_1">#N/A</definedName>
    <definedName name="SUM_D_CAD_SUSPENSE_1">#N/A</definedName>
    <definedName name="SUM_D_CHF_1">#N/A</definedName>
    <definedName name="SUM_D_CHF_ASSETS_1">#N/A</definedName>
    <definedName name="SUM_D_CHF_EXPENSES_1">#N/A</definedName>
    <definedName name="SUM_D_CHF_INCOME_1">#N/A</definedName>
    <definedName name="SUM_D_CHF_LIABILITIES_1">#N/A</definedName>
    <definedName name="SUM_D_CHF_SUSPENSE_1">#N/A</definedName>
    <definedName name="SUM_D_EUR_1">#N/A</definedName>
    <definedName name="SUM_D_EUR_ASSETS_1">#N/A</definedName>
    <definedName name="SUM_D_EUR_EXPENSES_1">#N/A</definedName>
    <definedName name="SUM_D_EUR_INCOME_1">#N/A</definedName>
    <definedName name="SUM_D_EUR_LIABILITIES_1">#N/A</definedName>
    <definedName name="SUM_D_EUR_SUSPENSE_1">#N/A</definedName>
    <definedName name="SUM_D_GBP_1">#N/A</definedName>
    <definedName name="SUM_D_GBP_ASSETS_1">#N/A</definedName>
    <definedName name="SUM_D_GBP_EXPENSES_1">#N/A</definedName>
    <definedName name="SUM_D_GBP_INCOME_1">#N/A</definedName>
    <definedName name="SUM_D_GBP_LIABILITIES_1">#N/A</definedName>
    <definedName name="SUM_D_GBP_SUSPENSE_1">#N/A</definedName>
    <definedName name="SUM_D_JPY_1">#N/A</definedName>
    <definedName name="SUM_D_JPY_ASSETS_1">#N/A</definedName>
    <definedName name="SUM_D_JPY_EXPENSES_1">#N/A</definedName>
    <definedName name="SUM_D_JPY_INCOME_1">#N/A</definedName>
    <definedName name="SUM_D_JPY_LIABILITIES_1">#N/A</definedName>
    <definedName name="SUM_D_JPY_SUSPENSE_1">#N/A</definedName>
    <definedName name="SUM_D_SEK_1">#N/A</definedName>
    <definedName name="SUM_D_SEK_ASSETS_1">#N/A</definedName>
    <definedName name="SUM_D_SEK_EXPENSES_1">#N/A</definedName>
    <definedName name="SUM_D_SEK_INCOME_1">#N/A</definedName>
    <definedName name="SUM_D_SEK_LIABILITIES_1">#N/A</definedName>
    <definedName name="SUM_D_SEK_SUSPENSE_1">#N/A</definedName>
    <definedName name="SUM_D_USD_1">#N/A</definedName>
    <definedName name="SUM_D_USD_ASSETS_1">#N/A</definedName>
    <definedName name="SUM_D_USD_CAPITAL_1">#N/A</definedName>
    <definedName name="SUM_D_USD_EXPENSES_1">#N/A</definedName>
    <definedName name="SUM_D_USD_INCOME_1">#N/A</definedName>
    <definedName name="SUM_D_USD_LIABILITIES_1">#N/A</definedName>
    <definedName name="SUM_D_USD_SUSPENSE_1">#N/A</definedName>
    <definedName name="SUM_E_1">#N/A</definedName>
    <definedName name="SUM_E_ASAFD1__1">#N/A</definedName>
    <definedName name="SUM_E_ASAFD1__ASAFD1_____ANTHON_____Anthony_J__Taddey_Trust_DTD_1">#N/A</definedName>
    <definedName name="SUM_E_ASAFD1__ASAFD1_____ASATAX_____ASA_Tax_Advantaged_Advisors_LLC_1">#N/A</definedName>
    <definedName name="SUM_E_ASAFD1__ASAFD1_____BENNET_____Mr____Mrs__Robert_Bennett_1">#N/A</definedName>
    <definedName name="SUM_E_ASAFD1__ASAFD1_____CAPFND_____118_Capital_Fund__LLC_1">#N/A</definedName>
    <definedName name="SUM_E_ASAFD1__ASAFD1_____CORLIS_____The_Corliss_Family_Trust_1">#N/A</definedName>
    <definedName name="SUM_E_ASAFD1__ASAFD1_____DAVID_____David_Dines_1">#N/A</definedName>
    <definedName name="SUM_E_ASAFD1__ASAFD1_____ELLEEN_____Elleen_F__Murray_QPRT__1__1">#N/A</definedName>
    <definedName name="SUM_E_ASAFD1__ASAFD1_____FURST_____Furst_Capital_Partners_1">#N/A</definedName>
    <definedName name="SUM_E_ASAFD1__ASAFD1_____GARY_____Gary_G__OHagan___Marcia_L__OHagan_1">#N/A</definedName>
    <definedName name="SUM_E_ASAFD1__ASAFD1_____GORDON_____Estate_of_Gordon_H__Ritz_1">#N/A</definedName>
    <definedName name="SUM_E_ASAFD1__ASAFD1_____IRVIN_____Irvin_Kessler_1">#N/A</definedName>
    <definedName name="SUM_E_ASAFD1__ASAFD1_____JAMES_____James_S__Chapman_1">#N/A</definedName>
    <definedName name="SUM_E_ASAFD1__ASAFD1_____LARSEN_____Mrs__Anne_Larsen_Simonson_1">#N/A</definedName>
    <definedName name="SUM_E_ASAFD1__ASAFD1_____MARGOT_____Margot_L__Ritz_1">#N/A</definedName>
    <definedName name="SUM_E_ASAFD1__ASAFD1_____MELLIN_____Paul___Miriam_Mellin_1">#N/A</definedName>
    <definedName name="SUM_E_ASAFD1__ASAFD1_____MICHAE_____Michael_V__Curran_1">#N/A</definedName>
    <definedName name="SUM_E_ASAFD1__ASAFD1_____MURRAY_____Murray_Capital_LLC_1">#N/A</definedName>
    <definedName name="SUM_E_ASAFD1__ASAFD1_____RICHAR_____Richard_F__Leahy_1">#N/A</definedName>
    <definedName name="SUM_E_ASAFD1__ASAFD1_____ROBERT_____Robert_D__Albright_Jr__1">#N/A</definedName>
    <definedName name="SUM_E_ASAFD1__ASAFD1_____ROLAND_____Roland_A__Jacobus_1">#N/A</definedName>
    <definedName name="SUM_E_ASAFD1__ASAFD1_____SCHOEN_____Jon_S__Schoen_1">#N/A</definedName>
    <definedName name="SUM_E_ASAFD1__ASAFD1_____SHAWN_____Shawn_Taddey_1">#N/A</definedName>
    <definedName name="SUM_E_ASAFD1__ASAFD1_____STEVEN_____Steven_Colt_Pumilia_1">#N/A</definedName>
    <definedName name="SUM_E_ASAFD1__ASAFD1_____SUZAN_____Suzan_Z__Ritz_1">#N/A</definedName>
    <definedName name="SUM_E_ASAFD1__ASAFD1_____THYSEL_____Jon_P__Thysell_1">#N/A</definedName>
    <definedName name="SUM_E_AUD_1">#N/A</definedName>
    <definedName name="SUM_E_AUD_ASSETS_1">#N/A</definedName>
    <definedName name="SUM_E_AUD_EXPENSES_1">#N/A</definedName>
    <definedName name="SUM_E_AUD_INCOME_1">#N/A</definedName>
    <definedName name="SUM_E_AUD_LIABILITIES_1">#N/A</definedName>
    <definedName name="SUM_E_AUD_SUSPENSE_1">#N/A</definedName>
    <definedName name="SUM_E_CAD_1">#N/A</definedName>
    <definedName name="SUM_E_CAD_ASSETS_1">#N/A</definedName>
    <definedName name="SUM_E_CAD_EXPENSES_1">#N/A</definedName>
    <definedName name="SUM_E_CAD_INCOME_1">#N/A</definedName>
    <definedName name="SUM_E_CAD_LIABILITIES_1">#N/A</definedName>
    <definedName name="SUM_E_CAD_SUSPENSE_1">#N/A</definedName>
    <definedName name="SUM_E_CHF_1">#N/A</definedName>
    <definedName name="SUM_E_CHF_ASSETS_1">#N/A</definedName>
    <definedName name="SUM_E_CHF_EXPENSES_1">#N/A</definedName>
    <definedName name="SUM_E_CHF_INCOME_1">#N/A</definedName>
    <definedName name="SUM_E_CHF_LIABILITIES_1">#N/A</definedName>
    <definedName name="SUM_E_CHF_SUSPENSE_1">#N/A</definedName>
    <definedName name="SUM_E_EUR_1">#N/A</definedName>
    <definedName name="SUM_E_EUR_ASSETS_1">#N/A</definedName>
    <definedName name="SUM_E_EUR_EXPENSES_1">#N/A</definedName>
    <definedName name="SUM_E_EUR_INCOME_1">#N/A</definedName>
    <definedName name="SUM_E_EUR_LIABILITIES_1">#N/A</definedName>
    <definedName name="SUM_E_EUR_SUSPENSE_1">#N/A</definedName>
    <definedName name="SUM_E_GBP_1">#N/A</definedName>
    <definedName name="SUM_E_GBP_ASSETS_1">#N/A</definedName>
    <definedName name="SUM_E_GBP_EXPENSES_1">#N/A</definedName>
    <definedName name="SUM_E_GBP_INCOME_1">#N/A</definedName>
    <definedName name="SUM_E_GBP_LIABILITIES_1">#N/A</definedName>
    <definedName name="SUM_E_GBP_SUSPENSE_1">#N/A</definedName>
    <definedName name="SUM_E_JPY_1">#N/A</definedName>
    <definedName name="SUM_E_JPY_ASSETS_1">#N/A</definedName>
    <definedName name="SUM_E_JPY_EXPENSES_1">#N/A</definedName>
    <definedName name="SUM_E_JPY_INCOME_1">#N/A</definedName>
    <definedName name="SUM_E_JPY_LIABILITIES_1">#N/A</definedName>
    <definedName name="SUM_E_JPY_SUSPENSE_1">#N/A</definedName>
    <definedName name="SUM_E_SEK_1">#N/A</definedName>
    <definedName name="SUM_E_SEK_ASSETS_1">#N/A</definedName>
    <definedName name="SUM_E_SEK_EXPENSES_1">#N/A</definedName>
    <definedName name="SUM_E_SEK_INCOME_1">#N/A</definedName>
    <definedName name="SUM_E_SEK_LIABILITIES_1">#N/A</definedName>
    <definedName name="SUM_E_SEK_SUSPENSE_1">#N/A</definedName>
    <definedName name="SUM_E_USD_1">#N/A</definedName>
    <definedName name="SUM_E_USD_ASSETS_1">#N/A</definedName>
    <definedName name="SUM_E_USD_CAPITAL_1">#N/A</definedName>
    <definedName name="SUM_E_USD_EXPENSES_1">#N/A</definedName>
    <definedName name="SUM_E_USD_INCOME_1">#N/A</definedName>
    <definedName name="SUM_E_USD_LIABILITIES_1">#N/A</definedName>
    <definedName name="SUM_E_USD_SUSPENSE_1">#N/A</definedName>
    <definedName name="SUM_E_WOLF_1">#N/A</definedName>
    <definedName name="SUM_E_WOLF_WOLF_____BARBAS_____BARRY_BAUSANO_1">#N/A</definedName>
    <definedName name="SUM_E_WOLF_WOLF_____CSGSY_____CREDIT_SUISEE_NOMINEES__GSY_LTD_1">#N/A</definedName>
    <definedName name="SUM_E_WOLF_WOLF_____CSLON_____CREDIT_SUISSE_LONDON_NOMINEE_LTD_1">#N/A</definedName>
    <definedName name="SUM_E_WOLF_WOLF_____FORTIS_____FORTIS_BANK_NV_S_A__1">#N/A</definedName>
    <definedName name="SUM_F_1">#N/A</definedName>
    <definedName name="SUM_F_ASAFD1__1">#N/A</definedName>
    <definedName name="SUM_F_ASAFD1__ASAFD1_____ANTHON_____Anthony_J__Taddey_Trust_DTD_1">#N/A</definedName>
    <definedName name="SUM_F_ASAFD1__ASAFD1_____ASATAX_____ASA_Tax_Advantaged_Advisors_LLC_1">#N/A</definedName>
    <definedName name="SUM_F_ASAFD1__ASAFD1_____BENNET_____Mr____Mrs__Robert_Bennett_1">#N/A</definedName>
    <definedName name="SUM_F_ASAFD1__ASAFD1_____CAPFND_____118_Capital_Fund__LLC_1">#N/A</definedName>
    <definedName name="SUM_F_ASAFD1__ASAFD1_____CORLIS_____The_Corliss_Family_Trust_1">#N/A</definedName>
    <definedName name="SUM_F_ASAFD1__ASAFD1_____DAVID_____David_Dines_1">#N/A</definedName>
    <definedName name="SUM_F_ASAFD1__ASAFD1_____ELLEEN_____Elleen_F__Murray_QPRT__1__1">#N/A</definedName>
    <definedName name="SUM_F_ASAFD1__ASAFD1_____FURST_____Furst_Capital_Partners_1">#N/A</definedName>
    <definedName name="SUM_F_ASAFD1__ASAFD1_____GARY_____Gary_G__OHagan___Marcia_L__OHagan_1">#N/A</definedName>
    <definedName name="SUM_F_ASAFD1__ASAFD1_____GORDON_____Estate_of_Gordon_H__Ritz_1">#N/A</definedName>
    <definedName name="SUM_F_ASAFD1__ASAFD1_____IRVIN_____Irvin_Kessler_1">#N/A</definedName>
    <definedName name="SUM_F_ASAFD1__ASAFD1_____JAMES_____James_S__Chapman_1">#N/A</definedName>
    <definedName name="SUM_F_ASAFD1__ASAFD1_____LARSEN_____Mrs__Anne_Larsen_Simonson_1">#N/A</definedName>
    <definedName name="SUM_F_ASAFD1__ASAFD1_____MARGOT_____Margot_L__Ritz_1">#N/A</definedName>
    <definedName name="SUM_F_ASAFD1__ASAFD1_____MELLIN_____Paul___Miriam_Mellin_1">#N/A</definedName>
    <definedName name="SUM_F_ASAFD1__ASAFD1_____MICHAE_____Michael_V__Curran_1">#N/A</definedName>
    <definedName name="SUM_F_ASAFD1__ASAFD1_____MURRAY_____Murray_Capital_LLC_1">#N/A</definedName>
    <definedName name="SUM_F_ASAFD1__ASAFD1_____RICHAR_____Richard_F__Leahy_1">#N/A</definedName>
    <definedName name="SUM_F_ASAFD1__ASAFD1_____ROBERT_____Robert_D__Albright_Jr__1">#N/A</definedName>
    <definedName name="SUM_F_ASAFD1__ASAFD1_____ROLAND_____Roland_A__Jacobus_1">#N/A</definedName>
    <definedName name="SUM_F_ASAFD1__ASAFD1_____SCHOEN_____Jon_S__Schoen_1">#N/A</definedName>
    <definedName name="SUM_F_ASAFD1__ASAFD1_____SHAWN_____Shawn_Taddey_1">#N/A</definedName>
    <definedName name="SUM_F_ASAFD1__ASAFD1_____STEVEN_____Steven_Colt_Pumilia_1">#N/A</definedName>
    <definedName name="SUM_F_ASAFD1__ASAFD1_____SUZAN_____Suzan_Z__Ritz_1">#N/A</definedName>
    <definedName name="SUM_F_ASAFD1__ASAFD1_____THYSEL_____Jon_P__Thysell_1">#N/A</definedName>
    <definedName name="SUM_F_AUD_1">#N/A</definedName>
    <definedName name="SUM_F_AUD_ASSETS_1">#N/A</definedName>
    <definedName name="SUM_F_AUD_EXPENSES_1">#N/A</definedName>
    <definedName name="SUM_F_AUD_INCOME_1">#N/A</definedName>
    <definedName name="SUM_F_AUD_LIABILITIES_1">#N/A</definedName>
    <definedName name="SUM_F_AUD_SUSPENSE_1">#N/A</definedName>
    <definedName name="SUM_F_CAD_1">#N/A</definedName>
    <definedName name="SUM_F_CAD_ASSETS_1">#N/A</definedName>
    <definedName name="SUM_F_CAD_EXPENSES_1">#N/A</definedName>
    <definedName name="SUM_F_CAD_INCOME_1">#N/A</definedName>
    <definedName name="SUM_F_CAD_LIABILITIES_1">#N/A</definedName>
    <definedName name="SUM_F_CAD_SUSPENSE_1">#N/A</definedName>
    <definedName name="SUM_F_CHF_1">#N/A</definedName>
    <definedName name="SUM_F_CHF_ASSETS_1">#N/A</definedName>
    <definedName name="SUM_F_CHF_EXPENSES_1">#N/A</definedName>
    <definedName name="SUM_F_CHF_INCOME_1">#N/A</definedName>
    <definedName name="SUM_F_CHF_LIABILITIES_1">#N/A</definedName>
    <definedName name="SUM_F_CHF_SUSPENSE_1">#N/A</definedName>
    <definedName name="SUM_F_EUR_1">#N/A</definedName>
    <definedName name="SUM_F_EUR_ASSETS_1">#N/A</definedName>
    <definedName name="SUM_F_EUR_EXPENSES_1">#N/A</definedName>
    <definedName name="SUM_F_EUR_INCOME_1">#N/A</definedName>
    <definedName name="SUM_F_EUR_LIABILITIES_1">#N/A</definedName>
    <definedName name="SUM_F_EUR_SUSPENSE_1">#N/A</definedName>
    <definedName name="SUM_F_GBP_1">#N/A</definedName>
    <definedName name="SUM_F_GBP_ASSETS_1">#N/A</definedName>
    <definedName name="SUM_F_GBP_EXPENSES_1">#N/A</definedName>
    <definedName name="SUM_F_GBP_INCOME_1">#N/A</definedName>
    <definedName name="SUM_F_GBP_LIABILITIES_1">#N/A</definedName>
    <definedName name="SUM_F_GBP_SUSPENSE_1">#N/A</definedName>
    <definedName name="SUM_F_JPY_1">#N/A</definedName>
    <definedName name="SUM_F_JPY_ASSETS_1">#N/A</definedName>
    <definedName name="SUM_F_JPY_EXPENSES_1">#N/A</definedName>
    <definedName name="SUM_F_JPY_INCOME_1">#N/A</definedName>
    <definedName name="SUM_F_JPY_LIABILITIES_1">#N/A</definedName>
    <definedName name="SUM_F_JPY_SUSPENSE_1">#N/A</definedName>
    <definedName name="SUM_F_SEK_1">#N/A</definedName>
    <definedName name="SUM_F_SEK_ASSETS_1">#N/A</definedName>
    <definedName name="SUM_F_SEK_EXPENSES_1">#N/A</definedName>
    <definedName name="SUM_F_SEK_INCOME_1">#N/A</definedName>
    <definedName name="SUM_F_SEK_LIABILITIES_1">#N/A</definedName>
    <definedName name="SUM_F_SEK_SUSPENSE_1">#N/A</definedName>
    <definedName name="SUM_F_USD_1">#N/A</definedName>
    <definedName name="SUM_F_USD_ASSETS_1">#N/A</definedName>
    <definedName name="SUM_F_USD_CAPITAL_1">#N/A</definedName>
    <definedName name="SUM_F_USD_EXPENSES_1">#N/A</definedName>
    <definedName name="SUM_F_USD_INCOME_1">#N/A</definedName>
    <definedName name="SUM_F_USD_LIABILITIES_1">#N/A</definedName>
    <definedName name="SUM_F_USD_SUSPENSE_1">#N/A</definedName>
    <definedName name="SUM_F_WOLF_1">#N/A</definedName>
    <definedName name="SUM_F_WOLF_WOLF_____BARBAS_____BARRY_BAUSANO_1">#N/A</definedName>
    <definedName name="SUM_F_WOLF_WOLF_____CSGSY_____CREDIT_SUISEE_NOMINEES__GSY_LTD_1">#N/A</definedName>
    <definedName name="SUM_F_WOLF_WOLF_____CSLON_____CREDIT_SUISSE_LONDON_NOMINEE_LTD_1">#N/A</definedName>
    <definedName name="SUM_F_WOLF_WOLF_____FORTIS_____FORTIS_BANK_NV_S_A__1">#N/A</definedName>
    <definedName name="SUM_G_1">#N/A</definedName>
    <definedName name="SUM_G_ASAFD1__1">#N/A</definedName>
    <definedName name="SUM_G_ASAFD1__ASAFD1_____ANTHON_____Anthony_J__Taddey_Trust_DTD_1">#N/A</definedName>
    <definedName name="SUM_G_ASAFD1__ASAFD1_____ASATAX_____ASA_Tax_Advantaged_Advisors_LLC_1">#N/A</definedName>
    <definedName name="SUM_G_ASAFD1__ASAFD1_____BENNET_____Mr____Mrs__Robert_Bennett_1">#N/A</definedName>
    <definedName name="SUM_G_ASAFD1__ASAFD1_____CAPFND_____118_Capital_Fund__LLC_1">#N/A</definedName>
    <definedName name="SUM_G_ASAFD1__ASAFD1_____CORLIS_____The_Corliss_Family_Trust_1">#N/A</definedName>
    <definedName name="SUM_G_ASAFD1__ASAFD1_____DAVID_____David_Dines_1">#N/A</definedName>
    <definedName name="SUM_G_ASAFD1__ASAFD1_____ELLEEN_____Elleen_F__Murray_QPRT__1__1">#N/A</definedName>
    <definedName name="SUM_G_ASAFD1__ASAFD1_____FURST_____Furst_Capital_Partners_1">#N/A</definedName>
    <definedName name="SUM_G_ASAFD1__ASAFD1_____GARY_____Gary_G__OHagan___Marcia_L__OHagan_1">#N/A</definedName>
    <definedName name="SUM_G_ASAFD1__ASAFD1_____GORDON_____Estate_of_Gordon_H__Ritz_1">#N/A</definedName>
    <definedName name="SUM_G_ASAFD1__ASAFD1_____IRVIN_____Irvin_Kessler_1">#N/A</definedName>
    <definedName name="SUM_G_ASAFD1__ASAFD1_____JAMES_____James_S__Chapman_1">#N/A</definedName>
    <definedName name="SUM_G_ASAFD1__ASAFD1_____LARSEN_____Mrs__Anne_Larsen_Simonson_1">#N/A</definedName>
    <definedName name="SUM_G_ASAFD1__ASAFD1_____MARGOT_____Margot_L__Ritz_1">#N/A</definedName>
    <definedName name="SUM_G_ASAFD1__ASAFD1_____MELLIN_____Paul___Miriam_Mellin_1">#N/A</definedName>
    <definedName name="SUM_G_ASAFD1__ASAFD1_____MICHAE_____Michael_V__Curran_1">#N/A</definedName>
    <definedName name="SUM_G_ASAFD1__ASAFD1_____MURRAY_____Murray_Capital_LLC_1">#N/A</definedName>
    <definedName name="SUM_G_ASAFD1__ASAFD1_____RICHAR_____Richard_F__Leahy_1">#N/A</definedName>
    <definedName name="SUM_G_ASAFD1__ASAFD1_____ROBERT_____Robert_D__Albright_Jr__1">#N/A</definedName>
    <definedName name="SUM_G_ASAFD1__ASAFD1_____ROLAND_____Roland_A__Jacobus_1">#N/A</definedName>
    <definedName name="SUM_G_ASAFD1__ASAFD1_____SCHOEN_____Jon_S__Schoen_1">#N/A</definedName>
    <definedName name="SUM_G_ASAFD1__ASAFD1_____SHAWN_____Shawn_Taddey_1">#N/A</definedName>
    <definedName name="SUM_G_ASAFD1__ASAFD1_____STEVEN_____Steven_Colt_Pumilia_1">#N/A</definedName>
    <definedName name="SUM_G_ASAFD1__ASAFD1_____SUZAN_____Suzan_Z__Ritz_1">#N/A</definedName>
    <definedName name="SUM_G_ASAFD1__ASAFD1_____THYSEL_____Jon_P__Thysell_1">#N/A</definedName>
    <definedName name="SUM_G_AUD_1">#N/A</definedName>
    <definedName name="SUM_G_AUD_ASSETS_1">#N/A</definedName>
    <definedName name="SUM_G_AUD_EXPENSES_1">#N/A</definedName>
    <definedName name="SUM_G_AUD_INCOME_1">#N/A</definedName>
    <definedName name="SUM_G_AUD_LIABILITIES_1">#N/A</definedName>
    <definedName name="SUM_G_AUD_SUSPENSE_1">#N/A</definedName>
    <definedName name="SUM_G_CAD_1">#N/A</definedName>
    <definedName name="SUM_G_CAD_ASSETS_1">#N/A</definedName>
    <definedName name="SUM_G_CAD_EXPENSES_1">#N/A</definedName>
    <definedName name="SUM_G_CAD_INCOME_1">#N/A</definedName>
    <definedName name="SUM_G_CAD_LIABILITIES_1">#N/A</definedName>
    <definedName name="SUM_G_CAD_SUSPENSE_1">#N/A</definedName>
    <definedName name="SUM_G_CHF_1">#N/A</definedName>
    <definedName name="SUM_G_CHF_ASSETS_1">#N/A</definedName>
    <definedName name="SUM_G_CHF_EXPENSES_1">#N/A</definedName>
    <definedName name="SUM_G_CHF_INCOME_1">#N/A</definedName>
    <definedName name="SUM_G_CHF_LIABILITIES_1">#N/A</definedName>
    <definedName name="SUM_G_CHF_SUSPENSE_1">#N/A</definedName>
    <definedName name="SUM_G_EUR_1">#N/A</definedName>
    <definedName name="SUM_G_EUR_ASSETS_1">#N/A</definedName>
    <definedName name="SUM_G_EUR_EXPENSES_1">#N/A</definedName>
    <definedName name="SUM_G_EUR_INCOME_1">#N/A</definedName>
    <definedName name="SUM_G_EUR_LIABILITIES_1">#N/A</definedName>
    <definedName name="SUM_G_EUR_SUSPENSE_1">#N/A</definedName>
    <definedName name="SUM_G_GBP_1">#N/A</definedName>
    <definedName name="SUM_G_GBP_ASSETS_1">#N/A</definedName>
    <definedName name="SUM_G_GBP_EXPENSES_1">#N/A</definedName>
    <definedName name="SUM_G_GBP_INCOME_1">#N/A</definedName>
    <definedName name="SUM_G_GBP_LIABILITIES_1">#N/A</definedName>
    <definedName name="SUM_G_GBP_SUSPENSE_1">#N/A</definedName>
    <definedName name="SUM_G_JPY_1">#N/A</definedName>
    <definedName name="SUM_G_JPY_ASSETS_1">#N/A</definedName>
    <definedName name="SUM_G_JPY_EXPENSES_1">#N/A</definedName>
    <definedName name="SUM_G_JPY_INCOME_1">#N/A</definedName>
    <definedName name="SUM_G_JPY_LIABILITIES_1">#N/A</definedName>
    <definedName name="SUM_G_JPY_SUSPENSE_1">#N/A</definedName>
    <definedName name="SUM_G_SEK_1">#N/A</definedName>
    <definedName name="SUM_G_SEK_ASSETS_1">#N/A</definedName>
    <definedName name="SUM_G_SEK_EXPENSES_1">#N/A</definedName>
    <definedName name="SUM_G_SEK_INCOME_1">#N/A</definedName>
    <definedName name="SUM_G_SEK_LIABILITIES_1">#N/A</definedName>
    <definedName name="SUM_G_SEK_SUSPENSE_1">#N/A</definedName>
    <definedName name="SUM_G_USD_1">#N/A</definedName>
    <definedName name="SUM_G_USD_ASSETS_1">#N/A</definedName>
    <definedName name="SUM_G_USD_CAPITAL_1">#N/A</definedName>
    <definedName name="SUM_G_USD_EXPENSES_1">#N/A</definedName>
    <definedName name="SUM_G_USD_INCOME_1">#N/A</definedName>
    <definedName name="SUM_G_USD_LIABILITIES_1">#N/A</definedName>
    <definedName name="SUM_G_USD_SUSPENSE_1">#N/A</definedName>
    <definedName name="SUM_G_WOLF_1">#N/A</definedName>
    <definedName name="SUM_G_WOLF_WOLF_____BARBAS_____BARRY_BAUSANO_1">#N/A</definedName>
    <definedName name="SUM_G_WOLF_WOLF_____CSGSY_____CREDIT_SUISEE_NOMINEES__GSY_LTD_1">#N/A</definedName>
    <definedName name="SUM_G_WOLF_WOLF_____CSLON_____CREDIT_SUISSE_LONDON_NOMINEE_LTD_1">#N/A</definedName>
    <definedName name="SUM_G_WOLF_WOLF_____FORTIS_____FORTIS_BANK_NV_S_A__1">#N/A</definedName>
    <definedName name="SUM_H_1">#N/A</definedName>
    <definedName name="SUM_H_ASAFD1__1">#N/A</definedName>
    <definedName name="SUM_H_ASAFD1__ASAFD1_____ANTHON_____Anthony_J__Taddey_Trust_DTD_1">#N/A</definedName>
    <definedName name="SUM_H_ASAFD1__ASAFD1_____ASATAX_____ASA_Tax_Advantaged_Advisors_LLC_1">#N/A</definedName>
    <definedName name="SUM_H_ASAFD1__ASAFD1_____BENNET_____Mr____Mrs__Robert_Bennett_1">#N/A</definedName>
    <definedName name="SUM_H_ASAFD1__ASAFD1_____CAPFND_____118_Capital_Fund__LLC_1">#N/A</definedName>
    <definedName name="SUM_H_ASAFD1__ASAFD1_____CORLIS_____The_Corliss_Family_Trust_1">#N/A</definedName>
    <definedName name="SUM_H_ASAFD1__ASAFD1_____DAVID_____David_Dines_1">#N/A</definedName>
    <definedName name="SUM_H_ASAFD1__ASAFD1_____ELLEEN_____Elleen_F__Murray_QPRT__1__1">#N/A</definedName>
    <definedName name="SUM_H_ASAFD1__ASAFD1_____FURST_____Furst_Capital_Partners_1">#N/A</definedName>
    <definedName name="SUM_H_ASAFD1__ASAFD1_____GARY_____Gary_G__OHagan___Marcia_L__OHagan_1">#N/A</definedName>
    <definedName name="SUM_H_ASAFD1__ASAFD1_____GORDON_____Estate_of_Gordon_H__Ritz_1">#N/A</definedName>
    <definedName name="SUM_H_ASAFD1__ASAFD1_____IRVIN_____Irvin_Kessler_1">#N/A</definedName>
    <definedName name="SUM_H_ASAFD1__ASAFD1_____JAMES_____James_S__Chapman_1">#N/A</definedName>
    <definedName name="SUM_H_ASAFD1__ASAFD1_____LARSEN_____Mrs__Anne_Larsen_Simonson_1">#N/A</definedName>
    <definedName name="SUM_H_ASAFD1__ASAFD1_____MARGOT_____Margot_L__Ritz_1">#N/A</definedName>
    <definedName name="SUM_H_ASAFD1__ASAFD1_____MELLIN_____Paul___Miriam_Mellin_1">#N/A</definedName>
    <definedName name="SUM_H_ASAFD1__ASAFD1_____MICHAE_____Michael_V__Curran_1">#N/A</definedName>
    <definedName name="SUM_H_ASAFD1__ASAFD1_____MURRAY_____Murray_Capital_LLC_1">#N/A</definedName>
    <definedName name="SUM_H_ASAFD1__ASAFD1_____RICHAR_____Richard_F__Leahy_1">#N/A</definedName>
    <definedName name="SUM_H_ASAFD1__ASAFD1_____ROBERT_____Robert_D__Albright_Jr__1">#N/A</definedName>
    <definedName name="SUM_H_ASAFD1__ASAFD1_____ROLAND_____Roland_A__Jacobus_1">#N/A</definedName>
    <definedName name="SUM_H_ASAFD1__ASAFD1_____SCHOEN_____Jon_S__Schoen_1">#N/A</definedName>
    <definedName name="SUM_H_ASAFD1__ASAFD1_____SHAWN_____Shawn_Taddey_1">#N/A</definedName>
    <definedName name="SUM_H_ASAFD1__ASAFD1_____STEVEN_____Steven_Colt_Pumilia_1">#N/A</definedName>
    <definedName name="SUM_H_ASAFD1__ASAFD1_____SUZAN_____Suzan_Z__Ritz_1">#N/A</definedName>
    <definedName name="SUM_H_ASAFD1__ASAFD1_____THYSEL_____Jon_P__Thysell_1">#N/A</definedName>
    <definedName name="SUM_H_AUD_1">#N/A</definedName>
    <definedName name="SUM_H_AUD_ASSETS_1">#N/A</definedName>
    <definedName name="SUM_H_AUD_EXPENSES_1">#N/A</definedName>
    <definedName name="SUM_H_AUD_INCOME_1">#N/A</definedName>
    <definedName name="SUM_H_AUD_LIABILITIES_1">#N/A</definedName>
    <definedName name="SUM_H_AUD_SUSPENSE_1">#N/A</definedName>
    <definedName name="SUM_H_CAD_1">#N/A</definedName>
    <definedName name="SUM_H_CAD_ASSETS_1">#N/A</definedName>
    <definedName name="SUM_H_CAD_EXPENSES_1">#N/A</definedName>
    <definedName name="SUM_H_CAD_INCOME_1">#N/A</definedName>
    <definedName name="SUM_H_CAD_LIABILITIES_1">#N/A</definedName>
    <definedName name="SUM_H_CAD_SUSPENSE_1">#N/A</definedName>
    <definedName name="SUM_H_CHF_1">#N/A</definedName>
    <definedName name="SUM_H_CHF_ASSETS_1">#N/A</definedName>
    <definedName name="SUM_H_CHF_EXPENSES_1">#N/A</definedName>
    <definedName name="SUM_H_CHF_INCOME_1">#N/A</definedName>
    <definedName name="SUM_H_CHF_LIABILITIES_1">#N/A</definedName>
    <definedName name="SUM_H_CHF_SUSPENSE_1">#N/A</definedName>
    <definedName name="SUM_H_EUR_1">#N/A</definedName>
    <definedName name="SUM_H_EUR_ASSETS_1">#N/A</definedName>
    <definedName name="SUM_H_EUR_EXPENSES_1">#N/A</definedName>
    <definedName name="SUM_H_EUR_INCOME_1">#N/A</definedName>
    <definedName name="SUM_H_EUR_LIABILITIES_1">#N/A</definedName>
    <definedName name="SUM_H_EUR_SUSPENSE_1">#N/A</definedName>
    <definedName name="SUM_H_FUNDLP_1">#N/A</definedName>
    <definedName name="SUM_H_FUNDLP_BONDS___SOVEREIGN_1">#N/A</definedName>
    <definedName name="SUM_H_FUNDLP_BONDS___TREASURY_1">#N/A</definedName>
    <definedName name="SUM_H_FUNDLP_CONTRACTUAL___FRA_1">#N/A</definedName>
    <definedName name="SUM_H_FUNDLP_CONTRACTUAL___SWAP_1">#N/A</definedName>
    <definedName name="SUM_H_FUNDLP_FINANCE_1">#N/A</definedName>
    <definedName name="SUM_H_GBP_1">#N/A</definedName>
    <definedName name="SUM_H_GBP_ASSETS_1">#N/A</definedName>
    <definedName name="SUM_H_GBP_EXPENSES_1">#N/A</definedName>
    <definedName name="SUM_H_GBP_INCOME_1">#N/A</definedName>
    <definedName name="SUM_H_GBP_LIABILITIES_1">#N/A</definedName>
    <definedName name="SUM_H_GBP_SUSPENSE_1">#N/A</definedName>
    <definedName name="SUM_H_JPY_1">#N/A</definedName>
    <definedName name="SUM_H_JPY_ASSETS_1">#N/A</definedName>
    <definedName name="SUM_H_JPY_EXPENSES_1">#N/A</definedName>
    <definedName name="SUM_H_JPY_INCOME_1">#N/A</definedName>
    <definedName name="SUM_H_JPY_LIABILITIES_1">#N/A</definedName>
    <definedName name="SUM_H_JPY_SUSPENSE_1">#N/A</definedName>
    <definedName name="SUM_H_SEK_1">#N/A</definedName>
    <definedName name="SUM_H_SEK_ASSETS_1">#N/A</definedName>
    <definedName name="SUM_H_SEK_EXPENSES_1">#N/A</definedName>
    <definedName name="SUM_H_SEK_INCOME_1">#N/A</definedName>
    <definedName name="SUM_H_SEK_LIABILITIES_1">#N/A</definedName>
    <definedName name="SUM_H_SEK_SUSPENSE_1">#N/A</definedName>
    <definedName name="SUM_H_USD_1">#N/A</definedName>
    <definedName name="SUM_H_USD_ASSETS_1">#N/A</definedName>
    <definedName name="SUM_H_USD_CAPITAL_1">#N/A</definedName>
    <definedName name="SUM_H_USD_EXPENSES_1">#N/A</definedName>
    <definedName name="SUM_H_USD_INCOME_1">#N/A</definedName>
    <definedName name="SUM_H_USD_LIABILITIES_1">#N/A</definedName>
    <definedName name="SUM_H_USD_SUSPENSE_1">#N/A</definedName>
    <definedName name="SUM_H_WOLF_1">#N/A</definedName>
    <definedName name="SUM_H_WOLF_WOLF_____BARBAS_____BARRY_BAUSANO_1">#N/A</definedName>
    <definedName name="SUM_H_WOLF_WOLF_____CSGSY_____CREDIT_SUISEE_NOMINEES__GSY_LTD_1">#N/A</definedName>
    <definedName name="SUM_H_WOLF_WOLF_____CSLON_____CREDIT_SUISSE_LONDON_NOMINEE_LTD_1">#N/A</definedName>
    <definedName name="SUM_H_WOLF_WOLF_____FORTIS_____FORTIS_BANK_NV_S_A__1">#N/A</definedName>
    <definedName name="SUM_I_1">#N/A</definedName>
    <definedName name="SUM_I_ASAFD1__1">#N/A</definedName>
    <definedName name="SUM_I_ASAFD1__ASAFD1_____ANTHON_____Anthony_J__Taddey_Trust_DTD_1">#N/A</definedName>
    <definedName name="SUM_I_ASAFD1__ASAFD1_____ASATAX_____ASA_Tax_Advantaged_Advisors_LLC_1">#N/A</definedName>
    <definedName name="SUM_I_ASAFD1__ASAFD1_____BENNET_____Mr____Mrs__Robert_Bennett_1">#N/A</definedName>
    <definedName name="SUM_I_ASAFD1__ASAFD1_____CAPFND_____118_Capital_Fund__LLC_1">#N/A</definedName>
    <definedName name="SUM_I_ASAFD1__ASAFD1_____CORLIS_____The_Corliss_Family_Trust_1">#N/A</definedName>
    <definedName name="SUM_I_ASAFD1__ASAFD1_____DAVID_____David_Dines_1">#N/A</definedName>
    <definedName name="SUM_I_ASAFD1__ASAFD1_____ELLEEN_____Elleen_F__Murray_QPRT__1__1">#N/A</definedName>
    <definedName name="SUM_I_ASAFD1__ASAFD1_____FURST_____Furst_Capital_Partners_1">#N/A</definedName>
    <definedName name="SUM_I_ASAFD1__ASAFD1_____GARY_____Gary_G__OHagan___Marcia_L__OHagan_1">#N/A</definedName>
    <definedName name="SUM_I_ASAFD1__ASAFD1_____GORDON_____Estate_of_Gordon_H__Ritz_1">#N/A</definedName>
    <definedName name="SUM_I_ASAFD1__ASAFD1_____IRVIN_____Irvin_Kessler_1">#N/A</definedName>
    <definedName name="SUM_I_ASAFD1__ASAFD1_____JAMES_____James_S__Chapman_1">#N/A</definedName>
    <definedName name="SUM_I_ASAFD1__ASAFD1_____LARSEN_____Mrs__Anne_Larsen_Simonson_1">#N/A</definedName>
    <definedName name="SUM_I_ASAFD1__ASAFD1_____MARGOT_____Margot_L__Ritz_1">#N/A</definedName>
    <definedName name="SUM_I_ASAFD1__ASAFD1_____MELLIN_____Paul___Miriam_Mellin_1">#N/A</definedName>
    <definedName name="SUM_I_ASAFD1__ASAFD1_____MICHAE_____Michael_V__Curran_1">#N/A</definedName>
    <definedName name="SUM_I_ASAFD1__ASAFD1_____MURRAY_____Murray_Capital_LLC_1">#N/A</definedName>
    <definedName name="SUM_I_ASAFD1__ASAFD1_____RICHAR_____Richard_F__Leahy_1">#N/A</definedName>
    <definedName name="SUM_I_ASAFD1__ASAFD1_____ROBERT_____Robert_D__Albright_Jr__1">#N/A</definedName>
    <definedName name="SUM_I_ASAFD1__ASAFD1_____ROLAND_____Roland_A__Jacobus_1">#N/A</definedName>
    <definedName name="SUM_I_ASAFD1__ASAFD1_____SCHOEN_____Jon_S__Schoen_1">#N/A</definedName>
    <definedName name="SUM_I_ASAFD1__ASAFD1_____SHAWN_____Shawn_Taddey_1">#N/A</definedName>
    <definedName name="SUM_I_ASAFD1__ASAFD1_____STEVEN_____Steven_Colt_Pumilia_1">#N/A</definedName>
    <definedName name="SUM_I_ASAFD1__ASAFD1_____SUZAN_____Suzan_Z__Ritz_1">#N/A</definedName>
    <definedName name="SUM_I_ASAFD1__ASAFD1_____THYSEL_____Jon_P__Thysell_1">#N/A</definedName>
    <definedName name="SUM_I_AUD_1">#N/A</definedName>
    <definedName name="SUM_I_AUD_ASSETS_1">#N/A</definedName>
    <definedName name="SUM_I_AUD_EXPENSES_1">#N/A</definedName>
    <definedName name="SUM_I_AUD_INCOME_1">#N/A</definedName>
    <definedName name="SUM_I_AUD_LIABILITIES_1">#N/A</definedName>
    <definedName name="SUM_I_AUD_SUSPENSE_1">#N/A</definedName>
    <definedName name="SUM_I_CAD_1">#N/A</definedName>
    <definedName name="SUM_I_CAD_ASSETS_1">#N/A</definedName>
    <definedName name="SUM_I_CAD_EXPENSES_1">#N/A</definedName>
    <definedName name="SUM_I_CAD_INCOME_1">#N/A</definedName>
    <definedName name="SUM_I_CAD_LIABILITIES_1">#N/A</definedName>
    <definedName name="SUM_I_CAD_SUSPENSE_1">#N/A</definedName>
    <definedName name="SUM_I_CHF_1">#N/A</definedName>
    <definedName name="SUM_I_CHF_ASSETS_1">#N/A</definedName>
    <definedName name="SUM_I_CHF_EXPENSES_1">#N/A</definedName>
    <definedName name="SUM_I_CHF_INCOME_1">#N/A</definedName>
    <definedName name="SUM_I_CHF_LIABILITIES_1">#N/A</definedName>
    <definedName name="SUM_I_CHF_SUSPENSE_1">#N/A</definedName>
    <definedName name="SUM_I_DKK_1">#N/A</definedName>
    <definedName name="SUM_I_EUR_1">#N/A</definedName>
    <definedName name="SUM_I_EUR_ASSETS_1">#N/A</definedName>
    <definedName name="SUM_I_EUR_EXPENSES_1">#N/A</definedName>
    <definedName name="SUM_I_EUR_INCOME_1">#N/A</definedName>
    <definedName name="SUM_I_EUR_LIABILITIES_1">#N/A</definedName>
    <definedName name="SUM_I_EUR_SUSPENSE_1">#N/A</definedName>
    <definedName name="SUM_I_FUNDI_1">#N/A</definedName>
    <definedName name="SUM_I_FUNDI_CASH_1">#N/A</definedName>
    <definedName name="SUM_I_FUNDI_PARTS_1">#N/A</definedName>
    <definedName name="SUM_I_FUNDII_1">#N/A</definedName>
    <definedName name="SUM_I_FUNDII_CASH_1">#N/A</definedName>
    <definedName name="SUM_I_FUNDII_PARTS_1">#N/A</definedName>
    <definedName name="SUM_I_FUNDLP_1">#N/A</definedName>
    <definedName name="SUM_I_FUNDLP_CASH_1">#N/A</definedName>
    <definedName name="SUM_I_FUNDLP_CASHNF_1">#N/A</definedName>
    <definedName name="SUM_I_FUNDLP_DEBT_1">#N/A</definedName>
    <definedName name="SUM_I_FUNDLP_FORWD_1">#N/A</definedName>
    <definedName name="SUM_I_FUNDLP_FUTR_1">#N/A</definedName>
    <definedName name="SUM_I_FUNDLP_OPTN_1">#N/A</definedName>
    <definedName name="SUM_I_GBP_1">#N/A</definedName>
    <definedName name="SUM_I_GBP_ASSETS_1">#N/A</definedName>
    <definedName name="SUM_I_GBP_EXPENSES_1">#N/A</definedName>
    <definedName name="SUM_I_GBP_INCOME_1">#N/A</definedName>
    <definedName name="SUM_I_GBP_LIABILITIES_1">#N/A</definedName>
    <definedName name="SUM_I_GBP_SUSPENSE_1">#N/A</definedName>
    <definedName name="SUM_I_INTRA_1">#N/A</definedName>
    <definedName name="SUM_I_INTRA_CASH_1">#N/A</definedName>
    <definedName name="SUM_I_INTRA_CASHNF_1">#N/A</definedName>
    <definedName name="SUM_I_INTRA_DEBT_1">#N/A</definedName>
    <definedName name="SUM_I_INTRA_FORWD_1">#N/A</definedName>
    <definedName name="SUM_I_INTRA_FUTR_1">#N/A</definedName>
    <definedName name="SUM_I_INTRA_OPTN_1">#N/A</definedName>
    <definedName name="SUM_I_JPY_1">#N/A</definedName>
    <definedName name="SUM_I_JPY_ASSETS_1">#N/A</definedName>
    <definedName name="SUM_I_JPY_EXPENSES_1">#N/A</definedName>
    <definedName name="SUM_I_JPY_INCOME_1">#N/A</definedName>
    <definedName name="SUM_I_JPY_LIABILITIES_1">#N/A</definedName>
    <definedName name="SUM_I_JPY_SUSPENSE_1">#N/A</definedName>
    <definedName name="SUM_I_NOK_1">#N/A</definedName>
    <definedName name="SUM_I_PLN_1">#N/A</definedName>
    <definedName name="SUM_I_SEK_1">#N/A</definedName>
    <definedName name="SUM_I_SEK_ASSETS_1">#N/A</definedName>
    <definedName name="SUM_I_SEK_EXPENSES_1">#N/A</definedName>
    <definedName name="SUM_I_SEK_INCOME_1">#N/A</definedName>
    <definedName name="SUM_I_SEK_LIABILITIES_1">#N/A</definedName>
    <definedName name="SUM_I_SEK_SUSPENSE_1">#N/A</definedName>
    <definedName name="SUM_I_TRL_1">#N/A</definedName>
    <definedName name="SUM_I_USD_1">#N/A</definedName>
    <definedName name="SUM_I_USD_ASSETS_1">#N/A</definedName>
    <definedName name="SUM_I_USD_CAPITAL_1">#N/A</definedName>
    <definedName name="SUM_I_USD_EXPENSES_1">#N/A</definedName>
    <definedName name="SUM_I_USD_INCOME_1">#N/A</definedName>
    <definedName name="SUM_I_USD_LIABILITIES_1">#N/A</definedName>
    <definedName name="SUM_I_USD_SUSPENSE_1">#N/A</definedName>
    <definedName name="SUM_I_WOLF_1">#N/A</definedName>
    <definedName name="SUM_I_WOLF_WOLF_____BARBAS_____BARRY_BAUSANO_1">#N/A</definedName>
    <definedName name="SUM_I_WOLF_WOLF_____CSGSY_____CREDIT_SUISEE_NOMINEES__GSY_LTD_1">#N/A</definedName>
    <definedName name="SUM_I_WOLF_WOLF_____CSLON_____CREDIT_SUISSE_LONDON_NOMINEE_LTD_1">#N/A</definedName>
    <definedName name="SUM_I_WOLF_WOLF_____FORTIS_____FORTIS_BANK_NV_S_A__1">#N/A</definedName>
    <definedName name="SUM_J_1">#N/A</definedName>
    <definedName name="SUM_J_ASAFD1__1">#N/A</definedName>
    <definedName name="SUM_J_ASAFD1__ASAFD1_____ANTHON_____Anthony_J__Taddey_Trust_DTD_1">#N/A</definedName>
    <definedName name="SUM_J_ASAFD1__ASAFD1_____ASATAX_____ASA_Tax_Advantaged_Advisors_LLC_1">#N/A</definedName>
    <definedName name="SUM_J_ASAFD1__ASAFD1_____BENNET_____Mr____Mrs__Robert_Bennett_1">#N/A</definedName>
    <definedName name="SUM_J_ASAFD1__ASAFD1_____CAPFND_____118_Capital_Fund__LLC_1">#N/A</definedName>
    <definedName name="SUM_J_ASAFD1__ASAFD1_____CORLIS_____The_Corliss_Family_Trust_1">#N/A</definedName>
    <definedName name="SUM_J_ASAFD1__ASAFD1_____DAVID_____David_Dines_1">#N/A</definedName>
    <definedName name="SUM_J_ASAFD1__ASAFD1_____ELLEEN_____Elleen_F__Murray_QPRT__1__1">#N/A</definedName>
    <definedName name="SUM_J_ASAFD1__ASAFD1_____FURST_____Furst_Capital_Partners_1">#N/A</definedName>
    <definedName name="SUM_J_ASAFD1__ASAFD1_____GARY_____Gary_G__OHagan___Marcia_L__OHagan_1">#N/A</definedName>
    <definedName name="SUM_J_ASAFD1__ASAFD1_____GORDON_____Estate_of_Gordon_H__Ritz_1">#N/A</definedName>
    <definedName name="SUM_J_ASAFD1__ASAFD1_____IRVIN_____Irvin_Kessler_1">#N/A</definedName>
    <definedName name="SUM_J_ASAFD1__ASAFD1_____JAMES_____James_S__Chapman_1">#N/A</definedName>
    <definedName name="SUM_J_ASAFD1__ASAFD1_____LARSEN_____Mrs__Anne_Larsen_Simonson_1">#N/A</definedName>
    <definedName name="SUM_J_ASAFD1__ASAFD1_____MARGOT_____Margot_L__Ritz_1">#N/A</definedName>
    <definedName name="SUM_J_ASAFD1__ASAFD1_____MELLIN_____Paul___Miriam_Mellin_1">#N/A</definedName>
    <definedName name="SUM_J_ASAFD1__ASAFD1_____MICHAE_____Michael_V__Curran_1">#N/A</definedName>
    <definedName name="SUM_J_ASAFD1__ASAFD1_____MURRAY_____Murray_Capital_LLC_1">#N/A</definedName>
    <definedName name="SUM_J_ASAFD1__ASAFD1_____RICHAR_____Richard_F__Leahy_1">#N/A</definedName>
    <definedName name="SUM_J_ASAFD1__ASAFD1_____ROBERT_____Robert_D__Albright_Jr__1">#N/A</definedName>
    <definedName name="SUM_J_ASAFD1__ASAFD1_____ROLAND_____Roland_A__Jacobus_1">#N/A</definedName>
    <definedName name="SUM_J_ASAFD1__ASAFD1_____SCHOEN_____Jon_S__Schoen_1">#N/A</definedName>
    <definedName name="SUM_J_ASAFD1__ASAFD1_____SHAWN_____Shawn_Taddey_1">#N/A</definedName>
    <definedName name="SUM_J_ASAFD1__ASAFD1_____STEVEN_____Steven_Colt_Pumilia_1">#N/A</definedName>
    <definedName name="SUM_J_ASAFD1__ASAFD1_____SUZAN_____Suzan_Z__Ritz_1">#N/A</definedName>
    <definedName name="SUM_J_ASAFD1__ASAFD1_____THYSEL_____Jon_P__Thysell_1">#N/A</definedName>
    <definedName name="SUM_J_AUD___EUR_1">#N/A</definedName>
    <definedName name="SUM_J_AUD___JPY_1">#N/A</definedName>
    <definedName name="SUM_J_AUD_1">#N/A</definedName>
    <definedName name="SUM_J_AUD_ASSETS_1">#N/A</definedName>
    <definedName name="SUM_J_AUD_EXPENSES_1">#N/A</definedName>
    <definedName name="SUM_J_AUD_INCOME_1">#N/A</definedName>
    <definedName name="SUM_J_AUD_LIABILITIES_1">#N/A</definedName>
    <definedName name="SUM_J_AUD_SUSPENSE_1">#N/A</definedName>
    <definedName name="SUM_J_BONDS___CORPORATE_1">#N/A</definedName>
    <definedName name="SUM_J_BONDS___SOVEREIGN_1">#N/A</definedName>
    <definedName name="SUM_J_BONDS___TREASURY_1">#N/A</definedName>
    <definedName name="SUM_J_CAD_1">#N/A</definedName>
    <definedName name="SUM_J_CAD_ASSETS_1">#N/A</definedName>
    <definedName name="SUM_J_CAD_EXPENSES_1">#N/A</definedName>
    <definedName name="SUM_J_CAD_INCOME_1">#N/A</definedName>
    <definedName name="SUM_J_CAD_LIABILITIES_1">#N/A</definedName>
    <definedName name="SUM_J_CAD_SUSPENSE_1">#N/A</definedName>
    <definedName name="SUM_J_CASH_1">#N/A</definedName>
    <definedName name="SUM_J_CC02AX_1">#N/A</definedName>
    <definedName name="SUM_J_CC02LB_1">#N/A</definedName>
    <definedName name="SUM_J_CC02LX_1">#N/A</definedName>
    <definedName name="SUM_J_CC03AW_1">#N/A</definedName>
    <definedName name="SUM_J_CC03AX_1">#N/A</definedName>
    <definedName name="SUM_J_CC04AX_1">#N/A</definedName>
    <definedName name="SUM_J_CC04LX_1">#N/A</definedName>
    <definedName name="SUM_J_CHF_1">#N/A</definedName>
    <definedName name="SUM_J_CHF_ASSETS_1">#N/A</definedName>
    <definedName name="SUM_J_CHF_EXPENSES_1">#N/A</definedName>
    <definedName name="SUM_J_CHF_INCOME_1">#N/A</definedName>
    <definedName name="SUM_J_CHF_LIABILITIES_1">#N/A</definedName>
    <definedName name="SUM_J_CHF_SUSPENSE_1">#N/A</definedName>
    <definedName name="SUM_J_CM02LF_1">#N/A</definedName>
    <definedName name="SUM_J_COMMODITY___FUTURE_1">#N/A</definedName>
    <definedName name="SUM_J_COMMODITY___OPTION_1">#N/A</definedName>
    <definedName name="SUM_J_CONTRACTUAL___OPTION_1">#N/A</definedName>
    <definedName name="SUM_J_CONTRACTUAL___SWAP_1">#N/A</definedName>
    <definedName name="SUM_J_DEAM_1">#N/A</definedName>
    <definedName name="SUM_J_EQ02AF_1">#N/A</definedName>
    <definedName name="SUM_J_EQ02LF_1">#N/A</definedName>
    <definedName name="SUM_J_EQ04LB_1">#N/A</definedName>
    <definedName name="SUM_J_EQUITIES___LISTED_1">#N/A</definedName>
    <definedName name="SUM_J_EQUITY___NON_LISTED_1">#N/A</definedName>
    <definedName name="SUM_J_EUR___GBP_1">#N/A</definedName>
    <definedName name="SUM_J_EUR___JPY_1">#N/A</definedName>
    <definedName name="SUM_J_EUR_1">#N/A</definedName>
    <definedName name="SUM_J_EUR_ASSETS_1">#N/A</definedName>
    <definedName name="SUM_J_EUR_EXPENSES_1">#N/A</definedName>
    <definedName name="SUM_J_EUR_INCOME_1">#N/A</definedName>
    <definedName name="SUM_J_EUR_LIABILITIES_1">#N/A</definedName>
    <definedName name="SUM_J_EUR_SUSPENSE_1">#N/A</definedName>
    <definedName name="SUM_J_F_X_FORWARD_1">#N/A</definedName>
    <definedName name="SUM_J_FINANCE_1">#N/A</definedName>
    <definedName name="SUM_J_GBP___JPY_1">#N/A</definedName>
    <definedName name="SUM_J_GBP___USD_1">#N/A</definedName>
    <definedName name="SUM_J_GBP_1">#N/A</definedName>
    <definedName name="SUM_J_GBP_ASSETS_1">#N/A</definedName>
    <definedName name="SUM_J_GBP_EXPENSES_1">#N/A</definedName>
    <definedName name="SUM_J_GBP_INCOME_1">#N/A</definedName>
    <definedName name="SUM_J_GBP_LIABILITIES_1">#N/A</definedName>
    <definedName name="SUM_J_GBP_SUSPENSE_1">#N/A</definedName>
    <definedName name="SUM_J_IR01AW_1">#N/A</definedName>
    <definedName name="SUM_J_IR01CS_1">#N/A</definedName>
    <definedName name="SUM_J_IR01LB_1">#N/A</definedName>
    <definedName name="SUM_J_IR02LF_1">#N/A</definedName>
    <definedName name="SUM_J_IR03AF_1">#N/A</definedName>
    <definedName name="SUM_J_IR03LF_1">#N/A</definedName>
    <definedName name="SUM_J_JPY___USD_1">#N/A</definedName>
    <definedName name="SUM_J_JPY_1">#N/A</definedName>
    <definedName name="SUM_J_JPY_ASSETS_1">#N/A</definedName>
    <definedName name="SUM_J_JPY_EXPENSES_1">#N/A</definedName>
    <definedName name="SUM_J_JPY_INCOME_1">#N/A</definedName>
    <definedName name="SUM_J_JPY_LIABILITIES_1">#N/A</definedName>
    <definedName name="SUM_J_JPY_SUSPENSE_1">#N/A</definedName>
    <definedName name="SUM_J_LILYPD_1">#N/A</definedName>
    <definedName name="SUM_J_MA01CS_1">#N/A</definedName>
    <definedName name="SUM_J_MA02JP_1">#N/A</definedName>
    <definedName name="SUM_J_MA04SD_1">#N/A</definedName>
    <definedName name="SUM_J_PARTNERSHIP_1">#N/A</definedName>
    <definedName name="SUM_J_SEK_1">#N/A</definedName>
    <definedName name="SUM_J_SEK_ASSETS_1">#N/A</definedName>
    <definedName name="SUM_J_SEK_EXPENSES_1">#N/A</definedName>
    <definedName name="SUM_J_SEK_INCOME_1">#N/A</definedName>
    <definedName name="SUM_J_SEK_LIABILITIES_1">#N/A</definedName>
    <definedName name="SUM_J_SEK_SUSPENSE_1">#N/A</definedName>
    <definedName name="SUM_J_TEMPO_1">#N/A</definedName>
    <definedName name="SUM_J_USD_1">#N/A</definedName>
    <definedName name="SUM_J_USD_ASSETS_1">#N/A</definedName>
    <definedName name="SUM_J_USD_CAPITAL_1">#N/A</definedName>
    <definedName name="SUM_J_USD_EXPENSES_1">#N/A</definedName>
    <definedName name="SUM_J_USD_INCOME_1">#N/A</definedName>
    <definedName name="SUM_J_USD_LIABILITIES_1">#N/A</definedName>
    <definedName name="SUM_J_USD_SUSPENSE_1">#N/A</definedName>
    <definedName name="SUM_J_WARRANTS_1">#N/A</definedName>
    <definedName name="SUM_J_WOLF_1">#N/A</definedName>
    <definedName name="SUM_J_WOLF_WOLF_____BARBAS_____BARRY_BAUSANO_1">#N/A</definedName>
    <definedName name="SUM_J_WOLF_WOLF_____CSGSY_____CREDIT_SUISEE_NOMINEES__GSY_LTD_1">#N/A</definedName>
    <definedName name="SUM_J_WOLF_WOLF_____CSLON_____CREDIT_SUISSE_LONDON_NOMINEE_LTD_1">#N/A</definedName>
    <definedName name="SUM_J_WOLF_WOLF_____FORTIS_____FORTIS_BANK_NV_S_A__1">#N/A</definedName>
    <definedName name="SUM_K_1">#N/A</definedName>
    <definedName name="SUM_K_ASAFD1__1">#N/A</definedName>
    <definedName name="SUM_K_ASAFD1__ASAFD1_____ANTHON_____Anthony_J__Taddey_Trust_DTD_1">#N/A</definedName>
    <definedName name="SUM_K_ASAFD1__ASAFD1_____ASATAX_____ASA_Tax_Advantaged_Advisors_LLC_1">#N/A</definedName>
    <definedName name="SUM_K_ASAFD1__ASAFD1_____BENNET_____Mr____Mrs__Robert_Bennett_1">#N/A</definedName>
    <definedName name="SUM_K_ASAFD1__ASAFD1_____CAPFND_____118_Capital_Fund__LLC_1">#N/A</definedName>
    <definedName name="SUM_K_ASAFD1__ASAFD1_____CORLIS_____The_Corliss_Family_Trust_1">#N/A</definedName>
    <definedName name="SUM_K_ASAFD1__ASAFD1_____DAVID_____David_Dines_1">#N/A</definedName>
    <definedName name="SUM_K_ASAFD1__ASAFD1_____ELLEEN_____Elleen_F__Murray_QPRT__1__1">#N/A</definedName>
    <definedName name="SUM_K_ASAFD1__ASAFD1_____FURST_____Furst_Capital_Partners_1">#N/A</definedName>
    <definedName name="SUM_K_ASAFD1__ASAFD1_____GARY_____Gary_G__OHagan___Marcia_L__OHagan_1">#N/A</definedName>
    <definedName name="SUM_K_ASAFD1__ASAFD1_____GORDON_____Estate_of_Gordon_H__Ritz_1">#N/A</definedName>
    <definedName name="SUM_K_ASAFD1__ASAFD1_____IRVIN_____Irvin_Kessler_1">#N/A</definedName>
    <definedName name="SUM_K_ASAFD1__ASAFD1_____JAMES_____James_S__Chapman_1">#N/A</definedName>
    <definedName name="SUM_K_ASAFD1__ASAFD1_____LARSEN_____Mrs__Anne_Larsen_Simonson_1">#N/A</definedName>
    <definedName name="SUM_K_ASAFD1__ASAFD1_____MARGOT_____Margot_L__Ritz_1">#N/A</definedName>
    <definedName name="SUM_K_ASAFD1__ASAFD1_____MELLIN_____Paul___Miriam_Mellin_1">#N/A</definedName>
    <definedName name="SUM_K_ASAFD1__ASAFD1_____MICHAE_____Michael_V__Curran_1">#N/A</definedName>
    <definedName name="SUM_K_ASAFD1__ASAFD1_____MURRAY_____Murray_Capital_LLC_1">#N/A</definedName>
    <definedName name="SUM_K_ASAFD1__ASAFD1_____RICHAR_____Richard_F__Leahy_1">#N/A</definedName>
    <definedName name="SUM_K_ASAFD1__ASAFD1_____ROBERT_____Robert_D__Albright_Jr__1">#N/A</definedName>
    <definedName name="SUM_K_ASAFD1__ASAFD1_____ROLAND_____Roland_A__Jacobus_1">#N/A</definedName>
    <definedName name="SUM_K_ASAFD1__ASAFD1_____SCHOEN_____Jon_S__Schoen_1">#N/A</definedName>
    <definedName name="SUM_K_ASAFD1__ASAFD1_____SHAWN_____Shawn_Taddey_1">#N/A</definedName>
    <definedName name="SUM_K_ASAFD1__ASAFD1_____STEVEN_____Steven_Colt_Pumilia_1">#N/A</definedName>
    <definedName name="SUM_K_ASAFD1__ASAFD1_____SUZAN_____Suzan_Z__Ritz_1">#N/A</definedName>
    <definedName name="SUM_K_ASAFD1__ASAFD1_____THYSEL_____Jon_P__Thysell_1">#N/A</definedName>
    <definedName name="SUM_K_AUD_1">#N/A</definedName>
    <definedName name="SUM_K_AUD_ASSETS_1">#N/A</definedName>
    <definedName name="SUM_K_AUD_EXPENSES_1">#N/A</definedName>
    <definedName name="SUM_K_AUD_INCOME_1">#N/A</definedName>
    <definedName name="SUM_K_AUD_LIABILITIES_1">#N/A</definedName>
    <definedName name="SUM_K_AUD_SUSPENSE_1">#N/A</definedName>
    <definedName name="SUM_K_BONDS___CORPORATE_1">#N/A</definedName>
    <definedName name="SUM_K_BONDS___SOVEREIGN_1">#N/A</definedName>
    <definedName name="SUM_K_BONDS___TREASURY_1">#N/A</definedName>
    <definedName name="SUM_K_CAD_1">#N/A</definedName>
    <definedName name="SUM_K_CAD_ASSETS_1">#N/A</definedName>
    <definedName name="SUM_K_CAD_EXPENSES_1">#N/A</definedName>
    <definedName name="SUM_K_CAD_INCOME_1">#N/A</definedName>
    <definedName name="SUM_K_CAD_LIABILITIES_1">#N/A</definedName>
    <definedName name="SUM_K_CAD_SUSPENSE_1">#N/A</definedName>
    <definedName name="SUM_K_CASH_1">#N/A</definedName>
    <definedName name="SUM_K_CC02AX_1">#N/A</definedName>
    <definedName name="SUM_K_CC02LB_1">#N/A</definedName>
    <definedName name="SUM_K_CC02LX_1">#N/A</definedName>
    <definedName name="SUM_K_CC03AW_1">#N/A</definedName>
    <definedName name="SUM_K_CC03AX_1">#N/A</definedName>
    <definedName name="SUM_K_CC04AX_1">#N/A</definedName>
    <definedName name="SUM_K_CC04LX_1">#N/A</definedName>
    <definedName name="SUM_K_CHF_1">#N/A</definedName>
    <definedName name="SUM_K_CHF_ASSETS_1">#N/A</definedName>
    <definedName name="SUM_K_CHF_EXPENSES_1">#N/A</definedName>
    <definedName name="SUM_K_CHF_INCOME_1">#N/A</definedName>
    <definedName name="SUM_K_CHF_LIABILITIES_1">#N/A</definedName>
    <definedName name="SUM_K_CHF_SUSPENSE_1">#N/A</definedName>
    <definedName name="SUM_K_CM02LF_1">#N/A</definedName>
    <definedName name="SUM_K_COMMODITY___FUTURE_1">#N/A</definedName>
    <definedName name="SUM_K_COMMODITY___OPTION_1">#N/A</definedName>
    <definedName name="SUM_K_CONTRACTUAL___OPTION_1">#N/A</definedName>
    <definedName name="SUM_K_CONTRACTUAL___SWAP_1">#N/A</definedName>
    <definedName name="SUM_K_DEAM_____7950____________________C191_____USD_1">#N/A</definedName>
    <definedName name="SUM_K_DEAM_____7950_______________LF_____C192_____GBP_1">#N/A</definedName>
    <definedName name="SUM_K_DEAM_____7950_______________LF_____C192_____USD_1">#N/A</definedName>
    <definedName name="SUM_K_DEAM_____7950_____COMMISSION_EXP_______________C191_____USD_1">#N/A</definedName>
    <definedName name="SUM_K_DEAM_____7950_____COMMISSION_EXP__________LF_____C192_____GBP_1">#N/A</definedName>
    <definedName name="SUM_K_DEAM_____7950_____COMMISSION_EXP__________LF_____C192_____USD_1">#N/A</definedName>
    <definedName name="SUM_K_DEAM_____7995_______________OC_____C187_____JPY_1">#N/A</definedName>
    <definedName name="SUM_K_DEAM_____7995_______________OC_____C190_____JPY_1">#N/A</definedName>
    <definedName name="SUM_K_DEAM_____7995_______________OC_____C193_____JPY_1">#N/A</definedName>
    <definedName name="SUM_K_DEAM_____7995_____CONTRACTUAL_PAYMENTS__________OC_____C187_____JPY_1">#N/A</definedName>
    <definedName name="SUM_K_DEAM_____7995_____CONTRACTUAL_PAYMENTS__________OC_____C190_____JPY_1">#N/A</definedName>
    <definedName name="SUM_K_DEAM_____7995_____CONTRACTUAL_PAYMENTS__________OC_____C193_____JPY_1">#N/A</definedName>
    <definedName name="SUM_K_DEAM_1">#N/A</definedName>
    <definedName name="SUM_K_EQ02AF_1">#N/A</definedName>
    <definedName name="SUM_K_EQ02LF_1">#N/A</definedName>
    <definedName name="SUM_K_EQ04LB_1">#N/A</definedName>
    <definedName name="SUM_K_EQUITIES___LISTED_1">#N/A</definedName>
    <definedName name="SUM_K_EQUITY___NON_LISTED_1">#N/A</definedName>
    <definedName name="SUM_K_EUR_1">#N/A</definedName>
    <definedName name="SUM_K_EUR_ASSETS_1">#N/A</definedName>
    <definedName name="SUM_K_EUR_EXPENSES_1">#N/A</definedName>
    <definedName name="SUM_K_EUR_INCOME_1">#N/A</definedName>
    <definedName name="SUM_K_EUR_LIABILITIES_1">#N/A</definedName>
    <definedName name="SUM_K_EUR_SUSPENSE_1">#N/A</definedName>
    <definedName name="SUM_K_F_X_FORWARD_1">#N/A</definedName>
    <definedName name="SUM_K_FINANCE_1">#N/A</definedName>
    <definedName name="SUM_K_GBP_1">#N/A</definedName>
    <definedName name="SUM_K_GBP_ASSETS_1">#N/A</definedName>
    <definedName name="SUM_K_GBP_EXPENSES_1">#N/A</definedName>
    <definedName name="SUM_K_GBP_INCOME_1">#N/A</definedName>
    <definedName name="SUM_K_GBP_LIABILITIES_1">#N/A</definedName>
    <definedName name="SUM_K_GBP_SUSPENSE_1">#N/A</definedName>
    <definedName name="SUM_K_IR01AW_1">#N/A</definedName>
    <definedName name="SUM_K_IR01CS_1">#N/A</definedName>
    <definedName name="SUM_K_IR01LB_1">#N/A</definedName>
    <definedName name="SUM_K_IR02LF_1">#N/A</definedName>
    <definedName name="SUM_K_IR03AF_1">#N/A</definedName>
    <definedName name="SUM_K_IR03LF_1">#N/A</definedName>
    <definedName name="SUM_K_JPY_1">#N/A</definedName>
    <definedName name="SUM_K_JPY_ASSETS_1">#N/A</definedName>
    <definedName name="SUM_K_JPY_EXPENSES_1">#N/A</definedName>
    <definedName name="SUM_K_JPY_INCOME_1">#N/A</definedName>
    <definedName name="SUM_K_JPY_LIABILITIES_1">#N/A</definedName>
    <definedName name="SUM_K_JPY_SUSPENSE_1">#N/A</definedName>
    <definedName name="SUM_K_LILYPD_1">#N/A</definedName>
    <definedName name="SUM_K_MA01CS_1">#N/A</definedName>
    <definedName name="SUM_K_MA02JP_1">#N/A</definedName>
    <definedName name="SUM_K_MA04SD_1">#N/A</definedName>
    <definedName name="SUM_K_PARTNERSHIP_1">#N/A</definedName>
    <definedName name="SUM_K_SEK_1">#N/A</definedName>
    <definedName name="SUM_K_SEK_ASSETS_1">#N/A</definedName>
    <definedName name="SUM_K_SEK_EXPENSES_1">#N/A</definedName>
    <definedName name="SUM_K_SEK_INCOME_1">#N/A</definedName>
    <definedName name="SUM_K_SEK_LIABILITIES_1">#N/A</definedName>
    <definedName name="SUM_K_SEK_SUSPENSE_1">#N/A</definedName>
    <definedName name="SUM_K_TEMPO_1">#N/A</definedName>
    <definedName name="SUM_K_USD_1">#N/A</definedName>
    <definedName name="SUM_K_USD_ASSETS_1">#N/A</definedName>
    <definedName name="SUM_K_USD_CAPITAL_1">#N/A</definedName>
    <definedName name="SUM_K_USD_EXPENSES_1">#N/A</definedName>
    <definedName name="SUM_K_USD_INCOME_1">#N/A</definedName>
    <definedName name="SUM_K_USD_LIABILITIES_1">#N/A</definedName>
    <definedName name="SUM_K_USD_SUSPENSE_1">#N/A</definedName>
    <definedName name="SUM_K_WARRANTS_1">#N/A</definedName>
    <definedName name="SUM_K_WOLF_1">#N/A</definedName>
    <definedName name="SUM_K_WOLF_WOLF_____BARBAS_____BARRY_BAUSANO_1">#N/A</definedName>
    <definedName name="SUM_K_WOLF_WOLF_____CSGSY_____CREDIT_SUISEE_NOMINEES__GSY_LTD_1">#N/A</definedName>
    <definedName name="SUM_K_WOLF_WOLF_____CSLON_____CREDIT_SUISSE_LONDON_NOMINEE_LTD_1">#N/A</definedName>
    <definedName name="SUM_K_WOLF_WOLF_____FORTIS_____FORTIS_BANK_NV_S_A__1">#N/A</definedName>
    <definedName name="SUM_L__1">#N/A</definedName>
    <definedName name="SUM_L_1">#N/A</definedName>
    <definedName name="SUM_L_ASAFD1__1">#N/A</definedName>
    <definedName name="SUM_L_ASAFD1__ASAFD1_____ANTHON_____Anthony_J__Taddey_Trust_DTD_1">#N/A</definedName>
    <definedName name="SUM_L_ASAFD1__ASAFD1_____ASATAX_____ASA_Tax_Advantaged_Advisors_LLC_1">#N/A</definedName>
    <definedName name="SUM_L_ASAFD1__ASAFD1_____BENNET_____Mr____Mrs__Robert_Bennett_1">#N/A</definedName>
    <definedName name="SUM_L_ASAFD1__ASAFD1_____CAPFND_____118_Capital_Fund__LLC_1">#N/A</definedName>
    <definedName name="SUM_L_ASAFD1__ASAFD1_____CORLIS_____The_Corliss_Family_Trust_1">#N/A</definedName>
    <definedName name="SUM_L_ASAFD1__ASAFD1_____DAVID_____David_Dines_1">#N/A</definedName>
    <definedName name="SUM_L_ASAFD1__ASAFD1_____ELLEEN_____Elleen_F__Murray_QPRT__1__1">#N/A</definedName>
    <definedName name="SUM_L_ASAFD1__ASAFD1_____FURST_____Furst_Capital_Partners_1">#N/A</definedName>
    <definedName name="SUM_L_ASAFD1__ASAFD1_____GARY_____Gary_G__OHagan___Marcia_L__OHagan_1">#N/A</definedName>
    <definedName name="SUM_L_ASAFD1__ASAFD1_____GORDON_____Estate_of_Gordon_H__Ritz_1">#N/A</definedName>
    <definedName name="SUM_L_ASAFD1__ASAFD1_____IRVIN_____Irvin_Kessler_1">#N/A</definedName>
    <definedName name="SUM_L_ASAFD1__ASAFD1_____JAMES_____James_S__Chapman_1">#N/A</definedName>
    <definedName name="SUM_L_ASAFD1__ASAFD1_____LARSEN_____Mrs__Anne_Larsen_Simonson_1">#N/A</definedName>
    <definedName name="SUM_L_ASAFD1__ASAFD1_____MARGOT_____Margot_L__Ritz_1">#N/A</definedName>
    <definedName name="SUM_L_ASAFD1__ASAFD1_____MELLIN_____Paul___Miriam_Mellin_1">#N/A</definedName>
    <definedName name="SUM_L_ASAFD1__ASAFD1_____MICHAE_____Michael_V__Curran_1">#N/A</definedName>
    <definedName name="SUM_L_ASAFD1__ASAFD1_____MURRAY_____Murray_Capital_LLC_1">#N/A</definedName>
    <definedName name="SUM_L_ASAFD1__ASAFD1_____RICHAR_____Richard_F__Leahy_1">#N/A</definedName>
    <definedName name="SUM_L_ASAFD1__ASAFD1_____ROBERT_____Robert_D__Albright_Jr__1">#N/A</definedName>
    <definedName name="SUM_L_ASAFD1__ASAFD1_____ROLAND_____Roland_A__Jacobus_1">#N/A</definedName>
    <definedName name="SUM_L_ASAFD1__ASAFD1_____SCHOEN_____Jon_S__Schoen_1">#N/A</definedName>
    <definedName name="SUM_L_ASAFD1__ASAFD1_____SHAWN_____Shawn_Taddey_1">#N/A</definedName>
    <definedName name="SUM_L_ASAFD1__ASAFD1_____STEVEN_____Steven_Colt_Pumilia_1">#N/A</definedName>
    <definedName name="SUM_L_ASAFD1__ASAFD1_____SUZAN_____Suzan_Z__Ritz_1">#N/A</definedName>
    <definedName name="SUM_L_ASAFD1__ASAFD1_____THYSEL_____Jon_P__Thysell_1">#N/A</definedName>
    <definedName name="SUM_L_AUD___EUR_1">#N/A</definedName>
    <definedName name="SUM_L_AUD___JPY_1">#N/A</definedName>
    <definedName name="SUM_L_AUD_1">#N/A</definedName>
    <definedName name="SUM_L_AUD_ASSETS_1">#N/A</definedName>
    <definedName name="SUM_L_AUD_EXPENSES_1">#N/A</definedName>
    <definedName name="SUM_L_AUD_INCOME_1">#N/A</definedName>
    <definedName name="SUM_L_AUD_LIABILITIES_1">#N/A</definedName>
    <definedName name="SUM_L_AUD_SUSPENSE_1">#N/A</definedName>
    <definedName name="SUM_L_BONDS___CORPORATE_1">#N/A</definedName>
    <definedName name="SUM_L_BONDS___SOVEREIGN_1">#N/A</definedName>
    <definedName name="SUM_L_BONDS___TREASURY_1">#N/A</definedName>
    <definedName name="SUM_L_CAD_1">#N/A</definedName>
    <definedName name="SUM_L_CAD_ASSETS_1">#N/A</definedName>
    <definedName name="SUM_L_CAD_EXPENSES_1">#N/A</definedName>
    <definedName name="SUM_L_CAD_INCOME_1">#N/A</definedName>
    <definedName name="SUM_L_CAD_LIABILITIES_1">#N/A</definedName>
    <definedName name="SUM_L_CAD_SUSPENSE_1">#N/A</definedName>
    <definedName name="SUM_L_CASH_1">#N/A</definedName>
    <definedName name="SUM_L_CC02AX_1">#N/A</definedName>
    <definedName name="SUM_L_CC02LB_1">#N/A</definedName>
    <definedName name="SUM_L_CC02LX_1">#N/A</definedName>
    <definedName name="SUM_L_CC03AW_1">#N/A</definedName>
    <definedName name="SUM_L_CC03AX_1">#N/A</definedName>
    <definedName name="SUM_L_CC04AX_1">#N/A</definedName>
    <definedName name="SUM_L_CC04LX_1">#N/A</definedName>
    <definedName name="SUM_L_CHF_1">#N/A</definedName>
    <definedName name="SUM_L_CHF_ASSETS_1">#N/A</definedName>
    <definedName name="SUM_L_CHF_EXPENSES_1">#N/A</definedName>
    <definedName name="SUM_L_CHF_INCOME_1">#N/A</definedName>
    <definedName name="SUM_L_CHF_LIABILITIES_1">#N/A</definedName>
    <definedName name="SUM_L_CHF_SUSPENSE_1">#N/A</definedName>
    <definedName name="SUM_L_CM02LF_1">#N/A</definedName>
    <definedName name="SUM_L_COMMODITY___FUTURE_1">#N/A</definedName>
    <definedName name="SUM_L_COMMODITY___OPTION_1">#N/A</definedName>
    <definedName name="SUM_L_CONTRACTUAL___OPTION_1">#N/A</definedName>
    <definedName name="SUM_L_CONTRACTUAL___SWAP_1">#N/A</definedName>
    <definedName name="SUM_L_DEAM_1">#N/A</definedName>
    <definedName name="SUM_L_E012BC_1">#N/A</definedName>
    <definedName name="SUM_L_E012BC_FEI94500X0__1">#N/A</definedName>
    <definedName name="SUM_L_E012BC_FEI94750L0__1">#N/A</definedName>
    <definedName name="SUM_L_E102BC_1">#N/A</definedName>
    <definedName name="SUM_L_E102BC_FEI94500F1__1">#N/A</definedName>
    <definedName name="SUM_L_E102BC_FEI94500R1__1">#N/A</definedName>
    <definedName name="SUM_L_E102BC_FEI94750C1__1">#N/A</definedName>
    <definedName name="SUM_L_E102BC_FEI94750O1__1">#N/A</definedName>
    <definedName name="SUM_L_E104BC_1">#N/A</definedName>
    <definedName name="SUM_L_E104BC_FEI94000O1__1">#N/A</definedName>
    <definedName name="SUM_L_E104BC_FEI94500F2__1">#N/A</definedName>
    <definedName name="SUM_L_E104BC_FEI94500I1__1">#N/A</definedName>
    <definedName name="SUM_L_E104BC_FEI94500L1__1">#N/A</definedName>
    <definedName name="SUM_L_E104BC_FEI94500O1__1">#N/A</definedName>
    <definedName name="SUM_L_E104BC_FEI94500R2__1">#N/A</definedName>
    <definedName name="SUM_L_E104BC_FEI94500U1__1">#N/A</definedName>
    <definedName name="SUM_L_E104BC_FEI94500X1__1">#N/A</definedName>
    <definedName name="SUM_L_E104BC_FEI94750C1__1">#N/A</definedName>
    <definedName name="SUM_L_E104BC_FEI94750O1__1">#N/A</definedName>
    <definedName name="SUM_L_E104BC_FEI94875C1__1">#N/A</definedName>
    <definedName name="SUM_L_E104BC_FEI94875O1__1">#N/A</definedName>
    <definedName name="SUM_L_E104BC_GBL10450X0__1">#N/A</definedName>
    <definedName name="SUM_L_E104BC_GBL10500L0__1">#N/A</definedName>
    <definedName name="SUM_L_E104BC_GBL10500X0__1">#N/A</definedName>
    <definedName name="SUM_L_E104BC_GBL10550L0__1">#N/A</definedName>
    <definedName name="SUM_L_E104BC_GBL10550X0__1">#N/A</definedName>
    <definedName name="SUM_L_E104BC_GBL10650L0__1">#N/A</definedName>
    <definedName name="SUM_L_E107BC_1">#N/A</definedName>
    <definedName name="SUM_L_E107BC_FEI94625O1__1">#N/A</definedName>
    <definedName name="SUM_L_E107BC_FEI94750O1__1">#N/A</definedName>
    <definedName name="SUM_L_E107BC_FEI94875O1__1">#N/A</definedName>
    <definedName name="SUM_L_E108BC_1">#N/A</definedName>
    <definedName name="SUM_L_E108BC_GBL10500W0__1">#N/A</definedName>
    <definedName name="SUM_L_E108BC_GBL10550W0__1">#N/A</definedName>
    <definedName name="SUM_L_E108BC_GBL10600L0__1">#N/A</definedName>
    <definedName name="SUM_L_E111BC_1">#N/A</definedName>
    <definedName name="SUM_L_E111BC_FEI94750L1__1">#N/A</definedName>
    <definedName name="SUM_L_E111BC_FEI94750X1__1">#N/A</definedName>
    <definedName name="SUM_L_E111BC_GBL10550C1__1">#N/A</definedName>
    <definedName name="SUM_L_E111BC_GBL10550L0__1">#N/A</definedName>
    <definedName name="SUM_L_E111BC_GBL10550O1__1">#N/A</definedName>
    <definedName name="SUM_L_E111BC_GBL10550X0__1">#N/A</definedName>
    <definedName name="SUM_L_E111BC_GBL10600A1__1">#N/A</definedName>
    <definedName name="SUM_L_E111BC_GBL10600C1__1">#N/A</definedName>
    <definedName name="SUM_L_E111BC_GBL10600M1__1">#N/A</definedName>
    <definedName name="SUM_L_E111BC_GBL10600O1__1">#N/A</definedName>
    <definedName name="SUM_L_E111BC_GBL10700A1__1">#N/A</definedName>
    <definedName name="SUM_L_E112BC_1">#N/A</definedName>
    <definedName name="SUM_L_E112BC_GBL10450N1__1">#N/A</definedName>
    <definedName name="SUM_L_E112BC_GBL10650B1__1">#N/A</definedName>
    <definedName name="SUM_L_E203BC_1">#N/A</definedName>
    <definedName name="SUM_L_E203BC_GBL10400X0__1">#N/A</definedName>
    <definedName name="SUM_L_E203BC_GBL10450X0__1">#N/A</definedName>
    <definedName name="SUM_L_E203BC_GBL10600L0__1">#N/A</definedName>
    <definedName name="SUM_L_E203BC_GBM10225U0__1">#N/A</definedName>
    <definedName name="SUM_L_E203BC_GBM1025U0__1">#N/A</definedName>
    <definedName name="SUM_L_E203BC_GBM10275I0__1">#N/A</definedName>
    <definedName name="SUM_L_E203BC_GBM10275U0__1">#N/A</definedName>
    <definedName name="SUM_L_E203BC_GBM1030U0__1">#N/A</definedName>
    <definedName name="SUM_L_E203BC_GBM10325I0__1">#N/A</definedName>
    <definedName name="SUM_L_E203BC_OGBL1000X0__1">#N/A</definedName>
    <definedName name="SUM_L_E203BC_OGBL1005X0__1">#N/A</definedName>
    <definedName name="SUM_L_E203BC_OGBL1045U0__1">#N/A</definedName>
    <definedName name="SUM_L_E203BC_OGBL1050U0__1">#N/A</definedName>
    <definedName name="SUM_L_E311BC_1">#N/A</definedName>
    <definedName name="SUM_L_E311BC_GBL10500W0__1">#N/A</definedName>
    <definedName name="SUM_L_E311BC_GBL10550W0__1">#N/A</definedName>
    <definedName name="SUM_L_E402BC_1">#N/A</definedName>
    <definedName name="SUM_L_E402BC_FEI94250R1__1">#N/A</definedName>
    <definedName name="SUM_L_E402BC_FEI94250U1__1">#N/A</definedName>
    <definedName name="SUM_L_E402BC_FEI94375X0__1">#N/A</definedName>
    <definedName name="SUM_L_E402BC_FEI94500R1__1">#N/A</definedName>
    <definedName name="SUM_L_E402BC_FEI94500X0__1">#N/A</definedName>
    <definedName name="SUM_L_E402BC_FEI94625O1__1">#N/A</definedName>
    <definedName name="SUM_L_E402BC_FEI94750C1__1">#N/A</definedName>
    <definedName name="SUM_L_E402BC_FEI94750O1__1">#N/A</definedName>
    <definedName name="SUM_L_E402BC_FEI94750R1__1">#N/A</definedName>
    <definedName name="SUM_L_E402BC_FEI94875L0__1">#N/A</definedName>
    <definedName name="SUM_L_E402BC_FEI94875U0__1">#N/A</definedName>
    <definedName name="SUM_L_E402BC_FEI94875X0__1">#N/A</definedName>
    <definedName name="SUM_L_E402BC_FEI95000C1__1">#N/A</definedName>
    <definedName name="SUM_L_E402BC_FEI95000F1__1">#N/A</definedName>
    <definedName name="SUM_L_E402BC_FEI95000I1__1">#N/A</definedName>
    <definedName name="SUM_L_E402BC_FEI95000L0__1">#N/A</definedName>
    <definedName name="SUM_L_E402BC_FEI95000L1__1">#N/A</definedName>
    <definedName name="SUM_L_E402BC_FEI95000R1__1">#N/A</definedName>
    <definedName name="SUM_L_E402BC_FEI95000U0__1">#N/A</definedName>
    <definedName name="SUM_L_E402BC_FEI95000U1__1">#N/A</definedName>
    <definedName name="SUM_L_E402BC_FEI95000X1__1">#N/A</definedName>
    <definedName name="SUM_L_E402BC_FEI95125C1__1">#N/A</definedName>
    <definedName name="SUM_L_E402BC_FEI95125L0__1">#N/A</definedName>
    <definedName name="SUM_L_E402BC_FEI95250F1__1">#N/A</definedName>
    <definedName name="SUM_L_E402BC_FEI95250I1__1">#N/A</definedName>
    <definedName name="SUM_L_E402BC_FEI95250L0__1">#N/A</definedName>
    <definedName name="SUM_L_E402BC_FEI95375G0__1">#N/A</definedName>
    <definedName name="SUM_L_E402BC_FEI95500F1__1">#N/A</definedName>
    <definedName name="SUM_L_E402BC_GBL10350W0__1">#N/A</definedName>
    <definedName name="SUM_L_E402BC_GBL10400M1__1">#N/A</definedName>
    <definedName name="SUM_L_E402BC_GBL10600J0__1">#N/A</definedName>
    <definedName name="SUM_L_E402BC_GBL10600K0__1">#N/A</definedName>
    <definedName name="SUM_L_E402BC_GBL10650K0__1">#N/A</definedName>
    <definedName name="SUM_L_E502BC_1">#N/A</definedName>
    <definedName name="SUM_L_E502BC_OGBL1080L0__1">#N/A</definedName>
    <definedName name="SUM_L_E607BC_1">#N/A</definedName>
    <definedName name="SUM_L_E607BC_GBL10650A1__1">#N/A</definedName>
    <definedName name="SUM_L_EQ02AF_1">#N/A</definedName>
    <definedName name="SUM_L_EQ02LF_1">#N/A</definedName>
    <definedName name="SUM_L_EQ04LB_1">#N/A</definedName>
    <definedName name="SUM_L_EQUITIES___LISTED_1">#N/A</definedName>
    <definedName name="SUM_L_EQUITY___NON_LISTED_1">#N/A</definedName>
    <definedName name="SUM_L_EUR___GBP_1">#N/A</definedName>
    <definedName name="SUM_L_EUR___JPY_1">#N/A</definedName>
    <definedName name="SUM_L_EUR_1">#N/A</definedName>
    <definedName name="SUM_L_EUR_ASSETS_1">#N/A</definedName>
    <definedName name="SUM_L_EUR_EXPENSES_1">#N/A</definedName>
    <definedName name="SUM_L_EUR_INCOME_1">#N/A</definedName>
    <definedName name="SUM_L_EUR_LIABILITIES_1">#N/A</definedName>
    <definedName name="SUM_L_EUR_SUSPENSE_1">#N/A</definedName>
    <definedName name="SUM_L_F_X_FORWARD_1">#N/A</definedName>
    <definedName name="SUM_L_FINANCE_1">#N/A</definedName>
    <definedName name="SUM_L_FSS93000R1__1">#N/A</definedName>
    <definedName name="SUM_L_FSS93500C1__1">#N/A</definedName>
    <definedName name="SUM_L_FSS93500F1__1">#N/A</definedName>
    <definedName name="SUM_L_FSS93500O1__1">#N/A</definedName>
    <definedName name="SUM_L_FSS93500R1__1">#N/A</definedName>
    <definedName name="SUM_L_FSS93500X0__1">#N/A</definedName>
    <definedName name="SUM_L_FSS93625L0__1">#N/A</definedName>
    <definedName name="SUM_L_FSS93750C1__1">#N/A</definedName>
    <definedName name="SUM_L_FSS93750O1__1">#N/A</definedName>
    <definedName name="SUM_L_FSS94500F1__1">#N/A</definedName>
    <definedName name="SUM_L_FUNDI_1">#N/A</definedName>
    <definedName name="SUM_L_FUNDII_1">#N/A</definedName>
    <definedName name="SUM_L_FUNDLP_1">#N/A</definedName>
    <definedName name="SUM_L_FUNDLP_BONDS___SOVEREIGN_1">#N/A</definedName>
    <definedName name="SUM_L_FUNDLP_BONDS___TREASURY_1">#N/A</definedName>
    <definedName name="SUM_L_FUNDLP_CONTRACTUAL___FRA_1">#N/A</definedName>
    <definedName name="SUM_L_FUNDLP_CONTRACTUAL___SWAP_1">#N/A</definedName>
    <definedName name="SUM_L_FUNDLP_FINANCE_1">#N/A</definedName>
    <definedName name="SUM_L_GBP___JPY_1">#N/A</definedName>
    <definedName name="SUM_L_GBP___USD_1">#N/A</definedName>
    <definedName name="SUM_L_GBP_1">#N/A</definedName>
    <definedName name="SUM_L_GBP_ASSETS_1">#N/A</definedName>
    <definedName name="SUM_L_GBP_EXPENSES_1">#N/A</definedName>
    <definedName name="SUM_L_GBP_INCOME_1">#N/A</definedName>
    <definedName name="SUM_L_GBP_LIABILITIES_1">#N/A</definedName>
    <definedName name="SUM_L_GBP_SUSPENSE_1">#N/A</definedName>
    <definedName name="SUM_L_INTRA_1">#N/A</definedName>
    <definedName name="SUM_L_IR01AW_1">#N/A</definedName>
    <definedName name="SUM_L_IR01CS_1">#N/A</definedName>
    <definedName name="SUM_L_IR01LB_1">#N/A</definedName>
    <definedName name="SUM_L_IR02LF_1">#N/A</definedName>
    <definedName name="SUM_L_IR03AF_1">#N/A</definedName>
    <definedName name="SUM_L_IR03LF_1">#N/A</definedName>
    <definedName name="SUM_L_JPY___USD_1">#N/A</definedName>
    <definedName name="SUM_L_JPY_1">#N/A</definedName>
    <definedName name="SUM_L_JPY_ASSETS_1">#N/A</definedName>
    <definedName name="SUM_L_JPY_EXPENSES_1">#N/A</definedName>
    <definedName name="SUM_L_JPY_INCOME_1">#N/A</definedName>
    <definedName name="SUM_L_JPY_LIABILITIES_1">#N/A</definedName>
    <definedName name="SUM_L_JPY_SUSPENSE_1">#N/A</definedName>
    <definedName name="SUM_L_LILYPD_1">#N/A</definedName>
    <definedName name="SUM_L_MA01CS_1">#N/A</definedName>
    <definedName name="SUM_L_MA02JP_1">#N/A</definedName>
    <definedName name="SUM_L_MA04SD_1">#N/A</definedName>
    <definedName name="SUM_L_PARTNERSHIP_1">#N/A</definedName>
    <definedName name="SUM_L_SEK_1">#N/A</definedName>
    <definedName name="SUM_L_SEK_ASSETS_1">#N/A</definedName>
    <definedName name="SUM_L_SEK_EXPENSES_1">#N/A</definedName>
    <definedName name="SUM_L_SEK_INCOME_1">#N/A</definedName>
    <definedName name="SUM_L_SEK_LIABILITIES_1">#N/A</definedName>
    <definedName name="SUM_L_SEK_SUSPENSE_1">#N/A</definedName>
    <definedName name="SUM_L_TEMPO_1">#N/A</definedName>
    <definedName name="SUM_L_USD_1">#N/A</definedName>
    <definedName name="SUM_L_USD_ASSETS_1">#N/A</definedName>
    <definedName name="SUM_L_USD_CAPITAL_1">#N/A</definedName>
    <definedName name="SUM_L_USD_EXPENSES_1">#N/A</definedName>
    <definedName name="SUM_L_USD_INCOME_1">#N/A</definedName>
    <definedName name="SUM_L_USD_LIABILITIES_1">#N/A</definedName>
    <definedName name="SUM_L_USD_SUSPENSE_1">#N/A</definedName>
    <definedName name="SUM_L_WARRANTS_1">#N/A</definedName>
    <definedName name="SUM_L_WOLF_1">#N/A</definedName>
    <definedName name="SUM_L_WOLF_WOLF_____BARBAS_____BARRY_BAUSANO_1">#N/A</definedName>
    <definedName name="SUM_L_WOLF_WOLF_____CSGSY_____CREDIT_SUISEE_NOMINEES__GSY_LTD_1">#N/A</definedName>
    <definedName name="SUM_L_WOLF_WOLF_____CSLON_____CREDIT_SUISSE_LONDON_NOMINEE_LTD_1">#N/A</definedName>
    <definedName name="SUM_L_WOLF_WOLF_____FORTIS_____FORTIS_BANK_NV_S_A__1">#N/A</definedName>
    <definedName name="SUM_M__1">#N/A</definedName>
    <definedName name="SUM_M_1">#N/A</definedName>
    <definedName name="SUM_M_ASAFD1__1">#N/A</definedName>
    <definedName name="SUM_M_ASAFD1__ASAFD1_____ANTHON_____Anthony_J__Taddey_Trust_DTD_1">#N/A</definedName>
    <definedName name="SUM_M_ASAFD1__ASAFD1_____ASATAX_____ASA_Tax_Advantaged_Advisors_LLC_1">#N/A</definedName>
    <definedName name="SUM_M_ASAFD1__ASAFD1_____BENNET_____Mr____Mrs__Robert_Bennett_1">#N/A</definedName>
    <definedName name="SUM_M_ASAFD1__ASAFD1_____CAPFND_____118_Capital_Fund__LLC_1">#N/A</definedName>
    <definedName name="SUM_M_ASAFD1__ASAFD1_____CORLIS_____The_Corliss_Family_Trust_1">#N/A</definedName>
    <definedName name="SUM_M_ASAFD1__ASAFD1_____DAVID_____David_Dines_1">#N/A</definedName>
    <definedName name="SUM_M_ASAFD1__ASAFD1_____ELLEEN_____Elleen_F__Murray_QPRT__1__1">#N/A</definedName>
    <definedName name="SUM_M_ASAFD1__ASAFD1_____FURST_____Furst_Capital_Partners_1">#N/A</definedName>
    <definedName name="SUM_M_ASAFD1__ASAFD1_____GARY_____Gary_G__OHagan___Marcia_L__OHagan_1">#N/A</definedName>
    <definedName name="SUM_M_ASAFD1__ASAFD1_____GORDON_____Estate_of_Gordon_H__Ritz_1">#N/A</definedName>
    <definedName name="SUM_M_ASAFD1__ASAFD1_____IRVIN_____Irvin_Kessler_1">#N/A</definedName>
    <definedName name="SUM_M_ASAFD1__ASAFD1_____JAMES_____James_S__Chapman_1">#N/A</definedName>
    <definedName name="SUM_M_ASAFD1__ASAFD1_____LARSEN_____Mrs__Anne_Larsen_Simonson_1">#N/A</definedName>
    <definedName name="SUM_M_ASAFD1__ASAFD1_____MARGOT_____Margot_L__Ritz_1">#N/A</definedName>
    <definedName name="SUM_M_ASAFD1__ASAFD1_____MELLIN_____Paul___Miriam_Mellin_1">#N/A</definedName>
    <definedName name="SUM_M_ASAFD1__ASAFD1_____MICHAE_____Michael_V__Curran_1">#N/A</definedName>
    <definedName name="SUM_M_ASAFD1__ASAFD1_____MURRAY_____Murray_Capital_LLC_1">#N/A</definedName>
    <definedName name="SUM_M_ASAFD1__ASAFD1_____RICHAR_____Richard_F__Leahy_1">#N/A</definedName>
    <definedName name="SUM_M_ASAFD1__ASAFD1_____ROBERT_____Robert_D__Albright_Jr__1">#N/A</definedName>
    <definedName name="SUM_M_ASAFD1__ASAFD1_____ROLAND_____Roland_A__Jacobus_1">#N/A</definedName>
    <definedName name="SUM_M_ASAFD1__ASAFD1_____SCHOEN_____Jon_S__Schoen_1">#N/A</definedName>
    <definedName name="SUM_M_ASAFD1__ASAFD1_____SHAWN_____Shawn_Taddey_1">#N/A</definedName>
    <definedName name="SUM_M_ASAFD1__ASAFD1_____STEVEN_____Steven_Colt_Pumilia_1">#N/A</definedName>
    <definedName name="SUM_M_ASAFD1__ASAFD1_____SUZAN_____Suzan_Z__Ritz_1">#N/A</definedName>
    <definedName name="SUM_M_ASAFD1__ASAFD1_____THYSEL_____Jon_P__Thysell_1">#N/A</definedName>
    <definedName name="SUM_M_AUD_1">#N/A</definedName>
    <definedName name="SUM_M_AUD_ASSETS_1">#N/A</definedName>
    <definedName name="SUM_M_AUD_EXPENSES_1">#N/A</definedName>
    <definedName name="SUM_M_AUD_INCOME_1">#N/A</definedName>
    <definedName name="SUM_M_AUD_LIABILITIES_1">#N/A</definedName>
    <definedName name="SUM_M_AUD_SUSPENSE_1">#N/A</definedName>
    <definedName name="SUM_M_BONDS___CORPORATE_1">#N/A</definedName>
    <definedName name="SUM_M_BONDS___SOVEREIGN_1">#N/A</definedName>
    <definedName name="SUM_M_BONDS___TREASURY_1">#N/A</definedName>
    <definedName name="SUM_M_CAD_1">#N/A</definedName>
    <definedName name="SUM_M_CAD_ASSETS_1">#N/A</definedName>
    <definedName name="SUM_M_CAD_EXPENSES_1">#N/A</definedName>
    <definedName name="SUM_M_CAD_INCOME_1">#N/A</definedName>
    <definedName name="SUM_M_CAD_LIABILITIES_1">#N/A</definedName>
    <definedName name="SUM_M_CAD_SUSPENSE_1">#N/A</definedName>
    <definedName name="SUM_M_CASH_1">#N/A</definedName>
    <definedName name="SUM_M_CC02AX_1">#N/A</definedName>
    <definedName name="SUM_M_CC02LB_1">#N/A</definedName>
    <definedName name="SUM_M_CC02LX_1">#N/A</definedName>
    <definedName name="SUM_M_CC03AW_1">#N/A</definedName>
    <definedName name="SUM_M_CC03AX_1">#N/A</definedName>
    <definedName name="SUM_M_CC04AX_1">#N/A</definedName>
    <definedName name="SUM_M_CC04LX_1">#N/A</definedName>
    <definedName name="SUM_M_CHF_1">#N/A</definedName>
    <definedName name="SUM_M_CHF_ASSETS_1">#N/A</definedName>
    <definedName name="SUM_M_CHF_EXPENSES_1">#N/A</definedName>
    <definedName name="SUM_M_CHF_INCOME_1">#N/A</definedName>
    <definedName name="SUM_M_CHF_LIABILITIES_1">#N/A</definedName>
    <definedName name="SUM_M_CHF_SUSPENSE_1">#N/A</definedName>
    <definedName name="SUM_M_CM02LF_1">#N/A</definedName>
    <definedName name="SUM_M_COMMODITY___FUTURE_1">#N/A</definedName>
    <definedName name="SUM_M_COMMODITY___OPTION_1">#N/A</definedName>
    <definedName name="SUM_M_CONTRACTUAL___OPTION_1">#N/A</definedName>
    <definedName name="SUM_M_CONTRACTUAL___SWAP_1">#N/A</definedName>
    <definedName name="SUM_M_DEAM_____7950____________________C191_____USD_1">#N/A</definedName>
    <definedName name="SUM_M_DEAM_____7950_______________LF_____C192_____GBP_1">#N/A</definedName>
    <definedName name="SUM_M_DEAM_____7950_______________LF_____C192_____USD_1">#N/A</definedName>
    <definedName name="SUM_M_DEAM_____7950_____COMMISSION_EXP_______________C191_____USD_1">#N/A</definedName>
    <definedName name="SUM_M_DEAM_____7950_____COMMISSION_EXP__________LF_____C192_____GBP_1">#N/A</definedName>
    <definedName name="SUM_M_DEAM_____7950_____COMMISSION_EXP__________LF_____C192_____USD_1">#N/A</definedName>
    <definedName name="SUM_M_DEAM_____7995_______________OC_____C187_____JPY_1">#N/A</definedName>
    <definedName name="SUM_M_DEAM_____7995_______________OC_____C190_____JPY_1">#N/A</definedName>
    <definedName name="SUM_M_DEAM_____7995_______________OC_____C193_____JPY_1">#N/A</definedName>
    <definedName name="SUM_M_DEAM_____7995_____CONTRACTUAL_PAYMENTS__________OC_____C187_____JPY_1">#N/A</definedName>
    <definedName name="SUM_M_DEAM_____7995_____CONTRACTUAL_PAYMENTS__________OC_____C190_____JPY_1">#N/A</definedName>
    <definedName name="SUM_M_DEAM_____7995_____CONTRACTUAL_PAYMENTS__________OC_____C193_____JPY_1">#N/A</definedName>
    <definedName name="SUM_M_DEAM_1">#N/A</definedName>
    <definedName name="SUM_M_E012BC_1">#N/A</definedName>
    <definedName name="SUM_M_E012BC_FEI94500X0__1">#N/A</definedName>
    <definedName name="SUM_M_E012BC_FEI94750L0__1">#N/A</definedName>
    <definedName name="SUM_M_E102BC_1">#N/A</definedName>
    <definedName name="SUM_M_E102BC_FEI94500F1__1">#N/A</definedName>
    <definedName name="SUM_M_E102BC_FEI94500R1__1">#N/A</definedName>
    <definedName name="SUM_M_E102BC_FEI94750C1__1">#N/A</definedName>
    <definedName name="SUM_M_E102BC_FEI94750O1__1">#N/A</definedName>
    <definedName name="SUM_M_E104BC_1">#N/A</definedName>
    <definedName name="SUM_M_E104BC_FEI94000O1__1">#N/A</definedName>
    <definedName name="SUM_M_E104BC_FEI94500F2__1">#N/A</definedName>
    <definedName name="SUM_M_E104BC_FEI94500I1__1">#N/A</definedName>
    <definedName name="SUM_M_E104BC_FEI94500L1__1">#N/A</definedName>
    <definedName name="SUM_M_E104BC_FEI94500O1__1">#N/A</definedName>
    <definedName name="SUM_M_E104BC_FEI94500R2__1">#N/A</definedName>
    <definedName name="SUM_M_E104BC_FEI94500U1__1">#N/A</definedName>
    <definedName name="SUM_M_E104BC_FEI94500X1__1">#N/A</definedName>
    <definedName name="SUM_M_E104BC_FEI94750C1__1">#N/A</definedName>
    <definedName name="SUM_M_E104BC_FEI94750O1__1">#N/A</definedName>
    <definedName name="SUM_M_E104BC_FEI94875C1__1">#N/A</definedName>
    <definedName name="SUM_M_E104BC_FEI94875O1__1">#N/A</definedName>
    <definedName name="SUM_M_E104BC_GBL10450X0__1">#N/A</definedName>
    <definedName name="SUM_M_E104BC_GBL10500L0__1">#N/A</definedName>
    <definedName name="SUM_M_E104BC_GBL10500X0__1">#N/A</definedName>
    <definedName name="SUM_M_E104BC_GBL10550L0__1">#N/A</definedName>
    <definedName name="SUM_M_E104BC_GBL10550X0__1">#N/A</definedName>
    <definedName name="SUM_M_E104BC_GBL10650L0__1">#N/A</definedName>
    <definedName name="SUM_M_E107BC_1">#N/A</definedName>
    <definedName name="SUM_M_E107BC_FEI94625O1__1">#N/A</definedName>
    <definedName name="SUM_M_E107BC_FEI94750O1__1">#N/A</definedName>
    <definedName name="SUM_M_E107BC_FEI94875O1__1">#N/A</definedName>
    <definedName name="SUM_M_E108BC_1">#N/A</definedName>
    <definedName name="SUM_M_E108BC_GBL10500W0__1">#N/A</definedName>
    <definedName name="SUM_M_E108BC_GBL10550W0__1">#N/A</definedName>
    <definedName name="SUM_M_E108BC_GBL10600L0__1">#N/A</definedName>
    <definedName name="SUM_M_E111BC_1">#N/A</definedName>
    <definedName name="SUM_M_E111BC_FEI94750L1__1">#N/A</definedName>
    <definedName name="SUM_M_E111BC_FEI94750X1__1">#N/A</definedName>
    <definedName name="SUM_M_E111BC_GBL10550C1__1">#N/A</definedName>
    <definedName name="SUM_M_E111BC_GBL10550L0__1">#N/A</definedName>
    <definedName name="SUM_M_E111BC_GBL10550O1__1">#N/A</definedName>
    <definedName name="SUM_M_E111BC_GBL10550X0__1">#N/A</definedName>
    <definedName name="SUM_M_E111BC_GBL10600A1__1">#N/A</definedName>
    <definedName name="SUM_M_E111BC_GBL10600C1__1">#N/A</definedName>
    <definedName name="SUM_M_E111BC_GBL10600M1__1">#N/A</definedName>
    <definedName name="SUM_M_E111BC_GBL10600O1__1">#N/A</definedName>
    <definedName name="SUM_M_E111BC_GBL10700A1__1">#N/A</definedName>
    <definedName name="SUM_M_E112BC_1">#N/A</definedName>
    <definedName name="SUM_M_E112BC_GBL10450N1__1">#N/A</definedName>
    <definedName name="SUM_M_E112BC_GBL10650B1__1">#N/A</definedName>
    <definedName name="SUM_M_E203BC_1">#N/A</definedName>
    <definedName name="SUM_M_E203BC_GBL10400X0__1">#N/A</definedName>
    <definedName name="SUM_M_E203BC_GBL10450X0__1">#N/A</definedName>
    <definedName name="SUM_M_E203BC_GBL10600L0__1">#N/A</definedName>
    <definedName name="SUM_M_E203BC_GBM10225U0__1">#N/A</definedName>
    <definedName name="SUM_M_E203BC_GBM1025U0__1">#N/A</definedName>
    <definedName name="SUM_M_E203BC_GBM10275I0__1">#N/A</definedName>
    <definedName name="SUM_M_E203BC_GBM10275U0__1">#N/A</definedName>
    <definedName name="SUM_M_E203BC_GBM1030U0__1">#N/A</definedName>
    <definedName name="SUM_M_E203BC_GBM10325I0__1">#N/A</definedName>
    <definedName name="SUM_M_E203BC_OGBL1000X0__1">#N/A</definedName>
    <definedName name="SUM_M_E203BC_OGBL1005X0__1">#N/A</definedName>
    <definedName name="SUM_M_E203BC_OGBL1045U0__1">#N/A</definedName>
    <definedName name="SUM_M_E203BC_OGBL1050U0__1">#N/A</definedName>
    <definedName name="SUM_M_E311BC_1">#N/A</definedName>
    <definedName name="SUM_M_E311BC_GBL10500W0__1">#N/A</definedName>
    <definedName name="SUM_M_E311BC_GBL10550W0__1">#N/A</definedName>
    <definedName name="SUM_M_E402BC_1">#N/A</definedName>
    <definedName name="SUM_M_E402BC_FEI94250R1__1">#N/A</definedName>
    <definedName name="SUM_M_E402BC_FEI94250U1__1">#N/A</definedName>
    <definedName name="SUM_M_E402BC_FEI94375X0__1">#N/A</definedName>
    <definedName name="SUM_M_E402BC_FEI94500R1__1">#N/A</definedName>
    <definedName name="SUM_M_E402BC_FEI94500X0__1">#N/A</definedName>
    <definedName name="SUM_M_E402BC_FEI94625O1__1">#N/A</definedName>
    <definedName name="SUM_M_E402BC_FEI94750C1__1">#N/A</definedName>
    <definedName name="SUM_M_E402BC_FEI94750O1__1">#N/A</definedName>
    <definedName name="SUM_M_E402BC_FEI94750R1__1">#N/A</definedName>
    <definedName name="SUM_M_E402BC_FEI94875L0__1">#N/A</definedName>
    <definedName name="SUM_M_E402BC_FEI94875U0__1">#N/A</definedName>
    <definedName name="SUM_M_E402BC_FEI94875X0__1">#N/A</definedName>
    <definedName name="SUM_M_E402BC_FEI95000C1__1">#N/A</definedName>
    <definedName name="SUM_M_E402BC_FEI95000F1__1">#N/A</definedName>
    <definedName name="SUM_M_E402BC_FEI95000I1__1">#N/A</definedName>
    <definedName name="SUM_M_E402BC_FEI95000L0__1">#N/A</definedName>
    <definedName name="SUM_M_E402BC_FEI95000L1__1">#N/A</definedName>
    <definedName name="SUM_M_E402BC_FEI95000R1__1">#N/A</definedName>
    <definedName name="SUM_M_E402BC_FEI95000U0__1">#N/A</definedName>
    <definedName name="SUM_M_E402BC_FEI95000U1__1">#N/A</definedName>
    <definedName name="SUM_M_E402BC_FEI95000X1__1">#N/A</definedName>
    <definedName name="SUM_M_E402BC_FEI95125C1__1">#N/A</definedName>
    <definedName name="SUM_M_E402BC_FEI95125L0__1">#N/A</definedName>
    <definedName name="SUM_M_E402BC_FEI95250F1__1">#N/A</definedName>
    <definedName name="SUM_M_E402BC_FEI95250I1__1">#N/A</definedName>
    <definedName name="SUM_M_E402BC_FEI95250L0__1">#N/A</definedName>
    <definedName name="SUM_M_E402BC_FEI95375G0__1">#N/A</definedName>
    <definedName name="SUM_M_E402BC_FEI95500F1__1">#N/A</definedName>
    <definedName name="SUM_M_E402BC_GBL10350W0__1">#N/A</definedName>
    <definedName name="SUM_M_E402BC_GBL10400M1__1">#N/A</definedName>
    <definedName name="SUM_M_E402BC_GBL10600J0__1">#N/A</definedName>
    <definedName name="SUM_M_E402BC_GBL10600K0__1">#N/A</definedName>
    <definedName name="SUM_M_E402BC_GBL10650K0__1">#N/A</definedName>
    <definedName name="SUM_M_E502BC_1">#N/A</definedName>
    <definedName name="SUM_M_E502BC_OGBL1080L0__1">#N/A</definedName>
    <definedName name="SUM_M_E607BC_1">#N/A</definedName>
    <definedName name="SUM_M_E607BC_GBL10650A1__1">#N/A</definedName>
    <definedName name="SUM_M_EQ02AF_1">#N/A</definedName>
    <definedName name="SUM_M_EQ02LF_1">#N/A</definedName>
    <definedName name="SUM_M_EQ04LB_1">#N/A</definedName>
    <definedName name="SUM_M_EQUITIES___LISTED_1">#N/A</definedName>
    <definedName name="SUM_M_EQUITY___NON_LISTED_1">#N/A</definedName>
    <definedName name="SUM_M_EUR_1">#N/A</definedName>
    <definedName name="SUM_M_EUR_ASSETS_1">#N/A</definedName>
    <definedName name="SUM_M_EUR_EXPENSES_1">#N/A</definedName>
    <definedName name="SUM_M_EUR_INCOME_1">#N/A</definedName>
    <definedName name="SUM_M_EUR_LIABILITIES_1">#N/A</definedName>
    <definedName name="SUM_M_EUR_SUSPENSE_1">#N/A</definedName>
    <definedName name="SUM_M_F_X_FORWARD_1">#N/A</definedName>
    <definedName name="SUM_M_FINANCE_1">#N/A</definedName>
    <definedName name="SUM_M_FSS93000R1__1">#N/A</definedName>
    <definedName name="SUM_M_FSS93500C1__1">#N/A</definedName>
    <definedName name="SUM_M_FSS93500F1__1">#N/A</definedName>
    <definedName name="SUM_M_FSS93500O1__1">#N/A</definedName>
    <definedName name="SUM_M_FSS93500R1__1">#N/A</definedName>
    <definedName name="SUM_M_FSS93500X0__1">#N/A</definedName>
    <definedName name="SUM_M_FSS93625L0__1">#N/A</definedName>
    <definedName name="SUM_M_FSS93750C1__1">#N/A</definedName>
    <definedName name="SUM_M_FSS93750O1__1">#N/A</definedName>
    <definedName name="SUM_M_FSS94500F1__1">#N/A</definedName>
    <definedName name="SUM_M_FUNDI_1">#N/A</definedName>
    <definedName name="SUM_M_FUNDII_1">#N/A</definedName>
    <definedName name="SUM_M_FUNDLP_1">#N/A</definedName>
    <definedName name="SUM_M_FUNDLP_BONDS___SOVEREIGN_1">#N/A</definedName>
    <definedName name="SUM_M_FUNDLP_BONDS___TREASURY_1">#N/A</definedName>
    <definedName name="SUM_M_FUNDLP_CONTRACTUAL___FRA_1">#N/A</definedName>
    <definedName name="SUM_M_FUNDLP_CONTRACTUAL___SWAP_1">#N/A</definedName>
    <definedName name="SUM_M_FUNDLP_FINANCE_1">#N/A</definedName>
    <definedName name="SUM_M_GBP_1">#N/A</definedName>
    <definedName name="SUM_M_GBP_ASSETS_1">#N/A</definedName>
    <definedName name="SUM_M_GBP_EXPENSES_1">#N/A</definedName>
    <definedName name="SUM_M_GBP_INCOME_1">#N/A</definedName>
    <definedName name="SUM_M_GBP_LIABILITIES_1">#N/A</definedName>
    <definedName name="SUM_M_GBP_SUSPENSE_1">#N/A</definedName>
    <definedName name="SUM_M_INTRA_1">#N/A</definedName>
    <definedName name="SUM_M_IR01AW_1">#N/A</definedName>
    <definedName name="SUM_M_IR01CS_1">#N/A</definedName>
    <definedName name="SUM_M_IR01LB_1">#N/A</definedName>
    <definedName name="SUM_M_IR02LF_1">#N/A</definedName>
    <definedName name="SUM_M_IR03AF_1">#N/A</definedName>
    <definedName name="SUM_M_IR03LF_1">#N/A</definedName>
    <definedName name="SUM_M_JPY_1">#N/A</definedName>
    <definedName name="SUM_M_JPY_ASSETS_1">#N/A</definedName>
    <definedName name="SUM_M_JPY_EXPENSES_1">#N/A</definedName>
    <definedName name="SUM_M_JPY_INCOME_1">#N/A</definedName>
    <definedName name="SUM_M_JPY_LIABILITIES_1">#N/A</definedName>
    <definedName name="SUM_M_JPY_SUSPENSE_1">#N/A</definedName>
    <definedName name="SUM_M_LILYPD_1">#N/A</definedName>
    <definedName name="SUM_M_MA01CS_1">#N/A</definedName>
    <definedName name="SUM_M_MA02JP_1">#N/A</definedName>
    <definedName name="SUM_M_MA04SD_1">#N/A</definedName>
    <definedName name="SUM_M_PARTNERSHIP_1">#N/A</definedName>
    <definedName name="SUM_M_SEK_1">#N/A</definedName>
    <definedName name="SUM_M_SEK_ASSETS_1">#N/A</definedName>
    <definedName name="SUM_M_SEK_EXPENSES_1">#N/A</definedName>
    <definedName name="SUM_M_SEK_INCOME_1">#N/A</definedName>
    <definedName name="SUM_M_SEK_LIABILITIES_1">#N/A</definedName>
    <definedName name="SUM_M_SEK_SUSPENSE_1">#N/A</definedName>
    <definedName name="SUM_M_TEMPO_1">#N/A</definedName>
    <definedName name="SUM_M_USD_1">#N/A</definedName>
    <definedName name="SUM_M_USD_ASSETS_1">#N/A</definedName>
    <definedName name="SUM_M_USD_CAPITAL_1">#N/A</definedName>
    <definedName name="SUM_M_USD_EXPENSES_1">#N/A</definedName>
    <definedName name="SUM_M_USD_INCOME_1">#N/A</definedName>
    <definedName name="SUM_M_USD_LIABILITIES_1">#N/A</definedName>
    <definedName name="SUM_M_USD_SUSPENSE_1">#N/A</definedName>
    <definedName name="SUM_M_WARRANTS_1">#N/A</definedName>
    <definedName name="SUM_M_WOLF_1">#N/A</definedName>
    <definedName name="SUM_M_WOLF_WOLF_____BARBAS_____BARRY_BAUSANO_1">#N/A</definedName>
    <definedName name="SUM_M_WOLF_WOLF_____CSGSY_____CREDIT_SUISEE_NOMINEES__GSY_LTD_1">#N/A</definedName>
    <definedName name="SUM_M_WOLF_WOLF_____CSLON_____CREDIT_SUISSE_LONDON_NOMINEE_LTD_1">#N/A</definedName>
    <definedName name="SUM_M_WOLF_WOLF_____FORTIS_____FORTIS_BANK_NV_S_A__1">#N/A</definedName>
    <definedName name="SUM_N__1">#N/A</definedName>
    <definedName name="SUM_N_1">#N/A</definedName>
    <definedName name="SUM_N_ASAFD1__1">#N/A</definedName>
    <definedName name="SUM_N_ASAFD1__ASAFD1_____ANTHON_____Anthony_J__Taddey_Trust_DTD_1">#N/A</definedName>
    <definedName name="SUM_N_ASAFD1__ASAFD1_____ASATAX_____ASA_Tax_Advantaged_Advisors_LLC_1">#N/A</definedName>
    <definedName name="SUM_N_ASAFD1__ASAFD1_____BENNET_____Mr____Mrs__Robert_Bennett_1">#N/A</definedName>
    <definedName name="SUM_N_ASAFD1__ASAFD1_____CAPFND_____118_Capital_Fund__LLC_1">#N/A</definedName>
    <definedName name="SUM_N_ASAFD1__ASAFD1_____CORLIS_____The_Corliss_Family_Trust_1">#N/A</definedName>
    <definedName name="SUM_N_ASAFD1__ASAFD1_____DAVID_____David_Dines_1">#N/A</definedName>
    <definedName name="SUM_N_ASAFD1__ASAFD1_____ELLEEN_____Elleen_F__Murray_QPRT__1__1">#N/A</definedName>
    <definedName name="SUM_N_ASAFD1__ASAFD1_____FURST_____Furst_Capital_Partners_1">#N/A</definedName>
    <definedName name="SUM_N_ASAFD1__ASAFD1_____GARY_____Gary_G__OHagan___Marcia_L__OHagan_1">#N/A</definedName>
    <definedName name="SUM_N_ASAFD1__ASAFD1_____GORDON_____Estate_of_Gordon_H__Ritz_1">#N/A</definedName>
    <definedName name="SUM_N_ASAFD1__ASAFD1_____IRVIN_____Irvin_Kessler_1">#N/A</definedName>
    <definedName name="SUM_N_ASAFD1__ASAFD1_____JAMES_____James_S__Chapman_1">#N/A</definedName>
    <definedName name="SUM_N_ASAFD1__ASAFD1_____LARSEN_____Mrs__Anne_Larsen_Simonson_1">#N/A</definedName>
    <definedName name="SUM_N_ASAFD1__ASAFD1_____MARGOT_____Margot_L__Ritz_1">#N/A</definedName>
    <definedName name="SUM_N_ASAFD1__ASAFD1_____MELLIN_____Paul___Miriam_Mellin_1">#N/A</definedName>
    <definedName name="SUM_N_ASAFD1__ASAFD1_____MICHAE_____Michael_V__Curran_1">#N/A</definedName>
    <definedName name="SUM_N_ASAFD1__ASAFD1_____MURRAY_____Murray_Capital_LLC_1">#N/A</definedName>
    <definedName name="SUM_N_ASAFD1__ASAFD1_____RICHAR_____Richard_F__Leahy_1">#N/A</definedName>
    <definedName name="SUM_N_ASAFD1__ASAFD1_____ROBERT_____Robert_D__Albright_Jr__1">#N/A</definedName>
    <definedName name="SUM_N_ASAFD1__ASAFD1_____ROLAND_____Roland_A__Jacobus_1">#N/A</definedName>
    <definedName name="SUM_N_ASAFD1__ASAFD1_____SCHOEN_____Jon_S__Schoen_1">#N/A</definedName>
    <definedName name="SUM_N_ASAFD1__ASAFD1_____SHAWN_____Shawn_Taddey_1">#N/A</definedName>
    <definedName name="SUM_N_ASAFD1__ASAFD1_____STEVEN_____Steven_Colt_Pumilia_1">#N/A</definedName>
    <definedName name="SUM_N_ASAFD1__ASAFD1_____SUZAN_____Suzan_Z__Ritz_1">#N/A</definedName>
    <definedName name="SUM_N_ASAFD1__ASAFD1_____THYSEL_____Jon_P__Thysell_1">#N/A</definedName>
    <definedName name="SUM_N_ASAFD1_NET_ASSET_VALUE_1">#N/A</definedName>
    <definedName name="SUM_N_ASAFD1_NET_ASSET_VALUE_ASAFD1_INVESTMENTS_1">#N/A</definedName>
    <definedName name="SUM_N_ASAFD1_NET_ASSET_VALUE_CASH_AND_OTHER_ASSETS_1">#N/A</definedName>
    <definedName name="SUM_N_AUD_1">#N/A</definedName>
    <definedName name="SUM_N_AUD_ASSETS_1">#N/A</definedName>
    <definedName name="SUM_N_AUD_EXPENSES_1">#N/A</definedName>
    <definedName name="SUM_N_AUD_INCOME_1">#N/A</definedName>
    <definedName name="SUM_N_AUD_LIABILITIES_1">#N/A</definedName>
    <definedName name="SUM_N_AUD_SUSPENSE_1">#N/A</definedName>
    <definedName name="SUM_N_BONDS___CORPORATE_1">#N/A</definedName>
    <definedName name="SUM_N_BONDS___SOVEREIGN_1">#N/A</definedName>
    <definedName name="SUM_N_BONDS___TREASURY_1">#N/A</definedName>
    <definedName name="SUM_N_C100CB_1">#N/A</definedName>
    <definedName name="SUM_N_C101CB_1">#N/A</definedName>
    <definedName name="SUM_N_C102CB_1">#N/A</definedName>
    <definedName name="SUM_N_C103CB_1">#N/A</definedName>
    <definedName name="SUM_N_C104CB_1">#N/A</definedName>
    <definedName name="SUM_N_C105CB_1">#N/A</definedName>
    <definedName name="SUM_N_C106CB_1">#N/A</definedName>
    <definedName name="SUM_N_C108CB_1">#N/A</definedName>
    <definedName name="SUM_N_C109CB_1">#N/A</definedName>
    <definedName name="SUM_N_C110CB_1">#N/A</definedName>
    <definedName name="SUM_N_C112CB_1">#N/A</definedName>
    <definedName name="SUM_N_C113CB_1">#N/A</definedName>
    <definedName name="SUM_N_C114CB_1">#N/A</definedName>
    <definedName name="SUM_N_C115CB_1">#N/A</definedName>
    <definedName name="SUM_N_C116CB_1">#N/A</definedName>
    <definedName name="SUM_N_C117CB_1">#N/A</definedName>
    <definedName name="SUM_N_C118BX_1">#N/A</definedName>
    <definedName name="SUM_N_C118CB_1">#N/A</definedName>
    <definedName name="SUM_N_C119CB_1">#N/A</definedName>
    <definedName name="SUM_N_C120CB_1">#N/A</definedName>
    <definedName name="SUM_N_C121BX_1">#N/A</definedName>
    <definedName name="SUM_N_C121CB_1">#N/A</definedName>
    <definedName name="SUM_N_C122CB_1">#N/A</definedName>
    <definedName name="SUM_N_C123BX_1">#N/A</definedName>
    <definedName name="SUM_N_C124CB_1">#N/A</definedName>
    <definedName name="SUM_N_C125CB_1">#N/A</definedName>
    <definedName name="SUM_N_C126CB_1">#N/A</definedName>
    <definedName name="SUM_N_C127CB_1">#N/A</definedName>
    <definedName name="SUM_N_C128CB_1">#N/A</definedName>
    <definedName name="SUM_N_C129BX_1">#N/A</definedName>
    <definedName name="SUM_N_C130CB_1">#N/A</definedName>
    <definedName name="SUM_N_C131CB_1">#N/A</definedName>
    <definedName name="SUM_N_C132CB_1">#N/A</definedName>
    <definedName name="SUM_N_C133CB_1">#N/A</definedName>
    <definedName name="SUM_N_C134CB_1">#N/A</definedName>
    <definedName name="SUM_N_C135BX_1">#N/A</definedName>
    <definedName name="SUM_N_C136CB_1">#N/A</definedName>
    <definedName name="SUM_N_C137BX_1">#N/A</definedName>
    <definedName name="SUM_N_C138BX_1">#N/A</definedName>
    <definedName name="SUM_N_C138CB_1">#N/A</definedName>
    <definedName name="SUM_N_C139BX_1">#N/A</definedName>
    <definedName name="SUM_N_C140CB_1">#N/A</definedName>
    <definedName name="SUM_N_C141BX_1">#N/A</definedName>
    <definedName name="SUM_N_C142CB_1">#N/A</definedName>
    <definedName name="SUM_N_C143CB_1">#N/A</definedName>
    <definedName name="SUM_N_C144BX_1">#N/A</definedName>
    <definedName name="SUM_N_C144CB_1">#N/A</definedName>
    <definedName name="SUM_N_C145BX_1">#N/A</definedName>
    <definedName name="SUM_N_C146BX_1">#N/A</definedName>
    <definedName name="SUM_N_C146CB_1">#N/A</definedName>
    <definedName name="SUM_N_C147CB_1">#N/A</definedName>
    <definedName name="SUM_N_C148CB_1">#N/A</definedName>
    <definedName name="SUM_N_C149CB_1">#N/A</definedName>
    <definedName name="SUM_N_C150CB_1">#N/A</definedName>
    <definedName name="SUM_N_C151CB_1">#N/A</definedName>
    <definedName name="SUM_N_C152CB_1">#N/A</definedName>
    <definedName name="SUM_N_C153CB_1">#N/A</definedName>
    <definedName name="SUM_N_C154CB_1">#N/A</definedName>
    <definedName name="SUM_N_C155CB_1">#N/A</definedName>
    <definedName name="SUM_N_C156CB_1">#N/A</definedName>
    <definedName name="SUM_N_C157CB_1">#N/A</definedName>
    <definedName name="SUM_N_C158CB_1">#N/A</definedName>
    <definedName name="SUM_N_C159CB_1">#N/A</definedName>
    <definedName name="SUM_N_C160CB_1">#N/A</definedName>
    <definedName name="SUM_N_C161CB_1">#N/A</definedName>
    <definedName name="SUM_N_C162CB_1">#N/A</definedName>
    <definedName name="SUM_N_C163CB_1">#N/A</definedName>
    <definedName name="SUM_N_C164CB_1">#N/A</definedName>
    <definedName name="SUM_N_C165CB_1">#N/A</definedName>
    <definedName name="SUM_N_C166CB_1">#N/A</definedName>
    <definedName name="SUM_N_C167CB_1">#N/A</definedName>
    <definedName name="SUM_N_C168CB_1">#N/A</definedName>
    <definedName name="SUM_N_C168DX_1">#N/A</definedName>
    <definedName name="SUM_N_C169DX_1">#N/A</definedName>
    <definedName name="SUM_N_C170DX_1">#N/A</definedName>
    <definedName name="SUM_N_C171CB_1">#N/A</definedName>
    <definedName name="SUM_N_C172CB_1">#N/A</definedName>
    <definedName name="SUM_N_C172DX_1">#N/A</definedName>
    <definedName name="SUM_N_C173DX_1">#N/A</definedName>
    <definedName name="SUM_N_C174DX_1">#N/A</definedName>
    <definedName name="SUM_N_C175CB_1">#N/A</definedName>
    <definedName name="SUM_N_C176CB_1">#N/A</definedName>
    <definedName name="SUM_N_C177CB_1">#N/A</definedName>
    <definedName name="SUM_N_C178SX_1">#N/A</definedName>
    <definedName name="SUM_N_C179SX_1">#N/A</definedName>
    <definedName name="SUM_N_C180DX_1">#N/A</definedName>
    <definedName name="SUM_N_C181DX_1">#N/A</definedName>
    <definedName name="SUM_N_C182DX_1">#N/A</definedName>
    <definedName name="SUM_N_C183DX_1">#N/A</definedName>
    <definedName name="SUM_N_C184DX_1">#N/A</definedName>
    <definedName name="SUM_N_C186DX_1">#N/A</definedName>
    <definedName name="SUM_N_C187CB_1">#N/A</definedName>
    <definedName name="SUM_N_C187OC_1">#N/A</definedName>
    <definedName name="SUM_N_C188DX_1">#N/A</definedName>
    <definedName name="SUM_N_C189CB_1">#N/A</definedName>
    <definedName name="SUM_N_C190CB_1">#N/A</definedName>
    <definedName name="SUM_N_C190OC_1">#N/A</definedName>
    <definedName name="SUM_N_C191LF_1">#N/A</definedName>
    <definedName name="SUM_N_C192LF_1">#N/A</definedName>
    <definedName name="SUM_N_C193CB_1">#N/A</definedName>
    <definedName name="SUM_N_C193OC_1">#N/A</definedName>
    <definedName name="SUM_N_CAD_1">#N/A</definedName>
    <definedName name="SUM_N_CAD_ASSETS_1">#N/A</definedName>
    <definedName name="SUM_N_CAD_EXPENSES_1">#N/A</definedName>
    <definedName name="SUM_N_CAD_INCOME_1">#N/A</definedName>
    <definedName name="SUM_N_CAD_LIABILITIES_1">#N/A</definedName>
    <definedName name="SUM_N_CAD_SUSPENSE_1">#N/A</definedName>
    <definedName name="SUM_N_CASH_1">#N/A</definedName>
    <definedName name="SUM_N_CASHSD_1">#N/A</definedName>
    <definedName name="SUM_N_CC02AX_1">#N/A</definedName>
    <definedName name="SUM_N_CC02LB_1">#N/A</definedName>
    <definedName name="SUM_N_CC02LX_1">#N/A</definedName>
    <definedName name="SUM_N_CC03AW_1">#N/A</definedName>
    <definedName name="SUM_N_CC03AX_1">#N/A</definedName>
    <definedName name="SUM_N_CC04AX_1">#N/A</definedName>
    <definedName name="SUM_N_CC04LX_1">#N/A</definedName>
    <definedName name="SUM_N_CHF_1">#N/A</definedName>
    <definedName name="SUM_N_CHF_ASSETS_1">#N/A</definedName>
    <definedName name="SUM_N_CHF_EXPENSES_1">#N/A</definedName>
    <definedName name="SUM_N_CHF_INCOME_1">#N/A</definedName>
    <definedName name="SUM_N_CHF_LIABILITIES_1">#N/A</definedName>
    <definedName name="SUM_N_CHF_SUSPENSE_1">#N/A</definedName>
    <definedName name="SUM_N_CIBCCI_1">#N/A</definedName>
    <definedName name="SUM_N_CM02LF_1">#N/A</definedName>
    <definedName name="SUM_N_COMMODITY___FUTURE_1">#N/A</definedName>
    <definedName name="SUM_N_COMMODITY___OPTION_1">#N/A</definedName>
    <definedName name="SUM_N_CONTRACTUAL___OPTION_1">#N/A</definedName>
    <definedName name="SUM_N_CONTRACTUAL___SWAP_1">#N/A</definedName>
    <definedName name="SUM_N_CR01CB_1">#N/A</definedName>
    <definedName name="SUM_N_CR02CB_1">#N/A</definedName>
    <definedName name="SUM_N_CR14CB_1">#N/A</definedName>
    <definedName name="SUM_N_CR15CB_1">#N/A</definedName>
    <definedName name="SUM_N_CR16CB_1">#N/A</definedName>
    <definedName name="SUM_N_CR16SX_1">#N/A</definedName>
    <definedName name="SUM_N_CR17SX_1">#N/A</definedName>
    <definedName name="SUM_N_CR18SX_1">#N/A</definedName>
    <definedName name="SUM_N_CR19SX_1">#N/A</definedName>
    <definedName name="SUM_N_CR20SX_1">#N/A</definedName>
    <definedName name="SUM_N_CR21SX_1">#N/A</definedName>
    <definedName name="SUM_N_CR22CB_1">#N/A</definedName>
    <definedName name="SUM_N_CR22SX_1">#N/A</definedName>
    <definedName name="SUM_N_CR23SX_1">#N/A</definedName>
    <definedName name="SUM_N_CR24SX_1">#N/A</definedName>
    <definedName name="SUM_N_CR25SX_1">#N/A</definedName>
    <definedName name="SUM_N_CR26SX_1">#N/A</definedName>
    <definedName name="SUM_N_CR27SX_1">#N/A</definedName>
    <definedName name="SUM_N_CR28SX_1">#N/A</definedName>
    <definedName name="SUM_N_CR29SX_1">#N/A</definedName>
    <definedName name="SUM_N_CR30SX_1">#N/A</definedName>
    <definedName name="SUM_N_CR31SX_1">#N/A</definedName>
    <definedName name="SUM_N_CR32SX_1">#N/A</definedName>
    <definedName name="SUM_N_CR33SX_1">#N/A</definedName>
    <definedName name="SUM_N_CR34SX_1">#N/A</definedName>
    <definedName name="SUM_N_CR35SX_1">#N/A</definedName>
    <definedName name="SUM_N_CR36SX_1">#N/A</definedName>
    <definedName name="SUM_N_CR37SX_1">#N/A</definedName>
    <definedName name="SUM_N_CR38CB_1">#N/A</definedName>
    <definedName name="SUM_N_CR38SX_1">#N/A</definedName>
    <definedName name="SUM_N_CR39CB_1">#N/A</definedName>
    <definedName name="SUM_N_CR39SX_1">#N/A</definedName>
    <definedName name="SUM_N_CR40CB_1">#N/A</definedName>
    <definedName name="SUM_N_CR40SX_1">#N/A</definedName>
    <definedName name="SUM_N_CR41CB_1">#N/A</definedName>
    <definedName name="SUM_N_CR41SX_1">#N/A</definedName>
    <definedName name="SUM_N_CR42CB_1">#N/A</definedName>
    <definedName name="SUM_N_CR42SX_1">#N/A</definedName>
    <definedName name="SUM_N_CR43SX_1">#N/A</definedName>
    <definedName name="SUM_N_CR44SX_1">#N/A</definedName>
    <definedName name="SUM_N_CR45CB_1">#N/A</definedName>
    <definedName name="SUM_N_CR45SX_1">#N/A</definedName>
    <definedName name="SUM_N_CR46CB_1">#N/A</definedName>
    <definedName name="SUM_N_CR46SX_1">#N/A</definedName>
    <definedName name="SUM_N_CR47SX_1">#N/A</definedName>
    <definedName name="SUM_N_CR48SX_1">#N/A</definedName>
    <definedName name="SUM_N_CR49CB_1">#N/A</definedName>
    <definedName name="SUM_N_CR49SX_1">#N/A</definedName>
    <definedName name="SUM_N_CR50CB_1">#N/A</definedName>
    <definedName name="SUM_N_CR50SX_1">#N/A</definedName>
    <definedName name="SUM_N_CR51CB_1">#N/A</definedName>
    <definedName name="SUM_N_CR51SX_1">#N/A</definedName>
    <definedName name="SUM_N_CR52CB_1">#N/A</definedName>
    <definedName name="SUM_N_CR52SX_1">#N/A</definedName>
    <definedName name="SUM_N_CR53CB_1">#N/A</definedName>
    <definedName name="SUM_N_CR53SX_1">#N/A</definedName>
    <definedName name="SUM_N_CR54CB_1">#N/A</definedName>
    <definedName name="SUM_N_CR55CB_1">#N/A</definedName>
    <definedName name="SUM_N_CR56CB_1">#N/A</definedName>
    <definedName name="SUM_N_CR57CB_1">#N/A</definedName>
    <definedName name="SUM_N_CR58CB_1">#N/A</definedName>
    <definedName name="SUM_N_CR59CB_1">#N/A</definedName>
    <definedName name="SUM_N_CR60CB_1">#N/A</definedName>
    <definedName name="SUM_N_CR61CB_1">#N/A</definedName>
    <definedName name="SUM_N_CR62CB_1">#N/A</definedName>
    <definedName name="SUM_N_CR63CB_1">#N/A</definedName>
    <definedName name="SUM_N_CR64CB_1">#N/A</definedName>
    <definedName name="SUM_N_CR65CB_1">#N/A</definedName>
    <definedName name="SUM_N_CR66CB_1">#N/A</definedName>
    <definedName name="SUM_N_CR68CB_1">#N/A</definedName>
    <definedName name="SUM_N_CR69CB_1">#N/A</definedName>
    <definedName name="SUM_N_CR70CB_1">#N/A</definedName>
    <definedName name="SUM_N_CR71CB_1">#N/A</definedName>
    <definedName name="SUM_N_CR72CB_1">#N/A</definedName>
    <definedName name="SUM_N_CR73CB_1">#N/A</definedName>
    <definedName name="SUM_N_CR74CB_1">#N/A</definedName>
    <definedName name="SUM_N_CR75CB_1">#N/A</definedName>
    <definedName name="SUM_N_CR76CB_1">#N/A</definedName>
    <definedName name="SUM_N_CR77CB_1">#N/A</definedName>
    <definedName name="SUM_N_CR78CB_1">#N/A</definedName>
    <definedName name="SUM_N_CR79CB_1">#N/A</definedName>
    <definedName name="SUM_N_CR80CB_1">#N/A</definedName>
    <definedName name="SUM_N_CR81CB_1">#N/A</definedName>
    <definedName name="SUM_N_CR82CB_1">#N/A</definedName>
    <definedName name="SUM_N_CR83CB_1">#N/A</definedName>
    <definedName name="SUM_N_CR84CB_1">#N/A</definedName>
    <definedName name="SUM_N_CR85CB_1">#N/A</definedName>
    <definedName name="SUM_N_CR86CB_1">#N/A</definedName>
    <definedName name="SUM_N_CR87CB_1">#N/A</definedName>
    <definedName name="SUM_N_CR88BX_1">#N/A</definedName>
    <definedName name="SUM_N_CR88CB_1">#N/A</definedName>
    <definedName name="SUM_N_CR89BX_1">#N/A</definedName>
    <definedName name="SUM_N_CR89CB_1">#N/A</definedName>
    <definedName name="SUM_N_CR90BX_1">#N/A</definedName>
    <definedName name="SUM_N_CR90CB_1">#N/A</definedName>
    <definedName name="SUM_N_CR91BX_1">#N/A</definedName>
    <definedName name="SUM_N_CR91CB_1">#N/A</definedName>
    <definedName name="SUM_N_CR92CB_1">#N/A</definedName>
    <definedName name="SUM_N_CR93CB_1">#N/A</definedName>
    <definedName name="SUM_N_CR94CB_1">#N/A</definedName>
    <definedName name="SUM_N_CR95CB_1">#N/A</definedName>
    <definedName name="SUM_N_CR96CB_1">#N/A</definedName>
    <definedName name="SUM_N_CR97CB_1">#N/A</definedName>
    <definedName name="SUM_N_CR98CB_1">#N/A</definedName>
    <definedName name="SUM_N_CR99CB_1">#N/A</definedName>
    <definedName name="SUM_N_DEAM_1">#N/A</definedName>
    <definedName name="SUM_N_DEAM_NET_ASSET_VALUE_1">#N/A</definedName>
    <definedName name="SUM_N_DEAM_NET_ASSET_VALUE_CASH_AND_OTHER_ASSETS_1">#N/A</definedName>
    <definedName name="SUM_N_DEAM_NET_ASSET_VALUE_DEAM_INVESTMENTS_1">#N/A</definedName>
    <definedName name="SUM_N_DKK_1">#N/A</definedName>
    <definedName name="SUM_N_EQ02AF_1">#N/A</definedName>
    <definedName name="SUM_N_EQ02LF_1">#N/A</definedName>
    <definedName name="SUM_N_EQ04LB_1">#N/A</definedName>
    <definedName name="SUM_N_EQUITIES___LISTED_1">#N/A</definedName>
    <definedName name="SUM_N_EQUITY___NON_LISTED_1">#N/A</definedName>
    <definedName name="SUM_N_EUR_1">#N/A</definedName>
    <definedName name="SUM_N_EUR_ASSETS_1">#N/A</definedName>
    <definedName name="SUM_N_EUR_EXPENSES_1">#N/A</definedName>
    <definedName name="SUM_N_EUR_INCOME_1">#N/A</definedName>
    <definedName name="SUM_N_EUR_LIABILITIES_1">#N/A</definedName>
    <definedName name="SUM_N_EUR_SUSPENSE_1">#N/A</definedName>
    <definedName name="SUM_N_F_X_FORWARD_1">#N/A</definedName>
    <definedName name="SUM_N_FINANCE_1">#N/A</definedName>
    <definedName name="SUM_N_FUNDI_1">#N/A</definedName>
    <definedName name="SUM_N_FUNDI_CASH_1">#N/A</definedName>
    <definedName name="SUM_N_FUNDI_PARTS_1">#N/A</definedName>
    <definedName name="SUM_N_FUNDII_1">#N/A</definedName>
    <definedName name="SUM_N_FUNDII_CASH_1">#N/A</definedName>
    <definedName name="SUM_N_FUNDII_PARTS_1">#N/A</definedName>
    <definedName name="SUM_N_FUNDLP_1">#N/A</definedName>
    <definedName name="SUM_N_FUNDLP_CASH_1">#N/A</definedName>
    <definedName name="SUM_N_FUNDLP_CASHNF_1">#N/A</definedName>
    <definedName name="SUM_N_FUNDLP_DEBT_1">#N/A</definedName>
    <definedName name="SUM_N_FUNDLP_FORWD_1">#N/A</definedName>
    <definedName name="SUM_N_FUNDLP_FUTR_1">#N/A</definedName>
    <definedName name="SUM_N_FUNDLP_OPTN_1">#N/A</definedName>
    <definedName name="SUM_N_GBP_1">#N/A</definedName>
    <definedName name="SUM_N_GBP_ASSETS_1">#N/A</definedName>
    <definedName name="SUM_N_GBP_EXPENSES_1">#N/A</definedName>
    <definedName name="SUM_N_GBP_INCOME_1">#N/A</definedName>
    <definedName name="SUM_N_GBP_LIABILITIES_1">#N/A</definedName>
    <definedName name="SUM_N_GBP_SUSPENSE_1">#N/A</definedName>
    <definedName name="SUM_N_INTRA_1">#N/A</definedName>
    <definedName name="SUM_N_INTRA_CASH_1">#N/A</definedName>
    <definedName name="SUM_N_INTRA_CASHNF_1">#N/A</definedName>
    <definedName name="SUM_N_INTRA_DEBT_1">#N/A</definedName>
    <definedName name="SUM_N_INTRA_FORWD_1">#N/A</definedName>
    <definedName name="SUM_N_INTRA_FUTR_1">#N/A</definedName>
    <definedName name="SUM_N_INTRA_OPTN_1">#N/A</definedName>
    <definedName name="SUM_N_IR01AW_1">#N/A</definedName>
    <definedName name="SUM_N_IR01CB_1">#N/A</definedName>
    <definedName name="SUM_N_IR01CS_1">#N/A</definedName>
    <definedName name="SUM_N_IR01LB_1">#N/A</definedName>
    <definedName name="SUM_N_IR01SD_1">#N/A</definedName>
    <definedName name="SUM_N_IR02CB_1">#N/A</definedName>
    <definedName name="SUM_N_IR02LF_1">#N/A</definedName>
    <definedName name="SUM_N_IR02SD_1">#N/A</definedName>
    <definedName name="SUM_N_IR02SI_1">#N/A</definedName>
    <definedName name="SUM_N_IR03AF_1">#N/A</definedName>
    <definedName name="SUM_N_IR03CB_1">#N/A</definedName>
    <definedName name="SUM_N_IR03LF_1">#N/A</definedName>
    <definedName name="SUM_N_IR03SD_1">#N/A</definedName>
    <definedName name="SUM_N_IR03SX_1">#N/A</definedName>
    <definedName name="SUM_N_IR04CB_1">#N/A</definedName>
    <definedName name="SUM_N_IR04OC_1">#N/A</definedName>
    <definedName name="SUM_N_IR04SD_1">#N/A</definedName>
    <definedName name="SUM_N_IR04SI_1">#N/A</definedName>
    <definedName name="SUM_N_IR05SD_1">#N/A</definedName>
    <definedName name="SUM_N_IR05SX_1">#N/A</definedName>
    <definedName name="SUM_N_IR06CB_1">#N/A</definedName>
    <definedName name="SUM_N_IR07CB_1">#N/A</definedName>
    <definedName name="SUM_N_IR08CB_1">#N/A</definedName>
    <definedName name="SUM_N_IR10CB_1">#N/A</definedName>
    <definedName name="SUM_N_ISDASD_1">#N/A</definedName>
    <definedName name="SUM_N_JPY_1">#N/A</definedName>
    <definedName name="SUM_N_JPY_ASSETS_1">#N/A</definedName>
    <definedName name="SUM_N_JPY_EXPENSES_1">#N/A</definedName>
    <definedName name="SUM_N_JPY_INCOME_1">#N/A</definedName>
    <definedName name="SUM_N_JPY_LIABILITIES_1">#N/A</definedName>
    <definedName name="SUM_N_JPY_SUSPENSE_1">#N/A</definedName>
    <definedName name="SUM_N_LILYPD_1">#N/A</definedName>
    <definedName name="SUM_N_LILYPD_NET_ASSET_VALUE_1">#N/A</definedName>
    <definedName name="SUM_N_LILYPD_NET_ASSET_VALUE_CASH_AND_OTHER_ASSETS_1">#N/A</definedName>
    <definedName name="SUM_N_LILYPD_NET_ASSET_VALUE_LILYPD_INVESTMENTS_1">#N/A</definedName>
    <definedName name="SUM_N_MA01CS_1">#N/A</definedName>
    <definedName name="SUM_N_MA02JP_1">#N/A</definedName>
    <definedName name="SUM_N_MA04SD_1">#N/A</definedName>
    <definedName name="SUM_N_NOK_1">#N/A</definedName>
    <definedName name="SUM_N_PARTNERSHIP_1">#N/A</definedName>
    <definedName name="SUM_N_PBMRLF_1">#N/A</definedName>
    <definedName name="SUM_N_PBMRSD_1">#N/A</definedName>
    <definedName name="SUM_N_PLN_1">#N/A</definedName>
    <definedName name="SUM_N_REPOSD_1">#N/A</definedName>
    <definedName name="SUM_N_SEK_1">#N/A</definedName>
    <definedName name="SUM_N_SEK_ASSETS_1">#N/A</definedName>
    <definedName name="SUM_N_SEK_EXPENSES_1">#N/A</definedName>
    <definedName name="SUM_N_SEK_INCOME_1">#N/A</definedName>
    <definedName name="SUM_N_SEK_LIABILITIES_1">#N/A</definedName>
    <definedName name="SUM_N_SEK_SUSPENSE_1">#N/A</definedName>
    <definedName name="SUM_N_TEMPO_1">#N/A</definedName>
    <definedName name="SUM_N_TEMPO_NET_ASSET_VALUE_1">#N/A</definedName>
    <definedName name="SUM_N_TEMPO_NET_ASSET_VALUE_CASH_AND_OTHER_ASSETS_1">#N/A</definedName>
    <definedName name="SUM_N_TEMPO_NET_ASSET_VALUE_TEMPO_INVESTMENTS_1">#N/A</definedName>
    <definedName name="SUM_N_TRL_1">#N/A</definedName>
    <definedName name="SUM_N_USD_1">#N/A</definedName>
    <definedName name="SUM_N_USD_ASSETS_1">#N/A</definedName>
    <definedName name="SUM_N_USD_CAPITAL_1">#N/A</definedName>
    <definedName name="SUM_N_USD_EXPENSES_1">#N/A</definedName>
    <definedName name="SUM_N_USD_INCOME_1">#N/A</definedName>
    <definedName name="SUM_N_USD_LIABILITIES_1">#N/A</definedName>
    <definedName name="SUM_N_USD_SUSPENSE_1">#N/A</definedName>
    <definedName name="SUM_N_VL01OC_1">#N/A</definedName>
    <definedName name="SUM_N_VL02CB_1">#N/A</definedName>
    <definedName name="SUM_N_VL02OC_1">#N/A</definedName>
    <definedName name="SUM_N_VL04OC_1">#N/A</definedName>
    <definedName name="SUM_N_WARRANTS_1">#N/A</definedName>
    <definedName name="SUM_N_WOLF_1">#N/A</definedName>
    <definedName name="SUM_N_WOLF_NET_ASSET_VALUE_1">#N/A</definedName>
    <definedName name="SUM_N_WOLF_NET_ASSET_VALUE_CASH_AND_OTHER_ASSETS_1">#N/A</definedName>
    <definedName name="SUM_N_WOLF_NET_ASSET_VALUE_WOLF_INVESTMENTS_1">#N/A</definedName>
    <definedName name="SUM_N_WOLF_WOLF_____BARBAS_____BARRY_BAUSANO_1">#N/A</definedName>
    <definedName name="SUM_N_WOLF_WOLF_____CSGSY_____CREDIT_SUISEE_NOMINEES__GSY_LTD_1">#N/A</definedName>
    <definedName name="SUM_N_WOLF_WOLF_____CSLON_____CREDIT_SUISSE_LONDON_NOMINEE_LTD_1">#N/A</definedName>
    <definedName name="SUM_N_WOLF_WOLF_____FORTIS_____FORTIS_BANK_NV_S_A__1">#N/A</definedName>
    <definedName name="SUM_O__1">#N/A</definedName>
    <definedName name="SUM_O_1">#N/A</definedName>
    <definedName name="SUM_O_ASAFD1__1">#N/A</definedName>
    <definedName name="SUM_O_ASAFD1__ASAFD1_____ANTHON_____Anthony_J__Taddey_Trust_DTD_1">#N/A</definedName>
    <definedName name="SUM_O_ASAFD1__ASAFD1_____ASATAX_____ASA_Tax_Advantaged_Advisors_LLC_1">#N/A</definedName>
    <definedName name="SUM_O_ASAFD1__ASAFD1_____BENNET_____Mr____Mrs__Robert_Bennett_1">#N/A</definedName>
    <definedName name="SUM_O_ASAFD1__ASAFD1_____CAPFND_____118_Capital_Fund__LLC_1">#N/A</definedName>
    <definedName name="SUM_O_ASAFD1__ASAFD1_____CORLIS_____The_Corliss_Family_Trust_1">#N/A</definedName>
    <definedName name="SUM_O_ASAFD1__ASAFD1_____DAVID_____David_Dines_1">#N/A</definedName>
    <definedName name="SUM_O_ASAFD1__ASAFD1_____ELLEEN_____Elleen_F__Murray_QPRT__1__1">#N/A</definedName>
    <definedName name="SUM_O_ASAFD1__ASAFD1_____FURST_____Furst_Capital_Partners_1">#N/A</definedName>
    <definedName name="SUM_O_ASAFD1__ASAFD1_____GARY_____Gary_G__OHagan___Marcia_L__OHagan_1">#N/A</definedName>
    <definedName name="SUM_O_ASAFD1__ASAFD1_____GORDON_____Estate_of_Gordon_H__Ritz_1">#N/A</definedName>
    <definedName name="SUM_O_ASAFD1__ASAFD1_____IRVIN_____Irvin_Kessler_1">#N/A</definedName>
    <definedName name="SUM_O_ASAFD1__ASAFD1_____JAMES_____James_S__Chapman_1">#N/A</definedName>
    <definedName name="SUM_O_ASAFD1__ASAFD1_____LARSEN_____Mrs__Anne_Larsen_Simonson_1">#N/A</definedName>
    <definedName name="SUM_O_ASAFD1__ASAFD1_____MARGOT_____Margot_L__Ritz_1">#N/A</definedName>
    <definedName name="SUM_O_ASAFD1__ASAFD1_____MELLIN_____Paul___Miriam_Mellin_1">#N/A</definedName>
    <definedName name="SUM_O_ASAFD1__ASAFD1_____MICHAE_____Michael_V__Curran_1">#N/A</definedName>
    <definedName name="SUM_O_ASAFD1__ASAFD1_____MURRAY_____Murray_Capital_LLC_1">#N/A</definedName>
    <definedName name="SUM_O_ASAFD1__ASAFD1_____RICHAR_____Richard_F__Leahy_1">#N/A</definedName>
    <definedName name="SUM_O_ASAFD1__ASAFD1_____ROBERT_____Robert_D__Albright_Jr__1">#N/A</definedName>
    <definedName name="SUM_O_ASAFD1__ASAFD1_____ROLAND_____Roland_A__Jacobus_1">#N/A</definedName>
    <definedName name="SUM_O_ASAFD1__ASAFD1_____SCHOEN_____Jon_S__Schoen_1">#N/A</definedName>
    <definedName name="SUM_O_ASAFD1__ASAFD1_____SHAWN_____Shawn_Taddey_1">#N/A</definedName>
    <definedName name="SUM_O_ASAFD1__ASAFD1_____STEVEN_____Steven_Colt_Pumilia_1">#N/A</definedName>
    <definedName name="SUM_O_ASAFD1__ASAFD1_____SUZAN_____Suzan_Z__Ritz_1">#N/A</definedName>
    <definedName name="SUM_O_ASAFD1__ASAFD1_____THYSEL_____Jon_P__Thysell_1">#N/A</definedName>
    <definedName name="SUM_O_ASAFD1_NET_ASSET_VALUE_1">#N/A</definedName>
    <definedName name="SUM_O_ASAFD1_NET_ASSET_VALUE_ASAFD1_INVESTMENTS_1">#N/A</definedName>
    <definedName name="SUM_O_ASAFD1_NET_ASSET_VALUE_CASH_AND_OTHER_ASSETS_1">#N/A</definedName>
    <definedName name="SUM_O_AUD_1">#N/A</definedName>
    <definedName name="SUM_O_AUD_ASSETS_1">#N/A</definedName>
    <definedName name="SUM_O_AUD_EXPENSES_1">#N/A</definedName>
    <definedName name="SUM_O_AUD_INCOME_1">#N/A</definedName>
    <definedName name="SUM_O_AUD_LIABILITIES_1">#N/A</definedName>
    <definedName name="SUM_O_AUD_SUSPENSE_1">#N/A</definedName>
    <definedName name="SUM_O_BONDS___CORPORATE_1">#N/A</definedName>
    <definedName name="SUM_O_BONDS___SOVEREIGN_1">#N/A</definedName>
    <definedName name="SUM_O_BONDS___TREASURY_1">#N/A</definedName>
    <definedName name="SUM_O_C100CB_1">#N/A</definedName>
    <definedName name="SUM_O_C101CB_1">#N/A</definedName>
    <definedName name="SUM_O_C102CB_1">#N/A</definedName>
    <definedName name="SUM_O_C103CB_1">#N/A</definedName>
    <definedName name="SUM_O_C104CB_1">#N/A</definedName>
    <definedName name="SUM_O_C105CB_1">#N/A</definedName>
    <definedName name="SUM_O_C106CB_1">#N/A</definedName>
    <definedName name="SUM_O_C108CB_1">#N/A</definedName>
    <definedName name="SUM_O_C109CB_1">#N/A</definedName>
    <definedName name="SUM_O_C110CB_1">#N/A</definedName>
    <definedName name="SUM_O_C112CB_1">#N/A</definedName>
    <definedName name="SUM_O_C113CB_1">#N/A</definedName>
    <definedName name="SUM_O_C114CB_1">#N/A</definedName>
    <definedName name="SUM_O_C115CB_1">#N/A</definedName>
    <definedName name="SUM_O_C116CB_1">#N/A</definedName>
    <definedName name="SUM_O_C117CB_1">#N/A</definedName>
    <definedName name="SUM_O_C118BX_1">#N/A</definedName>
    <definedName name="SUM_O_C118CB_1">#N/A</definedName>
    <definedName name="SUM_O_C119CB_1">#N/A</definedName>
    <definedName name="SUM_O_C120CB_1">#N/A</definedName>
    <definedName name="SUM_O_C121BX_1">#N/A</definedName>
    <definedName name="SUM_O_C121CB_1">#N/A</definedName>
    <definedName name="SUM_O_C122CB_1">#N/A</definedName>
    <definedName name="SUM_O_C123BX_1">#N/A</definedName>
    <definedName name="SUM_O_C124CB_1">#N/A</definedName>
    <definedName name="SUM_O_C125CB_1">#N/A</definedName>
    <definedName name="SUM_O_C126CB_1">#N/A</definedName>
    <definedName name="SUM_O_C127CB_1">#N/A</definedName>
    <definedName name="SUM_O_C128CB_1">#N/A</definedName>
    <definedName name="SUM_O_C129BX_1">#N/A</definedName>
    <definedName name="SUM_O_C130CB_1">#N/A</definedName>
    <definedName name="SUM_O_C131CB_1">#N/A</definedName>
    <definedName name="SUM_O_C132CB_1">#N/A</definedName>
    <definedName name="SUM_O_C133CB_1">#N/A</definedName>
    <definedName name="SUM_O_C134CB_1">#N/A</definedName>
    <definedName name="SUM_O_C135BX_1">#N/A</definedName>
    <definedName name="SUM_O_C136CB_1">#N/A</definedName>
    <definedName name="SUM_O_C137BX_1">#N/A</definedName>
    <definedName name="SUM_O_C138BX_1">#N/A</definedName>
    <definedName name="SUM_O_C138CB_1">#N/A</definedName>
    <definedName name="SUM_O_C139BX_1">#N/A</definedName>
    <definedName name="SUM_O_C140CB_1">#N/A</definedName>
    <definedName name="SUM_O_C141BX_1">#N/A</definedName>
    <definedName name="SUM_O_C142CB_1">#N/A</definedName>
    <definedName name="SUM_O_C143CB_1">#N/A</definedName>
    <definedName name="SUM_O_C144BX_1">#N/A</definedName>
    <definedName name="SUM_O_C144CB_1">#N/A</definedName>
    <definedName name="SUM_O_C145BX_1">#N/A</definedName>
    <definedName name="SUM_O_C146BX_1">#N/A</definedName>
    <definedName name="SUM_O_C146CB_1">#N/A</definedName>
    <definedName name="SUM_O_C147CB_1">#N/A</definedName>
    <definedName name="SUM_O_C148CB_1">#N/A</definedName>
    <definedName name="SUM_O_C149CB_1">#N/A</definedName>
    <definedName name="SUM_O_C150CB_1">#N/A</definedName>
    <definedName name="SUM_O_C151CB_1">#N/A</definedName>
    <definedName name="SUM_O_C152CB_1">#N/A</definedName>
    <definedName name="SUM_O_C153CB_1">#N/A</definedName>
    <definedName name="SUM_O_C154CB_1">#N/A</definedName>
    <definedName name="SUM_O_C155CB_1">#N/A</definedName>
    <definedName name="SUM_O_C156CB_1">#N/A</definedName>
    <definedName name="SUM_O_C157CB_1">#N/A</definedName>
    <definedName name="SUM_O_C158CB_1">#N/A</definedName>
    <definedName name="SUM_O_C159CB_1">#N/A</definedName>
    <definedName name="SUM_O_C160CB_1">#N/A</definedName>
    <definedName name="SUM_O_C161CB_1">#N/A</definedName>
    <definedName name="SUM_O_C162CB_1">#N/A</definedName>
    <definedName name="SUM_O_C163CB_1">#N/A</definedName>
    <definedName name="SUM_O_C164CB_1">#N/A</definedName>
    <definedName name="SUM_O_C165CB_1">#N/A</definedName>
    <definedName name="SUM_O_C166CB_1">#N/A</definedName>
    <definedName name="SUM_O_C167CB_1">#N/A</definedName>
    <definedName name="SUM_O_C168CB_1">#N/A</definedName>
    <definedName name="SUM_O_C168DX_1">#N/A</definedName>
    <definedName name="SUM_O_C169DX_1">#N/A</definedName>
    <definedName name="SUM_O_C170DX_1">#N/A</definedName>
    <definedName name="SUM_O_C171CB_1">#N/A</definedName>
    <definedName name="SUM_O_C172CB_1">#N/A</definedName>
    <definedName name="SUM_O_C172DX_1">#N/A</definedName>
    <definedName name="SUM_O_C173DX_1">#N/A</definedName>
    <definedName name="SUM_O_C174DX_1">#N/A</definedName>
    <definedName name="SUM_O_C175CB_1">#N/A</definedName>
    <definedName name="SUM_O_C176CB_1">#N/A</definedName>
    <definedName name="SUM_O_C177CB_1">#N/A</definedName>
    <definedName name="SUM_O_C178SX_1">#N/A</definedName>
    <definedName name="SUM_O_C179SX_1">#N/A</definedName>
    <definedName name="SUM_O_C180DX_1">#N/A</definedName>
    <definedName name="SUM_O_C181DX_1">#N/A</definedName>
    <definedName name="SUM_O_C182DX_1">#N/A</definedName>
    <definedName name="SUM_O_C183DX_1">#N/A</definedName>
    <definedName name="SUM_O_C184DX_1">#N/A</definedName>
    <definedName name="SUM_O_C186DX_1">#N/A</definedName>
    <definedName name="SUM_O_C187CB_1">#N/A</definedName>
    <definedName name="SUM_O_C187OC_1">#N/A</definedName>
    <definedName name="SUM_O_C188DX_1">#N/A</definedName>
    <definedName name="SUM_O_C189CB_1">#N/A</definedName>
    <definedName name="SUM_O_C190CB_1">#N/A</definedName>
    <definedName name="SUM_O_C190OC_1">#N/A</definedName>
    <definedName name="SUM_O_C191LF_1">#N/A</definedName>
    <definedName name="SUM_O_C192LF_1">#N/A</definedName>
    <definedName name="SUM_O_C193CB_1">#N/A</definedName>
    <definedName name="SUM_O_C193OC_1">#N/A</definedName>
    <definedName name="SUM_O_CAD_1">#N/A</definedName>
    <definedName name="SUM_O_CAD_ASSETS_1">#N/A</definedName>
    <definedName name="SUM_O_CAD_EXPENSES_1">#N/A</definedName>
    <definedName name="SUM_O_CAD_INCOME_1">#N/A</definedName>
    <definedName name="SUM_O_CAD_LIABILITIES_1">#N/A</definedName>
    <definedName name="SUM_O_CAD_SUSPENSE_1">#N/A</definedName>
    <definedName name="SUM_O_CASH_1">#N/A</definedName>
    <definedName name="SUM_O_CASHSD_1">#N/A</definedName>
    <definedName name="SUM_O_CC02AX_1">#N/A</definedName>
    <definedName name="SUM_O_CC02LB_1">#N/A</definedName>
    <definedName name="SUM_O_CC02LX_1">#N/A</definedName>
    <definedName name="SUM_O_CC03AW_1">#N/A</definedName>
    <definedName name="SUM_O_CC03AX_1">#N/A</definedName>
    <definedName name="SUM_O_CC04AX_1">#N/A</definedName>
    <definedName name="SUM_O_CC04LX_1">#N/A</definedName>
    <definedName name="SUM_O_CHF_1">#N/A</definedName>
    <definedName name="SUM_O_CHF_ASSETS_1">#N/A</definedName>
    <definedName name="SUM_O_CHF_EXPENSES_1">#N/A</definedName>
    <definedName name="SUM_O_CHF_INCOME_1">#N/A</definedName>
    <definedName name="SUM_O_CHF_LIABILITIES_1">#N/A</definedName>
    <definedName name="SUM_O_CHF_SUSPENSE_1">#N/A</definedName>
    <definedName name="SUM_O_CIBCCI_1">#N/A</definedName>
    <definedName name="SUM_O_CM02LF_1">#N/A</definedName>
    <definedName name="SUM_O_COMMODITY___FUTURE_1">#N/A</definedName>
    <definedName name="SUM_O_COMMODITY___OPTION_1">#N/A</definedName>
    <definedName name="SUM_O_CONTRACTUAL___OPTION_1">#N/A</definedName>
    <definedName name="SUM_O_CONTRACTUAL___SWAP_1">#N/A</definedName>
    <definedName name="SUM_O_CR01CB_1">#N/A</definedName>
    <definedName name="SUM_O_CR02CB_1">#N/A</definedName>
    <definedName name="SUM_O_CR14CB_1">#N/A</definedName>
    <definedName name="SUM_O_CR15CB_1">#N/A</definedName>
    <definedName name="SUM_O_CR16CB_1">#N/A</definedName>
    <definedName name="SUM_O_CR16SX_1">#N/A</definedName>
    <definedName name="SUM_O_CR17SX_1">#N/A</definedName>
    <definedName name="SUM_O_CR18SX_1">#N/A</definedName>
    <definedName name="SUM_O_CR19SX_1">#N/A</definedName>
    <definedName name="SUM_O_CR20SX_1">#N/A</definedName>
    <definedName name="SUM_O_CR21SX_1">#N/A</definedName>
    <definedName name="SUM_O_CR22CB_1">#N/A</definedName>
    <definedName name="SUM_O_CR22SX_1">#N/A</definedName>
    <definedName name="SUM_O_CR23SX_1">#N/A</definedName>
    <definedName name="SUM_O_CR24SX_1">#N/A</definedName>
    <definedName name="SUM_O_CR25SX_1">#N/A</definedName>
    <definedName name="SUM_O_CR26SX_1">#N/A</definedName>
    <definedName name="SUM_O_CR27SX_1">#N/A</definedName>
    <definedName name="SUM_O_CR28SX_1">#N/A</definedName>
    <definedName name="SUM_O_CR29SX_1">#N/A</definedName>
    <definedName name="SUM_O_CR30SX_1">#N/A</definedName>
    <definedName name="SUM_O_CR31SX_1">#N/A</definedName>
    <definedName name="SUM_O_CR32SX_1">#N/A</definedName>
    <definedName name="SUM_O_CR33SX_1">#N/A</definedName>
    <definedName name="SUM_O_CR34SX_1">#N/A</definedName>
    <definedName name="SUM_O_CR35SX_1">#N/A</definedName>
    <definedName name="SUM_O_CR36SX_1">#N/A</definedName>
    <definedName name="SUM_O_CR37SX_1">#N/A</definedName>
    <definedName name="SUM_O_CR38CB_1">#N/A</definedName>
    <definedName name="SUM_O_CR38SX_1">#N/A</definedName>
    <definedName name="SUM_O_CR39CB_1">#N/A</definedName>
    <definedName name="SUM_O_CR39SX_1">#N/A</definedName>
    <definedName name="SUM_O_CR40CB_1">#N/A</definedName>
    <definedName name="SUM_O_CR40SX_1">#N/A</definedName>
    <definedName name="SUM_O_CR41CB_1">#N/A</definedName>
    <definedName name="SUM_O_CR41SX_1">#N/A</definedName>
    <definedName name="SUM_O_CR42CB_1">#N/A</definedName>
    <definedName name="SUM_O_CR42SX_1">#N/A</definedName>
    <definedName name="SUM_O_CR43SX_1">#N/A</definedName>
    <definedName name="SUM_O_CR44SX_1">#N/A</definedName>
    <definedName name="SUM_O_CR45CB_1">#N/A</definedName>
    <definedName name="SUM_O_CR45SX_1">#N/A</definedName>
    <definedName name="SUM_O_CR46CB_1">#N/A</definedName>
    <definedName name="SUM_O_CR46SX_1">#N/A</definedName>
    <definedName name="SUM_O_CR47SX_1">#N/A</definedName>
    <definedName name="SUM_O_CR48SX_1">#N/A</definedName>
    <definedName name="SUM_O_CR49CB_1">#N/A</definedName>
    <definedName name="SUM_O_CR49SX_1">#N/A</definedName>
    <definedName name="SUM_O_CR50CB_1">#N/A</definedName>
    <definedName name="SUM_O_CR50SX_1">#N/A</definedName>
    <definedName name="SUM_O_CR51CB_1">#N/A</definedName>
    <definedName name="SUM_O_CR51SX_1">#N/A</definedName>
    <definedName name="SUM_O_CR52CB_1">#N/A</definedName>
    <definedName name="SUM_O_CR52SX_1">#N/A</definedName>
    <definedName name="SUM_O_CR53CB_1">#N/A</definedName>
    <definedName name="SUM_O_CR53SX_1">#N/A</definedName>
    <definedName name="SUM_O_CR54CB_1">#N/A</definedName>
    <definedName name="SUM_O_CR55CB_1">#N/A</definedName>
    <definedName name="SUM_O_CR56CB_1">#N/A</definedName>
    <definedName name="SUM_O_CR57CB_1">#N/A</definedName>
    <definedName name="SUM_O_CR58CB_1">#N/A</definedName>
    <definedName name="SUM_O_CR59CB_1">#N/A</definedName>
    <definedName name="SUM_O_CR60CB_1">#N/A</definedName>
    <definedName name="SUM_O_CR61CB_1">#N/A</definedName>
    <definedName name="SUM_O_CR62CB_1">#N/A</definedName>
    <definedName name="SUM_O_CR63CB_1">#N/A</definedName>
    <definedName name="SUM_O_CR64CB_1">#N/A</definedName>
    <definedName name="SUM_O_CR65CB_1">#N/A</definedName>
    <definedName name="SUM_O_CR66CB_1">#N/A</definedName>
    <definedName name="SUM_O_CR68CB_1">#N/A</definedName>
    <definedName name="SUM_O_CR69CB_1">#N/A</definedName>
    <definedName name="SUM_O_CR70CB_1">#N/A</definedName>
    <definedName name="SUM_O_CR71CB_1">#N/A</definedName>
    <definedName name="SUM_O_CR72CB_1">#N/A</definedName>
    <definedName name="SUM_O_CR73CB_1">#N/A</definedName>
    <definedName name="SUM_O_CR74CB_1">#N/A</definedName>
    <definedName name="SUM_O_CR75CB_1">#N/A</definedName>
    <definedName name="SUM_O_CR76CB_1">#N/A</definedName>
    <definedName name="SUM_O_CR77CB_1">#N/A</definedName>
    <definedName name="SUM_O_CR78CB_1">#N/A</definedName>
    <definedName name="SUM_O_CR79CB_1">#N/A</definedName>
    <definedName name="SUM_O_CR80CB_1">#N/A</definedName>
    <definedName name="SUM_O_CR81CB_1">#N/A</definedName>
    <definedName name="SUM_O_CR82CB_1">#N/A</definedName>
    <definedName name="SUM_O_CR83CB_1">#N/A</definedName>
    <definedName name="SUM_O_CR84CB_1">#N/A</definedName>
    <definedName name="SUM_O_CR85CB_1">#N/A</definedName>
    <definedName name="SUM_O_CR86CB_1">#N/A</definedName>
    <definedName name="SUM_O_CR87CB_1">#N/A</definedName>
    <definedName name="SUM_O_CR88BX_1">#N/A</definedName>
    <definedName name="SUM_O_CR88CB_1">#N/A</definedName>
    <definedName name="SUM_O_CR89BX_1">#N/A</definedName>
    <definedName name="SUM_O_CR89CB_1">#N/A</definedName>
    <definedName name="SUM_O_CR90BX_1">#N/A</definedName>
    <definedName name="SUM_O_CR90CB_1">#N/A</definedName>
    <definedName name="SUM_O_CR91BX_1">#N/A</definedName>
    <definedName name="SUM_O_CR91CB_1">#N/A</definedName>
    <definedName name="SUM_O_CR92CB_1">#N/A</definedName>
    <definedName name="SUM_O_CR93CB_1">#N/A</definedName>
    <definedName name="SUM_O_CR94CB_1">#N/A</definedName>
    <definedName name="SUM_O_CR95CB_1">#N/A</definedName>
    <definedName name="SUM_O_CR96CB_1">#N/A</definedName>
    <definedName name="SUM_O_CR97CB_1">#N/A</definedName>
    <definedName name="SUM_O_CR98CB_1">#N/A</definedName>
    <definedName name="SUM_O_CR99CB_1">#N/A</definedName>
    <definedName name="SUM_O_DEAM_1">#N/A</definedName>
    <definedName name="SUM_O_DEAM_NET_ASSET_VALUE_1">#N/A</definedName>
    <definedName name="SUM_O_DEAM_NET_ASSET_VALUE_CASH_AND_OTHER_ASSETS_1">#N/A</definedName>
    <definedName name="SUM_O_DEAM_NET_ASSET_VALUE_DEAM_INVESTMENTS_1">#N/A</definedName>
    <definedName name="SUM_O_DKK_1">#N/A</definedName>
    <definedName name="SUM_O_EQ02AF_1">#N/A</definedName>
    <definedName name="SUM_O_EQ02LF_1">#N/A</definedName>
    <definedName name="SUM_O_EQ04LB_1">#N/A</definedName>
    <definedName name="SUM_O_EQUITIES___LISTED_1">#N/A</definedName>
    <definedName name="SUM_O_EQUITY___NON_LISTED_1">#N/A</definedName>
    <definedName name="SUM_O_EUR_1">#N/A</definedName>
    <definedName name="SUM_O_EUR_ASSETS_1">#N/A</definedName>
    <definedName name="SUM_O_EUR_EXPENSES_1">#N/A</definedName>
    <definedName name="SUM_O_EUR_INCOME_1">#N/A</definedName>
    <definedName name="SUM_O_EUR_LIABILITIES_1">#N/A</definedName>
    <definedName name="SUM_O_EUR_SUSPENSE_1">#N/A</definedName>
    <definedName name="SUM_O_F_X_FORWARD_1">#N/A</definedName>
    <definedName name="SUM_O_FINANCE_1">#N/A</definedName>
    <definedName name="SUM_O_FUNDI_1">#N/A</definedName>
    <definedName name="SUM_O_FUNDI_CASH_1">#N/A</definedName>
    <definedName name="SUM_O_FUNDI_PARTS_1">#N/A</definedName>
    <definedName name="SUM_O_FUNDII_1">#N/A</definedName>
    <definedName name="SUM_O_FUNDII_CASH_1">#N/A</definedName>
    <definedName name="SUM_O_FUNDII_PARTS_1">#N/A</definedName>
    <definedName name="SUM_O_FUNDLP_1">#N/A</definedName>
    <definedName name="SUM_O_FUNDLP_CASH_1">#N/A</definedName>
    <definedName name="SUM_O_FUNDLP_CASHNF_1">#N/A</definedName>
    <definedName name="SUM_O_FUNDLP_DEBT_1">#N/A</definedName>
    <definedName name="SUM_O_FUNDLP_FORWD_1">#N/A</definedName>
    <definedName name="SUM_O_FUNDLP_FUTR_1">#N/A</definedName>
    <definedName name="SUM_O_FUNDLP_OPTN_1">#N/A</definedName>
    <definedName name="SUM_O_GBP_1">#N/A</definedName>
    <definedName name="SUM_O_GBP_ASSETS_1">#N/A</definedName>
    <definedName name="SUM_O_GBP_EXPENSES_1">#N/A</definedName>
    <definedName name="SUM_O_GBP_INCOME_1">#N/A</definedName>
    <definedName name="SUM_O_GBP_LIABILITIES_1">#N/A</definedName>
    <definedName name="SUM_O_GBP_SUSPENSE_1">#N/A</definedName>
    <definedName name="SUM_O_INTRA_1">#N/A</definedName>
    <definedName name="SUM_O_INTRA_CASH_1">#N/A</definedName>
    <definedName name="SUM_O_INTRA_CASHNF_1">#N/A</definedName>
    <definedName name="SUM_O_INTRA_DEBT_1">#N/A</definedName>
    <definedName name="SUM_O_INTRA_FORWD_1">#N/A</definedName>
    <definedName name="SUM_O_INTRA_FUTR_1">#N/A</definedName>
    <definedName name="SUM_O_INTRA_OPTN_1">#N/A</definedName>
    <definedName name="SUM_O_IR01AW_1">#N/A</definedName>
    <definedName name="SUM_O_IR01CB_1">#N/A</definedName>
    <definedName name="SUM_O_IR01CS_1">#N/A</definedName>
    <definedName name="SUM_O_IR01LB_1">#N/A</definedName>
    <definedName name="SUM_O_IR01SD_1">#N/A</definedName>
    <definedName name="SUM_O_IR02CB_1">#N/A</definedName>
    <definedName name="SUM_O_IR02LF_1">#N/A</definedName>
    <definedName name="SUM_O_IR02SD_1">#N/A</definedName>
    <definedName name="SUM_O_IR02SI_1">#N/A</definedName>
    <definedName name="SUM_O_IR03AF_1">#N/A</definedName>
    <definedName name="SUM_O_IR03CB_1">#N/A</definedName>
    <definedName name="SUM_O_IR03LF_1">#N/A</definedName>
    <definedName name="SUM_O_IR03SD_1">#N/A</definedName>
    <definedName name="SUM_O_IR03SX_1">#N/A</definedName>
    <definedName name="SUM_O_IR04CB_1">#N/A</definedName>
    <definedName name="SUM_O_IR04OC_1">#N/A</definedName>
    <definedName name="SUM_O_IR04SD_1">#N/A</definedName>
    <definedName name="SUM_O_IR04SI_1">#N/A</definedName>
    <definedName name="SUM_O_IR05SD_1">#N/A</definedName>
    <definedName name="SUM_O_IR05SX_1">#N/A</definedName>
    <definedName name="SUM_O_IR06CB_1">#N/A</definedName>
    <definedName name="SUM_O_IR07CB_1">#N/A</definedName>
    <definedName name="SUM_O_IR08CB_1">#N/A</definedName>
    <definedName name="SUM_O_IR10CB_1">#N/A</definedName>
    <definedName name="SUM_O_ISDASD_1">#N/A</definedName>
    <definedName name="SUM_O_JPY_1">#N/A</definedName>
    <definedName name="SUM_O_JPY_ASSETS_1">#N/A</definedName>
    <definedName name="SUM_O_JPY_EXPENSES_1">#N/A</definedName>
    <definedName name="SUM_O_JPY_INCOME_1">#N/A</definedName>
    <definedName name="SUM_O_JPY_LIABILITIES_1">#N/A</definedName>
    <definedName name="SUM_O_JPY_SUSPENSE_1">#N/A</definedName>
    <definedName name="SUM_O_LILYPD_1">#N/A</definedName>
    <definedName name="SUM_O_LILYPD_NET_ASSET_VALUE_1">#N/A</definedName>
    <definedName name="SUM_O_LILYPD_NET_ASSET_VALUE_CASH_AND_OTHER_ASSETS_1">#N/A</definedName>
    <definedName name="SUM_O_LILYPD_NET_ASSET_VALUE_LILYPD_INVESTMENTS_1">#N/A</definedName>
    <definedName name="SUM_O_MA01CS_1">#N/A</definedName>
    <definedName name="SUM_O_MA02JP_1">#N/A</definedName>
    <definedName name="SUM_O_MA04SD_1">#N/A</definedName>
    <definedName name="SUM_O_NOK_1">#N/A</definedName>
    <definedName name="SUM_O_PARTNERSHIP_1">#N/A</definedName>
    <definedName name="SUM_O_PBMRLF_1">#N/A</definedName>
    <definedName name="SUM_O_PBMRSD_1">#N/A</definedName>
    <definedName name="SUM_O_PLN_1">#N/A</definedName>
    <definedName name="SUM_O_REPOSD_1">#N/A</definedName>
    <definedName name="SUM_O_SEK_1">#N/A</definedName>
    <definedName name="SUM_O_SEK_ASSETS_1">#N/A</definedName>
    <definedName name="SUM_O_SEK_EXPENSES_1">#N/A</definedName>
    <definedName name="SUM_O_SEK_INCOME_1">#N/A</definedName>
    <definedName name="SUM_O_SEK_LIABILITIES_1">#N/A</definedName>
    <definedName name="SUM_O_SEK_SUSPENSE_1">#N/A</definedName>
    <definedName name="SUM_O_TEMPO_1">#N/A</definedName>
    <definedName name="SUM_O_TEMPO_NET_ASSET_VALUE_1">#N/A</definedName>
    <definedName name="SUM_O_TEMPO_NET_ASSET_VALUE_CASH_AND_OTHER_ASSETS_1">#N/A</definedName>
    <definedName name="SUM_O_TEMPO_NET_ASSET_VALUE_TEMPO_INVESTMENTS_1">#N/A</definedName>
    <definedName name="SUM_O_TRL_1">#N/A</definedName>
    <definedName name="SUM_O_USD_1">#N/A</definedName>
    <definedName name="SUM_O_USD_ASSETS_1">#N/A</definedName>
    <definedName name="SUM_O_USD_CAPITAL_1">#N/A</definedName>
    <definedName name="SUM_O_USD_EXPENSES_1">#N/A</definedName>
    <definedName name="SUM_O_USD_INCOME_1">#N/A</definedName>
    <definedName name="SUM_O_USD_LIABILITIES_1">#N/A</definedName>
    <definedName name="SUM_O_USD_SUSPENSE_1">#N/A</definedName>
    <definedName name="SUM_O_VL01OC_1">#N/A</definedName>
    <definedName name="SUM_O_VL02CB_1">#N/A</definedName>
    <definedName name="SUM_O_VL02OC_1">#N/A</definedName>
    <definedName name="SUM_O_VL04OC_1">#N/A</definedName>
    <definedName name="SUM_O_WARRANTS_1">#N/A</definedName>
    <definedName name="SUM_O_WOLF_1">#N/A</definedName>
    <definedName name="SUM_O_WOLF_NET_ASSET_VALUE_1">#N/A</definedName>
    <definedName name="SUM_O_WOLF_NET_ASSET_VALUE_CASH_AND_OTHER_ASSETS_1">#N/A</definedName>
    <definedName name="SUM_O_WOLF_NET_ASSET_VALUE_WOLF_INVESTMENTS_1">#N/A</definedName>
    <definedName name="SUM_O_WOLF_WOLF_____BARBAS_____BARRY_BAUSANO_1">#N/A</definedName>
    <definedName name="SUM_O_WOLF_WOLF_____CSGSY_____CREDIT_SUISEE_NOMINEES__GSY_LTD_1">#N/A</definedName>
    <definedName name="SUM_O_WOLF_WOLF_____CSLON_____CREDIT_SUISSE_LONDON_NOMINEE_LTD_1">#N/A</definedName>
    <definedName name="SUM_O_WOLF_WOLF_____FORTIS_____FORTIS_BANK_NV_S_A__1">#N/A</definedName>
    <definedName name="SUM_P__1">#N/A</definedName>
    <definedName name="SUM_P_1">#N/A</definedName>
    <definedName name="SUM_P_ASAFD1__1">#N/A</definedName>
    <definedName name="SUM_P_ASAFD1__ASAFD1_____ANTHON_____Anthony_J__Taddey_Trust_DTD_1">#N/A</definedName>
    <definedName name="SUM_P_ASAFD1__ASAFD1_____ASATAX_____ASA_Tax_Advantaged_Advisors_LLC_1">#N/A</definedName>
    <definedName name="SUM_P_ASAFD1__ASAFD1_____BENNET_____Mr____Mrs__Robert_Bennett_1">#N/A</definedName>
    <definedName name="SUM_P_ASAFD1__ASAFD1_____CAPFND_____118_Capital_Fund__LLC_1">#N/A</definedName>
    <definedName name="SUM_P_ASAFD1__ASAFD1_____CORLIS_____The_Corliss_Family_Trust_1">#N/A</definedName>
    <definedName name="SUM_P_ASAFD1__ASAFD1_____DAVID_____David_Dines_1">#N/A</definedName>
    <definedName name="SUM_P_ASAFD1__ASAFD1_____ELLEEN_____Elleen_F__Murray_QPRT__1__1">#N/A</definedName>
    <definedName name="SUM_P_ASAFD1__ASAFD1_____FURST_____Furst_Capital_Partners_1">#N/A</definedName>
    <definedName name="SUM_P_ASAFD1__ASAFD1_____GARY_____Gary_G__OHagan___Marcia_L__OHagan_1">#N/A</definedName>
    <definedName name="SUM_P_ASAFD1__ASAFD1_____GORDON_____Estate_of_Gordon_H__Ritz_1">#N/A</definedName>
    <definedName name="SUM_P_ASAFD1__ASAFD1_____IRVIN_____Irvin_Kessler_1">#N/A</definedName>
    <definedName name="SUM_P_ASAFD1__ASAFD1_____JAMES_____James_S__Chapman_1">#N/A</definedName>
    <definedName name="SUM_P_ASAFD1__ASAFD1_____LARSEN_____Mrs__Anne_Larsen_Simonson_1">#N/A</definedName>
    <definedName name="SUM_P_ASAFD1__ASAFD1_____MARGOT_____Margot_L__Ritz_1">#N/A</definedName>
    <definedName name="SUM_P_ASAFD1__ASAFD1_____MELLIN_____Paul___Miriam_Mellin_1">#N/A</definedName>
    <definedName name="SUM_P_ASAFD1__ASAFD1_____MICHAE_____Michael_V__Curran_1">#N/A</definedName>
    <definedName name="SUM_P_ASAFD1__ASAFD1_____MURRAY_____Murray_Capital_LLC_1">#N/A</definedName>
    <definedName name="SUM_P_ASAFD1__ASAFD1_____RICHAR_____Richard_F__Leahy_1">#N/A</definedName>
    <definedName name="SUM_P_ASAFD1__ASAFD1_____ROBERT_____Robert_D__Albright_Jr__1">#N/A</definedName>
    <definedName name="SUM_P_ASAFD1__ASAFD1_____ROLAND_____Roland_A__Jacobus_1">#N/A</definedName>
    <definedName name="SUM_P_ASAFD1__ASAFD1_____SCHOEN_____Jon_S__Schoen_1">#N/A</definedName>
    <definedName name="SUM_P_ASAFD1__ASAFD1_____SHAWN_____Shawn_Taddey_1">#N/A</definedName>
    <definedName name="SUM_P_ASAFD1__ASAFD1_____STEVEN_____Steven_Colt_Pumilia_1">#N/A</definedName>
    <definedName name="SUM_P_ASAFD1__ASAFD1_____SUZAN_____Suzan_Z__Ritz_1">#N/A</definedName>
    <definedName name="SUM_P_ASAFD1__ASAFD1_____THYSEL_____Jon_P__Thysell_1">#N/A</definedName>
    <definedName name="SUM_P_ASAFD1_NET_ASSET_VALUE_1">#N/A</definedName>
    <definedName name="SUM_P_ASAFD1_NET_ASSET_VALUE_ASAFD1_INVESTMENTS_1">#N/A</definedName>
    <definedName name="SUM_P_ASAFD1_NET_ASSET_VALUE_CASH_AND_OTHER_ASSETS_1">#N/A</definedName>
    <definedName name="SUM_P_AUD___EUR_1">#N/A</definedName>
    <definedName name="SUM_P_AUD___JPY_1">#N/A</definedName>
    <definedName name="SUM_P_AUD_1">#N/A</definedName>
    <definedName name="SUM_P_AUD_ASSETS_1">#N/A</definedName>
    <definedName name="SUM_P_AUD_EXPENSES_1">#N/A</definedName>
    <definedName name="SUM_P_AUD_INCOME_1">#N/A</definedName>
    <definedName name="SUM_P_AUD_LIABILITIES_1">#N/A</definedName>
    <definedName name="SUM_P_AUD_SUSPENSE_1">#N/A</definedName>
    <definedName name="SUM_P_BONDS___CORPORATE_1">#N/A</definedName>
    <definedName name="SUM_P_BONDS___SOVEREIGN_1">#N/A</definedName>
    <definedName name="SUM_P_BONDS___TREASURY_1">#N/A</definedName>
    <definedName name="SUM_P_C100CB_1">#N/A</definedName>
    <definedName name="SUM_P_C101CB_1">#N/A</definedName>
    <definedName name="SUM_P_C102CB_1">#N/A</definedName>
    <definedName name="SUM_P_C103CB_1">#N/A</definedName>
    <definedName name="SUM_P_C104CB_1">#N/A</definedName>
    <definedName name="SUM_P_C105CB_1">#N/A</definedName>
    <definedName name="SUM_P_C106CB_1">#N/A</definedName>
    <definedName name="SUM_P_C108CB_1">#N/A</definedName>
    <definedName name="SUM_P_C109CB_1">#N/A</definedName>
    <definedName name="SUM_P_C110CB_1">#N/A</definedName>
    <definedName name="SUM_P_C112CB_1">#N/A</definedName>
    <definedName name="SUM_P_C113CB_1">#N/A</definedName>
    <definedName name="SUM_P_C114CB_1">#N/A</definedName>
    <definedName name="SUM_P_C115CB_1">#N/A</definedName>
    <definedName name="SUM_P_C116CB_1">#N/A</definedName>
    <definedName name="SUM_P_C117CB_1">#N/A</definedName>
    <definedName name="SUM_P_C118BX_1">#N/A</definedName>
    <definedName name="SUM_P_C118CB_1">#N/A</definedName>
    <definedName name="SUM_P_C119CB_1">#N/A</definedName>
    <definedName name="SUM_P_C120CB_1">#N/A</definedName>
    <definedName name="SUM_P_C121BX_1">#N/A</definedName>
    <definedName name="SUM_P_C121CB_1">#N/A</definedName>
    <definedName name="SUM_P_C122CB_1">#N/A</definedName>
    <definedName name="SUM_P_C123BX_1">#N/A</definedName>
    <definedName name="SUM_P_C124CB_1">#N/A</definedName>
    <definedName name="SUM_P_C125CB_1">#N/A</definedName>
    <definedName name="SUM_P_C126CB_1">#N/A</definedName>
    <definedName name="SUM_P_C127CB_1">#N/A</definedName>
    <definedName name="SUM_P_C128CB_1">#N/A</definedName>
    <definedName name="SUM_P_C129BX_1">#N/A</definedName>
    <definedName name="SUM_P_C130CB_1">#N/A</definedName>
    <definedName name="SUM_P_C131CB_1">#N/A</definedName>
    <definedName name="SUM_P_C132CB_1">#N/A</definedName>
    <definedName name="SUM_P_C133CB_1">#N/A</definedName>
    <definedName name="SUM_P_C134CB_1">#N/A</definedName>
    <definedName name="SUM_P_C135BX_1">#N/A</definedName>
    <definedName name="SUM_P_C136CB_1">#N/A</definedName>
    <definedName name="SUM_P_C137BX_1">#N/A</definedName>
    <definedName name="SUM_P_C138BX_1">#N/A</definedName>
    <definedName name="SUM_P_C138CB_1">#N/A</definedName>
    <definedName name="SUM_P_C139BX_1">#N/A</definedName>
    <definedName name="SUM_P_C140CB_1">#N/A</definedName>
    <definedName name="SUM_P_C141BX_1">#N/A</definedName>
    <definedName name="SUM_P_C142CB_1">#N/A</definedName>
    <definedName name="SUM_P_C143CB_1">#N/A</definedName>
    <definedName name="SUM_P_C144BX_1">#N/A</definedName>
    <definedName name="SUM_P_C144CB_1">#N/A</definedName>
    <definedName name="SUM_P_C145BX_1">#N/A</definedName>
    <definedName name="SUM_P_C146BX_1">#N/A</definedName>
    <definedName name="SUM_P_C146CB_1">#N/A</definedName>
    <definedName name="SUM_P_C147CB_1">#N/A</definedName>
    <definedName name="SUM_P_C148CB_1">#N/A</definedName>
    <definedName name="SUM_P_C149CB_1">#N/A</definedName>
    <definedName name="SUM_P_C150CB_1">#N/A</definedName>
    <definedName name="SUM_P_C151CB_1">#N/A</definedName>
    <definedName name="SUM_P_C152CB_1">#N/A</definedName>
    <definedName name="SUM_P_C153CB_1">#N/A</definedName>
    <definedName name="SUM_P_C154CB_1">#N/A</definedName>
    <definedName name="SUM_P_C155CB_1">#N/A</definedName>
    <definedName name="SUM_P_C156CB_1">#N/A</definedName>
    <definedName name="SUM_P_C157CB_1">#N/A</definedName>
    <definedName name="SUM_P_C158CB_1">#N/A</definedName>
    <definedName name="SUM_P_C159CB_1">#N/A</definedName>
    <definedName name="SUM_P_C160CB_1">#N/A</definedName>
    <definedName name="SUM_P_C161CB_1">#N/A</definedName>
    <definedName name="SUM_P_C162CB_1">#N/A</definedName>
    <definedName name="SUM_P_C163CB_1">#N/A</definedName>
    <definedName name="SUM_P_C164CB_1">#N/A</definedName>
    <definedName name="SUM_P_C165CB_1">#N/A</definedName>
    <definedName name="SUM_P_C166CB_1">#N/A</definedName>
    <definedName name="SUM_P_C167CB_1">#N/A</definedName>
    <definedName name="SUM_P_C168CB_1">#N/A</definedName>
    <definedName name="SUM_P_C168DX_1">#N/A</definedName>
    <definedName name="SUM_P_C169DX_1">#N/A</definedName>
    <definedName name="SUM_P_C170DX_1">#N/A</definedName>
    <definedName name="SUM_P_C171CB_1">#N/A</definedName>
    <definedName name="SUM_P_C172CB_1">#N/A</definedName>
    <definedName name="SUM_P_C172DX_1">#N/A</definedName>
    <definedName name="SUM_P_C173DX_1">#N/A</definedName>
    <definedName name="SUM_P_C174DX_1">#N/A</definedName>
    <definedName name="SUM_P_C175CB_1">#N/A</definedName>
    <definedName name="SUM_P_C176CB_1">#N/A</definedName>
    <definedName name="SUM_P_C177CB_1">#N/A</definedName>
    <definedName name="SUM_P_C178SX_1">#N/A</definedName>
    <definedName name="SUM_P_C179SX_1">#N/A</definedName>
    <definedName name="SUM_P_C180DX_1">#N/A</definedName>
    <definedName name="SUM_P_C181DX_1">#N/A</definedName>
    <definedName name="SUM_P_C182DX_1">#N/A</definedName>
    <definedName name="SUM_P_C183DX_1">#N/A</definedName>
    <definedName name="SUM_P_C184DX_1">#N/A</definedName>
    <definedName name="SUM_P_C186DX_1">#N/A</definedName>
    <definedName name="SUM_P_C187CB_1">#N/A</definedName>
    <definedName name="SUM_P_C187OC_1">#N/A</definedName>
    <definedName name="SUM_P_C188DX_1">#N/A</definedName>
    <definedName name="SUM_P_C189CB_1">#N/A</definedName>
    <definedName name="SUM_P_C190CB_1">#N/A</definedName>
    <definedName name="SUM_P_C190OC_1">#N/A</definedName>
    <definedName name="SUM_P_C191LF_1">#N/A</definedName>
    <definedName name="SUM_P_C192LF_1">#N/A</definedName>
    <definedName name="SUM_P_C193CB_1">#N/A</definedName>
    <definedName name="SUM_P_C193OC_1">#N/A</definedName>
    <definedName name="SUM_P_CAD_1">#N/A</definedName>
    <definedName name="SUM_P_CAD_ASSETS_1">#N/A</definedName>
    <definedName name="SUM_P_CAD_EXPENSES_1">#N/A</definedName>
    <definedName name="SUM_P_CAD_INCOME_1">#N/A</definedName>
    <definedName name="SUM_P_CAD_LIABILITIES_1">#N/A</definedName>
    <definedName name="SUM_P_CAD_SUSPENSE_1">#N/A</definedName>
    <definedName name="SUM_P_CASH_1">#N/A</definedName>
    <definedName name="SUM_P_CASHSD_1">#N/A</definedName>
    <definedName name="SUM_P_CC02AX_1">#N/A</definedName>
    <definedName name="SUM_P_CC02LB_1">#N/A</definedName>
    <definedName name="SUM_P_CC02LX_1">#N/A</definedName>
    <definedName name="SUM_P_CC03AW_1">#N/A</definedName>
    <definedName name="SUM_P_CC03AX_1">#N/A</definedName>
    <definedName name="SUM_P_CC04AX_1">#N/A</definedName>
    <definedName name="SUM_P_CC04LX_1">#N/A</definedName>
    <definedName name="SUM_P_CHF_1">#N/A</definedName>
    <definedName name="SUM_P_CHF_ASSETS_1">#N/A</definedName>
    <definedName name="SUM_P_CHF_EXPENSES_1">#N/A</definedName>
    <definedName name="SUM_P_CHF_INCOME_1">#N/A</definedName>
    <definedName name="SUM_P_CHF_LIABILITIES_1">#N/A</definedName>
    <definedName name="SUM_P_CHF_SUSPENSE_1">#N/A</definedName>
    <definedName name="SUM_P_CIBCCI_1">#N/A</definedName>
    <definedName name="SUM_P_CM02LF_1">#N/A</definedName>
    <definedName name="SUM_P_COMMODITY___FUTURE_1">#N/A</definedName>
    <definedName name="SUM_P_COMMODITY___OPTION_1">#N/A</definedName>
    <definedName name="SUM_P_CONTRACTUAL___OPTION_1">#N/A</definedName>
    <definedName name="SUM_P_CONTRACTUAL___SWAP_1">#N/A</definedName>
    <definedName name="SUM_P_CR01CB_1">#N/A</definedName>
    <definedName name="SUM_P_CR02CB_1">#N/A</definedName>
    <definedName name="SUM_P_CR14CB_1">#N/A</definedName>
    <definedName name="SUM_P_CR15CB_1">#N/A</definedName>
    <definedName name="SUM_P_CR16CB_1">#N/A</definedName>
    <definedName name="SUM_P_CR16SX_1">#N/A</definedName>
    <definedName name="SUM_P_CR17SX_1">#N/A</definedName>
    <definedName name="SUM_P_CR18SX_1">#N/A</definedName>
    <definedName name="SUM_P_CR19SX_1">#N/A</definedName>
    <definedName name="SUM_P_CR20SX_1">#N/A</definedName>
    <definedName name="SUM_P_CR21SX_1">#N/A</definedName>
    <definedName name="SUM_P_CR22CB_1">#N/A</definedName>
    <definedName name="SUM_P_CR22SX_1">#N/A</definedName>
    <definedName name="SUM_P_CR23SX_1">#N/A</definedName>
    <definedName name="SUM_P_CR24SX_1">#N/A</definedName>
    <definedName name="SUM_P_CR25SX_1">#N/A</definedName>
    <definedName name="SUM_P_CR26SX_1">#N/A</definedName>
    <definedName name="SUM_P_CR27SX_1">#N/A</definedName>
    <definedName name="SUM_P_CR28SX_1">#N/A</definedName>
    <definedName name="SUM_P_CR29SX_1">#N/A</definedName>
    <definedName name="SUM_P_CR30SX_1">#N/A</definedName>
    <definedName name="SUM_P_CR31SX_1">#N/A</definedName>
    <definedName name="SUM_P_CR32SX_1">#N/A</definedName>
    <definedName name="SUM_P_CR33SX_1">#N/A</definedName>
    <definedName name="SUM_P_CR34SX_1">#N/A</definedName>
    <definedName name="SUM_P_CR35SX_1">#N/A</definedName>
    <definedName name="SUM_P_CR36SX_1">#N/A</definedName>
    <definedName name="SUM_P_CR37SX_1">#N/A</definedName>
    <definedName name="SUM_P_CR38CB_1">#N/A</definedName>
    <definedName name="SUM_P_CR38SX_1">#N/A</definedName>
    <definedName name="SUM_P_CR39CB_1">#N/A</definedName>
    <definedName name="SUM_P_CR39SX_1">#N/A</definedName>
    <definedName name="SUM_P_CR40CB_1">#N/A</definedName>
    <definedName name="SUM_P_CR40SX_1">#N/A</definedName>
    <definedName name="SUM_P_CR41CB_1">#N/A</definedName>
    <definedName name="SUM_P_CR41SX_1">#N/A</definedName>
    <definedName name="SUM_P_CR42CB_1">#N/A</definedName>
    <definedName name="SUM_P_CR42SX_1">#N/A</definedName>
    <definedName name="SUM_P_CR43SX_1">#N/A</definedName>
    <definedName name="SUM_P_CR44SX_1">#N/A</definedName>
    <definedName name="SUM_P_CR45CB_1">#N/A</definedName>
    <definedName name="SUM_P_CR45SX_1">#N/A</definedName>
    <definedName name="SUM_P_CR46CB_1">#N/A</definedName>
    <definedName name="SUM_P_CR46SX_1">#N/A</definedName>
    <definedName name="SUM_P_CR47SX_1">#N/A</definedName>
    <definedName name="SUM_P_CR48SX_1">#N/A</definedName>
    <definedName name="SUM_P_CR49CB_1">#N/A</definedName>
    <definedName name="SUM_P_CR49SX_1">#N/A</definedName>
    <definedName name="SUM_P_CR50CB_1">#N/A</definedName>
    <definedName name="SUM_P_CR50SX_1">#N/A</definedName>
    <definedName name="SUM_P_CR51CB_1">#N/A</definedName>
    <definedName name="SUM_P_CR51SX_1">#N/A</definedName>
    <definedName name="SUM_P_CR52CB_1">#N/A</definedName>
    <definedName name="SUM_P_CR52SX_1">#N/A</definedName>
    <definedName name="SUM_P_CR53CB_1">#N/A</definedName>
    <definedName name="SUM_P_CR53SX_1">#N/A</definedName>
    <definedName name="SUM_P_CR54CB_1">#N/A</definedName>
    <definedName name="SUM_P_CR55CB_1">#N/A</definedName>
    <definedName name="SUM_P_CR56CB_1">#N/A</definedName>
    <definedName name="SUM_P_CR57CB_1">#N/A</definedName>
    <definedName name="SUM_P_CR58CB_1">#N/A</definedName>
    <definedName name="SUM_P_CR59CB_1">#N/A</definedName>
    <definedName name="SUM_P_CR60CB_1">#N/A</definedName>
    <definedName name="SUM_P_CR61CB_1">#N/A</definedName>
    <definedName name="SUM_P_CR62CB_1">#N/A</definedName>
    <definedName name="SUM_P_CR63CB_1">#N/A</definedName>
    <definedName name="SUM_P_CR64CB_1">#N/A</definedName>
    <definedName name="SUM_P_CR65CB_1">#N/A</definedName>
    <definedName name="SUM_P_CR66CB_1">#N/A</definedName>
    <definedName name="SUM_P_CR68CB_1">#N/A</definedName>
    <definedName name="SUM_P_CR69CB_1">#N/A</definedName>
    <definedName name="SUM_P_CR70CB_1">#N/A</definedName>
    <definedName name="SUM_P_CR71CB_1">#N/A</definedName>
    <definedName name="SUM_P_CR72CB_1">#N/A</definedName>
    <definedName name="SUM_P_CR73CB_1">#N/A</definedName>
    <definedName name="SUM_P_CR74CB_1">#N/A</definedName>
    <definedName name="SUM_P_CR75CB_1">#N/A</definedName>
    <definedName name="SUM_P_CR76CB_1">#N/A</definedName>
    <definedName name="SUM_P_CR77CB_1">#N/A</definedName>
    <definedName name="SUM_P_CR78CB_1">#N/A</definedName>
    <definedName name="SUM_P_CR79CB_1">#N/A</definedName>
    <definedName name="SUM_P_CR80CB_1">#N/A</definedName>
    <definedName name="SUM_P_CR81CB_1">#N/A</definedName>
    <definedName name="SUM_P_CR82CB_1">#N/A</definedName>
    <definedName name="SUM_P_CR83CB_1">#N/A</definedName>
    <definedName name="SUM_P_CR84CB_1">#N/A</definedName>
    <definedName name="SUM_P_CR85CB_1">#N/A</definedName>
    <definedName name="SUM_P_CR86CB_1">#N/A</definedName>
    <definedName name="SUM_P_CR87CB_1">#N/A</definedName>
    <definedName name="SUM_P_CR88BX_1">#N/A</definedName>
    <definedName name="SUM_P_CR88CB_1">#N/A</definedName>
    <definedName name="SUM_P_CR89BX_1">#N/A</definedName>
    <definedName name="SUM_P_CR89CB_1">#N/A</definedName>
    <definedName name="SUM_P_CR90BX_1">#N/A</definedName>
    <definedName name="SUM_P_CR90CB_1">#N/A</definedName>
    <definedName name="SUM_P_CR91BX_1">#N/A</definedName>
    <definedName name="SUM_P_CR91CB_1">#N/A</definedName>
    <definedName name="SUM_P_CR92CB_1">#N/A</definedName>
    <definedName name="SUM_P_CR93CB_1">#N/A</definedName>
    <definedName name="SUM_P_CR94CB_1">#N/A</definedName>
    <definedName name="SUM_P_CR95CB_1">#N/A</definedName>
    <definedName name="SUM_P_CR96CB_1">#N/A</definedName>
    <definedName name="SUM_P_CR97CB_1">#N/A</definedName>
    <definedName name="SUM_P_CR98CB_1">#N/A</definedName>
    <definedName name="SUM_P_CR99CB_1">#N/A</definedName>
    <definedName name="SUM_P_DEAM_1">#N/A</definedName>
    <definedName name="SUM_P_DEAM_NET_ASSET_VALUE_1">#N/A</definedName>
    <definedName name="SUM_P_DEAM_NET_ASSET_VALUE_CASH_AND_OTHER_ASSETS_1">#N/A</definedName>
    <definedName name="SUM_P_DEAM_NET_ASSET_VALUE_DEAM_INVESTMENTS_1">#N/A</definedName>
    <definedName name="SUM_P_DKK_1">#N/A</definedName>
    <definedName name="SUM_P_E012BC_1">#N/A</definedName>
    <definedName name="SUM_P_E012BC_FEI94500X0__1">#N/A</definedName>
    <definedName name="SUM_P_E012BC_FEI94750L0__1">#N/A</definedName>
    <definedName name="SUM_P_E102BC_1">#N/A</definedName>
    <definedName name="SUM_P_E102BC_FEI94500F1__1">#N/A</definedName>
    <definedName name="SUM_P_E102BC_FEI94500R1__1">#N/A</definedName>
    <definedName name="SUM_P_E102BC_FEI94750C1__1">#N/A</definedName>
    <definedName name="SUM_P_E102BC_FEI94750O1__1">#N/A</definedName>
    <definedName name="SUM_P_E104BC_1">#N/A</definedName>
    <definedName name="SUM_P_E104BC_FEI94000O1__1">#N/A</definedName>
    <definedName name="SUM_P_E104BC_FEI94500F2__1">#N/A</definedName>
    <definedName name="SUM_P_E104BC_FEI94500I1__1">#N/A</definedName>
    <definedName name="SUM_P_E104BC_FEI94500L1__1">#N/A</definedName>
    <definedName name="SUM_P_E104BC_FEI94500O1__1">#N/A</definedName>
    <definedName name="SUM_P_E104BC_FEI94500R2__1">#N/A</definedName>
    <definedName name="SUM_P_E104BC_FEI94500U1__1">#N/A</definedName>
    <definedName name="SUM_P_E104BC_FEI94500X1__1">#N/A</definedName>
    <definedName name="SUM_P_E104BC_FEI94750C1__1">#N/A</definedName>
    <definedName name="SUM_P_E104BC_FEI94750O1__1">#N/A</definedName>
    <definedName name="SUM_P_E104BC_FEI94875C1__1">#N/A</definedName>
    <definedName name="SUM_P_E104BC_FEI94875O1__1">#N/A</definedName>
    <definedName name="SUM_P_E104BC_GBL10450X0__1">#N/A</definedName>
    <definedName name="SUM_P_E104BC_GBL10500L0__1">#N/A</definedName>
    <definedName name="SUM_P_E104BC_GBL10500X0__1">#N/A</definedName>
    <definedName name="SUM_P_E104BC_GBL10550L0__1">#N/A</definedName>
    <definedName name="SUM_P_E104BC_GBL10550X0__1">#N/A</definedName>
    <definedName name="SUM_P_E104BC_GBL10650L0__1">#N/A</definedName>
    <definedName name="SUM_P_E107BC_1">#N/A</definedName>
    <definedName name="SUM_P_E107BC_FEI94625O1__1">#N/A</definedName>
    <definedName name="SUM_P_E107BC_FEI94750O1__1">#N/A</definedName>
    <definedName name="SUM_P_E107BC_FEI94875O1__1">#N/A</definedName>
    <definedName name="SUM_P_E108BC_1">#N/A</definedName>
    <definedName name="SUM_P_E108BC_GBL10500W0__1">#N/A</definedName>
    <definedName name="SUM_P_E108BC_GBL10550W0__1">#N/A</definedName>
    <definedName name="SUM_P_E108BC_GBL10600L0__1">#N/A</definedName>
    <definedName name="SUM_P_E111BC_1">#N/A</definedName>
    <definedName name="SUM_P_E111BC_FEI94750L1__1">#N/A</definedName>
    <definedName name="SUM_P_E111BC_FEI94750X1__1">#N/A</definedName>
    <definedName name="SUM_P_E111BC_GBL10550C1__1">#N/A</definedName>
    <definedName name="SUM_P_E111BC_GBL10550L0__1">#N/A</definedName>
    <definedName name="SUM_P_E111BC_GBL10550O1__1">#N/A</definedName>
    <definedName name="SUM_P_E111BC_GBL10550X0__1">#N/A</definedName>
    <definedName name="SUM_P_E111BC_GBL10600A1__1">#N/A</definedName>
    <definedName name="SUM_P_E111BC_GBL10600C1__1">#N/A</definedName>
    <definedName name="SUM_P_E111BC_GBL10600M1__1">#N/A</definedName>
    <definedName name="SUM_P_E111BC_GBL10600O1__1">#N/A</definedName>
    <definedName name="SUM_P_E111BC_GBL10700A1__1">#N/A</definedName>
    <definedName name="SUM_P_E112BC_1">#N/A</definedName>
    <definedName name="SUM_P_E112BC_GBL10450N1__1">#N/A</definedName>
    <definedName name="SUM_P_E112BC_GBL10650B1__1">#N/A</definedName>
    <definedName name="SUM_P_E203BC_1">#N/A</definedName>
    <definedName name="SUM_P_E203BC_GBL10400X0__1">#N/A</definedName>
    <definedName name="SUM_P_E203BC_GBL10450X0__1">#N/A</definedName>
    <definedName name="SUM_P_E203BC_GBL10600L0__1">#N/A</definedName>
    <definedName name="SUM_P_E203BC_GBM10225U0__1">#N/A</definedName>
    <definedName name="SUM_P_E203BC_GBM1025U0__1">#N/A</definedName>
    <definedName name="SUM_P_E203BC_GBM10275I0__1">#N/A</definedName>
    <definedName name="SUM_P_E203BC_GBM10275U0__1">#N/A</definedName>
    <definedName name="SUM_P_E203BC_GBM1030U0__1">#N/A</definedName>
    <definedName name="SUM_P_E203BC_GBM10325I0__1">#N/A</definedName>
    <definedName name="SUM_P_E203BC_OGBL1000X0__1">#N/A</definedName>
    <definedName name="SUM_P_E203BC_OGBL1005X0__1">#N/A</definedName>
    <definedName name="SUM_P_E203BC_OGBL1045U0__1">#N/A</definedName>
    <definedName name="SUM_P_E203BC_OGBL1050U0__1">#N/A</definedName>
    <definedName name="SUM_P_E311BC_1">#N/A</definedName>
    <definedName name="SUM_P_E311BC_GBL10500W0__1">#N/A</definedName>
    <definedName name="SUM_P_E311BC_GBL10550W0__1">#N/A</definedName>
    <definedName name="SUM_P_E402BC_1">#N/A</definedName>
    <definedName name="SUM_P_E402BC_FEI94250R1__1">#N/A</definedName>
    <definedName name="SUM_P_E402BC_FEI94250U1__1">#N/A</definedName>
    <definedName name="SUM_P_E402BC_FEI94375X0__1">#N/A</definedName>
    <definedName name="SUM_P_E402BC_FEI94500R1__1">#N/A</definedName>
    <definedName name="SUM_P_E402BC_FEI94500X0__1">#N/A</definedName>
    <definedName name="SUM_P_E402BC_FEI94625O1__1">#N/A</definedName>
    <definedName name="SUM_P_E402BC_FEI94750C1__1">#N/A</definedName>
    <definedName name="SUM_P_E402BC_FEI94750O1__1">#N/A</definedName>
    <definedName name="SUM_P_E402BC_FEI94750R1__1">#N/A</definedName>
    <definedName name="SUM_P_E402BC_FEI94875L0__1">#N/A</definedName>
    <definedName name="SUM_P_E402BC_FEI94875U0__1">#N/A</definedName>
    <definedName name="SUM_P_E402BC_FEI94875X0__1">#N/A</definedName>
    <definedName name="SUM_P_E402BC_FEI95000C1__1">#N/A</definedName>
    <definedName name="SUM_P_E402BC_FEI95000F1__1">#N/A</definedName>
    <definedName name="SUM_P_E402BC_FEI95000I1__1">#N/A</definedName>
    <definedName name="SUM_P_E402BC_FEI95000L0__1">#N/A</definedName>
    <definedName name="SUM_P_E402BC_FEI95000L1__1">#N/A</definedName>
    <definedName name="SUM_P_E402BC_FEI95000R1__1">#N/A</definedName>
    <definedName name="SUM_P_E402BC_FEI95000U0__1">#N/A</definedName>
    <definedName name="SUM_P_E402BC_FEI95000U1__1">#N/A</definedName>
    <definedName name="SUM_P_E402BC_FEI95000X1__1">#N/A</definedName>
    <definedName name="SUM_P_E402BC_FEI95125C1__1">#N/A</definedName>
    <definedName name="SUM_P_E402BC_FEI95125L0__1">#N/A</definedName>
    <definedName name="SUM_P_E402BC_FEI95250F1__1">#N/A</definedName>
    <definedName name="SUM_P_E402BC_FEI95250I1__1">#N/A</definedName>
    <definedName name="SUM_P_E402BC_FEI95250L0__1">#N/A</definedName>
    <definedName name="SUM_P_E402BC_FEI95375G0__1">#N/A</definedName>
    <definedName name="SUM_P_E402BC_FEI95500F1__1">#N/A</definedName>
    <definedName name="SUM_P_E402BC_GBL10350W0__1">#N/A</definedName>
    <definedName name="SUM_P_E402BC_GBL10400M1__1">#N/A</definedName>
    <definedName name="SUM_P_E402BC_GBL10600J0__1">#N/A</definedName>
    <definedName name="SUM_P_E402BC_GBL10600K0__1">#N/A</definedName>
    <definedName name="SUM_P_E402BC_GBL10650K0__1">#N/A</definedName>
    <definedName name="SUM_P_E502BC_1">#N/A</definedName>
    <definedName name="SUM_P_E502BC_OGBL1080L0__1">#N/A</definedName>
    <definedName name="SUM_P_E607BC_1">#N/A</definedName>
    <definedName name="SUM_P_E607BC_GBL10650A1__1">#N/A</definedName>
    <definedName name="SUM_P_EQ02AF_1">#N/A</definedName>
    <definedName name="SUM_P_EQ02LF_1">#N/A</definedName>
    <definedName name="SUM_P_EQ04LB_1">#N/A</definedName>
    <definedName name="SUM_P_EQUITIES___LISTED_1">#N/A</definedName>
    <definedName name="SUM_P_EQUITY___NON_LISTED_1">#N/A</definedName>
    <definedName name="SUM_P_EUR___GBP_1">#N/A</definedName>
    <definedName name="SUM_P_EUR___JPY_1">#N/A</definedName>
    <definedName name="SUM_P_EUR_1">#N/A</definedName>
    <definedName name="SUM_P_EUR_ASSETS_1">#N/A</definedName>
    <definedName name="SUM_P_EUR_EXPENSES_1">#N/A</definedName>
    <definedName name="SUM_P_EUR_INCOME_1">#N/A</definedName>
    <definedName name="SUM_P_EUR_LIABILITIES_1">#N/A</definedName>
    <definedName name="SUM_P_EUR_SUSPENSE_1">#N/A</definedName>
    <definedName name="SUM_P_F_X_FORWARD_1">#N/A</definedName>
    <definedName name="SUM_P_FINANCE_1">#N/A</definedName>
    <definedName name="SUM_P_FSS93000R1__1">#N/A</definedName>
    <definedName name="SUM_P_FSS93500C1__1">#N/A</definedName>
    <definedName name="SUM_P_FSS93500F1__1">#N/A</definedName>
    <definedName name="SUM_P_FSS93500O1__1">#N/A</definedName>
    <definedName name="SUM_P_FSS93500R1__1">#N/A</definedName>
    <definedName name="SUM_P_FSS93500X0__1">#N/A</definedName>
    <definedName name="SUM_P_FSS93625L0__1">#N/A</definedName>
    <definedName name="SUM_P_FSS93750C1__1">#N/A</definedName>
    <definedName name="SUM_P_FSS93750O1__1">#N/A</definedName>
    <definedName name="SUM_P_FSS94500F1__1">#N/A</definedName>
    <definedName name="SUM_P_FUNDI_1">#N/A</definedName>
    <definedName name="SUM_P_FUNDI_CASH_1">#N/A</definedName>
    <definedName name="SUM_P_FUNDI_PARTS_1">#N/A</definedName>
    <definedName name="SUM_P_FUNDII_1">#N/A</definedName>
    <definedName name="SUM_P_FUNDII_CASH_1">#N/A</definedName>
    <definedName name="SUM_P_FUNDII_PARTS_1">#N/A</definedName>
    <definedName name="SUM_P_FUNDLP_1">#N/A</definedName>
    <definedName name="SUM_P_FUNDLP_CASH_1">#N/A</definedName>
    <definedName name="SUM_P_FUNDLP_CASHNF_1">#N/A</definedName>
    <definedName name="SUM_P_FUNDLP_DEBT_1">#N/A</definedName>
    <definedName name="SUM_P_FUNDLP_FORWD_1">#N/A</definedName>
    <definedName name="SUM_P_FUNDLP_FUTR_1">#N/A</definedName>
    <definedName name="SUM_P_FUNDLP_OPTN_1">#N/A</definedName>
    <definedName name="SUM_P_GBP___JPY_1">#N/A</definedName>
    <definedName name="SUM_P_GBP___USD_1">#N/A</definedName>
    <definedName name="SUM_P_GBP_1">#N/A</definedName>
    <definedName name="SUM_P_GBP_ASSETS_1">#N/A</definedName>
    <definedName name="SUM_P_GBP_EXPENSES_1">#N/A</definedName>
    <definedName name="SUM_P_GBP_INCOME_1">#N/A</definedName>
    <definedName name="SUM_P_GBP_LIABILITIES_1">#N/A</definedName>
    <definedName name="SUM_P_GBP_SUSPENSE_1">#N/A</definedName>
    <definedName name="SUM_P_INTRA_1">#N/A</definedName>
    <definedName name="SUM_P_INTRA_CASH_1">#N/A</definedName>
    <definedName name="SUM_P_INTRA_CASHNF_1">#N/A</definedName>
    <definedName name="SUM_P_INTRA_DEBT_1">#N/A</definedName>
    <definedName name="SUM_P_INTRA_FORWD_1">#N/A</definedName>
    <definedName name="SUM_P_INTRA_FUTR_1">#N/A</definedName>
    <definedName name="SUM_P_INTRA_OPTN_1">#N/A</definedName>
    <definedName name="SUM_P_IR01AW_1">#N/A</definedName>
    <definedName name="SUM_P_IR01CB_1">#N/A</definedName>
    <definedName name="SUM_P_IR01CS_1">#N/A</definedName>
    <definedName name="SUM_P_IR01LB_1">#N/A</definedName>
    <definedName name="SUM_P_IR01SD_1">#N/A</definedName>
    <definedName name="SUM_P_IR02CB_1">#N/A</definedName>
    <definedName name="SUM_P_IR02LF_1">#N/A</definedName>
    <definedName name="SUM_P_IR02SD_1">#N/A</definedName>
    <definedName name="SUM_P_IR02SI_1">#N/A</definedName>
    <definedName name="SUM_P_IR03AF_1">#N/A</definedName>
    <definedName name="SUM_P_IR03CB_1">#N/A</definedName>
    <definedName name="SUM_P_IR03LF_1">#N/A</definedName>
    <definedName name="SUM_P_IR03SD_1">#N/A</definedName>
    <definedName name="SUM_P_IR03SX_1">#N/A</definedName>
    <definedName name="SUM_P_IR04CB_1">#N/A</definedName>
    <definedName name="SUM_P_IR04OC_1">#N/A</definedName>
    <definedName name="SUM_P_IR04SD_1">#N/A</definedName>
    <definedName name="SUM_P_IR04SI_1">#N/A</definedName>
    <definedName name="SUM_P_IR05SD_1">#N/A</definedName>
    <definedName name="SUM_P_IR05SX_1">#N/A</definedName>
    <definedName name="SUM_P_IR06CB_1">#N/A</definedName>
    <definedName name="SUM_P_IR07CB_1">#N/A</definedName>
    <definedName name="SUM_P_IR08CB_1">#N/A</definedName>
    <definedName name="SUM_P_IR10CB_1">#N/A</definedName>
    <definedName name="SUM_P_ISDASD_1">#N/A</definedName>
    <definedName name="SUM_P_JPY___USD_1">#N/A</definedName>
    <definedName name="SUM_P_JPY_1">#N/A</definedName>
    <definedName name="SUM_P_JPY_ASSETS_1">#N/A</definedName>
    <definedName name="SUM_P_JPY_EXPENSES_1">#N/A</definedName>
    <definedName name="SUM_P_JPY_INCOME_1">#N/A</definedName>
    <definedName name="SUM_P_JPY_LIABILITIES_1">#N/A</definedName>
    <definedName name="SUM_P_JPY_SUSPENSE_1">#N/A</definedName>
    <definedName name="SUM_P_LILYPD_1">#N/A</definedName>
    <definedName name="SUM_P_LILYPD_NET_ASSET_VALUE_1">#N/A</definedName>
    <definedName name="SUM_P_LILYPD_NET_ASSET_VALUE_CASH_AND_OTHER_ASSETS_1">#N/A</definedName>
    <definedName name="SUM_P_LILYPD_NET_ASSET_VALUE_LILYPD_INVESTMENTS_1">#N/A</definedName>
    <definedName name="SUM_P_MA01CS_1">#N/A</definedName>
    <definedName name="SUM_P_MA02JP_1">#N/A</definedName>
    <definedName name="SUM_P_MA04SD_1">#N/A</definedName>
    <definedName name="SUM_P_NOK_1">#N/A</definedName>
    <definedName name="SUM_P_PARTNERSHIP_1">#N/A</definedName>
    <definedName name="SUM_P_PBMRLF_1">#N/A</definedName>
    <definedName name="SUM_P_PBMRSD_1">#N/A</definedName>
    <definedName name="SUM_P_PLN_1">#N/A</definedName>
    <definedName name="SUM_P_REPOSD_1">#N/A</definedName>
    <definedName name="SUM_P_SEK_1">#N/A</definedName>
    <definedName name="SUM_P_SEK_ASSETS_1">#N/A</definedName>
    <definedName name="SUM_P_SEK_EXPENSES_1">#N/A</definedName>
    <definedName name="SUM_P_SEK_INCOME_1">#N/A</definedName>
    <definedName name="SUM_P_SEK_LIABILITIES_1">#N/A</definedName>
    <definedName name="SUM_P_SEK_SUSPENSE_1">#N/A</definedName>
    <definedName name="SUM_P_TEMPO_1">#N/A</definedName>
    <definedName name="SUM_P_TEMPO_NET_ASSET_VALUE_1">#N/A</definedName>
    <definedName name="SUM_P_TEMPO_NET_ASSET_VALUE_CASH_AND_OTHER_ASSETS_1">#N/A</definedName>
    <definedName name="SUM_P_TEMPO_NET_ASSET_VALUE_TEMPO_INVESTMENTS_1">#N/A</definedName>
    <definedName name="SUM_P_TRL_1">#N/A</definedName>
    <definedName name="SUM_P_USD_1">#N/A</definedName>
    <definedName name="SUM_P_USD_ASSETS_1">#N/A</definedName>
    <definedName name="SUM_P_USD_CAPITAL_1">#N/A</definedName>
    <definedName name="SUM_P_USD_EXPENSES_1">#N/A</definedName>
    <definedName name="SUM_P_USD_INCOME_1">#N/A</definedName>
    <definedName name="SUM_P_USD_LIABILITIES_1">#N/A</definedName>
    <definedName name="SUM_P_USD_SUSPENSE_1">#N/A</definedName>
    <definedName name="SUM_P_VL01OC_1">#N/A</definedName>
    <definedName name="SUM_P_VL02CB_1">#N/A</definedName>
    <definedName name="SUM_P_VL02OC_1">#N/A</definedName>
    <definedName name="SUM_P_VL04OC_1">#N/A</definedName>
    <definedName name="SUM_P_WARRANTS_1">#N/A</definedName>
    <definedName name="SUM_P_WOLF_1">#N/A</definedName>
    <definedName name="SUM_P_WOLF_NET_ASSET_VALUE_1">#N/A</definedName>
    <definedName name="SUM_P_WOLF_NET_ASSET_VALUE_CASH_AND_OTHER_ASSETS_1">#N/A</definedName>
    <definedName name="SUM_P_WOLF_NET_ASSET_VALUE_WOLF_INVESTMENTS_1">#N/A</definedName>
    <definedName name="SUM_P_WOLF_WOLF_____BARBAS_____BARRY_BAUSANO_1">#N/A</definedName>
    <definedName name="SUM_P_WOLF_WOLF_____CSGSY_____CREDIT_SUISEE_NOMINEES__GSY_LTD_1">#N/A</definedName>
    <definedName name="SUM_P_WOLF_WOLF_____CSLON_____CREDIT_SUISSE_LONDON_NOMINEE_LTD_1">#N/A</definedName>
    <definedName name="SUM_P_WOLF_WOLF_____FORTIS_____FORTIS_BANK_NV_S_A__1">#N/A</definedName>
    <definedName name="SUM_Q__1">#N/A</definedName>
    <definedName name="SUM_Q_1">#N/A</definedName>
    <definedName name="SUM_Q_ASAFD1__1">#N/A</definedName>
    <definedName name="SUM_Q_ASAFD1__ASAFD1_____ANTHON_____Anthony_J__Taddey_Trust_DTD_1">#N/A</definedName>
    <definedName name="SUM_Q_ASAFD1__ASAFD1_____ASATAX_____ASA_Tax_Advantaged_Advisors_LLC_1">#N/A</definedName>
    <definedName name="SUM_Q_ASAFD1__ASAFD1_____BENNET_____Mr____Mrs__Robert_Bennett_1">#N/A</definedName>
    <definedName name="SUM_Q_ASAFD1__ASAFD1_____CAPFND_____118_Capital_Fund__LLC_1">#N/A</definedName>
    <definedName name="SUM_Q_ASAFD1__ASAFD1_____CORLIS_____The_Corliss_Family_Trust_1">#N/A</definedName>
    <definedName name="SUM_Q_ASAFD1__ASAFD1_____DAVID_____David_Dines_1">#N/A</definedName>
    <definedName name="SUM_Q_ASAFD1__ASAFD1_____ELLEEN_____Elleen_F__Murray_QPRT__1__1">#N/A</definedName>
    <definedName name="SUM_Q_ASAFD1__ASAFD1_____FURST_____Furst_Capital_Partners_1">#N/A</definedName>
    <definedName name="SUM_Q_ASAFD1__ASAFD1_____GARY_____Gary_G__OHagan___Marcia_L__OHagan_1">#N/A</definedName>
    <definedName name="SUM_Q_ASAFD1__ASAFD1_____GORDON_____Estate_of_Gordon_H__Ritz_1">#N/A</definedName>
    <definedName name="SUM_Q_ASAFD1__ASAFD1_____IRVIN_____Irvin_Kessler_1">#N/A</definedName>
    <definedName name="SUM_Q_ASAFD1__ASAFD1_____JAMES_____James_S__Chapman_1">#N/A</definedName>
    <definedName name="SUM_Q_ASAFD1__ASAFD1_____LARSEN_____Mrs__Anne_Larsen_Simonson_1">#N/A</definedName>
    <definedName name="SUM_Q_ASAFD1__ASAFD1_____MARGOT_____Margot_L__Ritz_1">#N/A</definedName>
    <definedName name="SUM_Q_ASAFD1__ASAFD1_____MELLIN_____Paul___Miriam_Mellin_1">#N/A</definedName>
    <definedName name="SUM_Q_ASAFD1__ASAFD1_____MICHAE_____Michael_V__Curran_1">#N/A</definedName>
    <definedName name="SUM_Q_ASAFD1__ASAFD1_____MURRAY_____Murray_Capital_LLC_1">#N/A</definedName>
    <definedName name="SUM_Q_ASAFD1__ASAFD1_____RICHAR_____Richard_F__Leahy_1">#N/A</definedName>
    <definedName name="SUM_Q_ASAFD1__ASAFD1_____ROBERT_____Robert_D__Albright_Jr__1">#N/A</definedName>
    <definedName name="SUM_Q_ASAFD1__ASAFD1_____ROLAND_____Roland_A__Jacobus_1">#N/A</definedName>
    <definedName name="SUM_Q_ASAFD1__ASAFD1_____SCHOEN_____Jon_S__Schoen_1">#N/A</definedName>
    <definedName name="SUM_Q_ASAFD1__ASAFD1_____SHAWN_____Shawn_Taddey_1">#N/A</definedName>
    <definedName name="SUM_Q_ASAFD1__ASAFD1_____STEVEN_____Steven_Colt_Pumilia_1">#N/A</definedName>
    <definedName name="SUM_Q_ASAFD1__ASAFD1_____SUZAN_____Suzan_Z__Ritz_1">#N/A</definedName>
    <definedName name="SUM_Q_ASAFD1__ASAFD1_____THYSEL_____Jon_P__Thysell_1">#N/A</definedName>
    <definedName name="SUM_Q_ASAFD1_NET_ASSET_VALUE_1">#N/A</definedName>
    <definedName name="SUM_Q_ASAFD1_NET_ASSET_VALUE_ASAFD1_INVESTMENTS_1">#N/A</definedName>
    <definedName name="SUM_Q_ASAFD1_NET_ASSET_VALUE_CASH_AND_OTHER_ASSETS_1">#N/A</definedName>
    <definedName name="SUM_Q_AUD_1">#N/A</definedName>
    <definedName name="SUM_Q_AUD_ASSETS_1">#N/A</definedName>
    <definedName name="SUM_Q_AUD_EXPENSES_1">#N/A</definedName>
    <definedName name="SUM_Q_AUD_INCOME_1">#N/A</definedName>
    <definedName name="SUM_Q_AUD_LIABILITIES_1">#N/A</definedName>
    <definedName name="SUM_Q_AUD_SUSPENSE_1">#N/A</definedName>
    <definedName name="SUM_Q_BONDS___CORPORATE_1">#N/A</definedName>
    <definedName name="SUM_Q_BONDS___SOVEREIGN_1">#N/A</definedName>
    <definedName name="SUM_Q_BONDS___TREASURY_1">#N/A</definedName>
    <definedName name="SUM_Q_C100CB_1">#N/A</definedName>
    <definedName name="SUM_Q_C101CB_1">#N/A</definedName>
    <definedName name="SUM_Q_C102CB_1">#N/A</definedName>
    <definedName name="SUM_Q_C103CB_1">#N/A</definedName>
    <definedName name="SUM_Q_C104CB_1">#N/A</definedName>
    <definedName name="SUM_Q_C105CB_1">#N/A</definedName>
    <definedName name="SUM_Q_C106CB_1">#N/A</definedName>
    <definedName name="SUM_Q_C108CB_1">#N/A</definedName>
    <definedName name="SUM_Q_C109CB_1">#N/A</definedName>
    <definedName name="SUM_Q_C110CB_1">#N/A</definedName>
    <definedName name="SUM_Q_C112CB_1">#N/A</definedName>
    <definedName name="SUM_Q_C113CB_1">#N/A</definedName>
    <definedName name="SUM_Q_C114CB_1">#N/A</definedName>
    <definedName name="SUM_Q_C115CB_1">#N/A</definedName>
    <definedName name="SUM_Q_C116CB_1">#N/A</definedName>
    <definedName name="SUM_Q_C117CB_1">#N/A</definedName>
    <definedName name="SUM_Q_C118BX_1">#N/A</definedName>
    <definedName name="SUM_Q_C118CB_1">#N/A</definedName>
    <definedName name="SUM_Q_C119CB_1">#N/A</definedName>
    <definedName name="SUM_Q_C120CB_1">#N/A</definedName>
    <definedName name="SUM_Q_C121BX_1">#N/A</definedName>
    <definedName name="SUM_Q_C121CB_1">#N/A</definedName>
    <definedName name="SUM_Q_C122CB_1">#N/A</definedName>
    <definedName name="SUM_Q_C123BX_1">#N/A</definedName>
    <definedName name="SUM_Q_C124CB_1">#N/A</definedName>
    <definedName name="SUM_Q_C125CB_1">#N/A</definedName>
    <definedName name="SUM_Q_C126CB_1">#N/A</definedName>
    <definedName name="SUM_Q_C127CB_1">#N/A</definedName>
    <definedName name="SUM_Q_C128CB_1">#N/A</definedName>
    <definedName name="SUM_Q_C129BX_1">#N/A</definedName>
    <definedName name="SUM_Q_C130CB_1">#N/A</definedName>
    <definedName name="SUM_Q_C131CB_1">#N/A</definedName>
    <definedName name="SUM_Q_C132CB_1">#N/A</definedName>
    <definedName name="SUM_Q_C133CB_1">#N/A</definedName>
    <definedName name="SUM_Q_C134CB_1">#N/A</definedName>
    <definedName name="SUM_Q_C135BX_1">#N/A</definedName>
    <definedName name="SUM_Q_C136CB_1">#N/A</definedName>
    <definedName name="SUM_Q_C137BX_1">#N/A</definedName>
    <definedName name="SUM_Q_C138BX_1">#N/A</definedName>
    <definedName name="SUM_Q_C138CB_1">#N/A</definedName>
    <definedName name="SUM_Q_C139BX_1">#N/A</definedName>
    <definedName name="SUM_Q_C140CB_1">#N/A</definedName>
    <definedName name="SUM_Q_C141BX_1">#N/A</definedName>
    <definedName name="SUM_Q_C142CB_1">#N/A</definedName>
    <definedName name="SUM_Q_C143CB_1">#N/A</definedName>
    <definedName name="SUM_Q_C144BX_1">#N/A</definedName>
    <definedName name="SUM_Q_C144CB_1">#N/A</definedName>
    <definedName name="SUM_Q_C145BX_1">#N/A</definedName>
    <definedName name="SUM_Q_C146BX_1">#N/A</definedName>
    <definedName name="SUM_Q_C146CB_1">#N/A</definedName>
    <definedName name="SUM_Q_C147CB_1">#N/A</definedName>
    <definedName name="SUM_Q_C148CB_1">#N/A</definedName>
    <definedName name="SUM_Q_C149CB_1">#N/A</definedName>
    <definedName name="SUM_Q_C150CB_1">#N/A</definedName>
    <definedName name="SUM_Q_C151CB_1">#N/A</definedName>
    <definedName name="SUM_Q_C152CB_1">#N/A</definedName>
    <definedName name="SUM_Q_C153CB_1">#N/A</definedName>
    <definedName name="SUM_Q_C154CB_1">#N/A</definedName>
    <definedName name="SUM_Q_C155CB_1">#N/A</definedName>
    <definedName name="SUM_Q_C156CB_1">#N/A</definedName>
    <definedName name="SUM_Q_C157CB_1">#N/A</definedName>
    <definedName name="SUM_Q_C158CB_1">#N/A</definedName>
    <definedName name="SUM_Q_C159CB_1">#N/A</definedName>
    <definedName name="SUM_Q_C160CB_1">#N/A</definedName>
    <definedName name="SUM_Q_C161CB_1">#N/A</definedName>
    <definedName name="SUM_Q_C162CB_1">#N/A</definedName>
    <definedName name="SUM_Q_C163CB_1">#N/A</definedName>
    <definedName name="SUM_Q_C164CB_1">#N/A</definedName>
    <definedName name="SUM_Q_C165CB_1">#N/A</definedName>
    <definedName name="SUM_Q_C166CB_1">#N/A</definedName>
    <definedName name="SUM_Q_C167CB_1">#N/A</definedName>
    <definedName name="SUM_Q_C168CB_1">#N/A</definedName>
    <definedName name="SUM_Q_C168DX_1">#N/A</definedName>
    <definedName name="SUM_Q_C169DX_1">#N/A</definedName>
    <definedName name="SUM_Q_C170DX_1">#N/A</definedName>
    <definedName name="SUM_Q_C171CB_1">#N/A</definedName>
    <definedName name="SUM_Q_C172CB_1">#N/A</definedName>
    <definedName name="SUM_Q_C172DX_1">#N/A</definedName>
    <definedName name="SUM_Q_C173DX_1">#N/A</definedName>
    <definedName name="SUM_Q_C174DX_1">#N/A</definedName>
    <definedName name="SUM_Q_C175CB_1">#N/A</definedName>
    <definedName name="SUM_Q_C176CB_1">#N/A</definedName>
    <definedName name="SUM_Q_C177CB_1">#N/A</definedName>
    <definedName name="SUM_Q_C178SX_1">#N/A</definedName>
    <definedName name="SUM_Q_C179SX_1">#N/A</definedName>
    <definedName name="SUM_Q_C180DX_1">#N/A</definedName>
    <definedName name="SUM_Q_C181DX_1">#N/A</definedName>
    <definedName name="SUM_Q_C182DX_1">#N/A</definedName>
    <definedName name="SUM_Q_C183DX_1">#N/A</definedName>
    <definedName name="SUM_Q_C184DX_1">#N/A</definedName>
    <definedName name="SUM_Q_C186DX_1">#N/A</definedName>
    <definedName name="SUM_Q_C187CB_1">#N/A</definedName>
    <definedName name="SUM_Q_C187OC_1">#N/A</definedName>
    <definedName name="SUM_Q_C188DX_1">#N/A</definedName>
    <definedName name="SUM_Q_C189CB_1">#N/A</definedName>
    <definedName name="SUM_Q_C190CB_1">#N/A</definedName>
    <definedName name="SUM_Q_C190OC_1">#N/A</definedName>
    <definedName name="SUM_Q_C191LF_1">#N/A</definedName>
    <definedName name="SUM_Q_C192LF_1">#N/A</definedName>
    <definedName name="SUM_Q_C193CB_1">#N/A</definedName>
    <definedName name="SUM_Q_C193OC_1">#N/A</definedName>
    <definedName name="SUM_Q_CAD_1">#N/A</definedName>
    <definedName name="SUM_Q_CAD_ASSETS_1">#N/A</definedName>
    <definedName name="SUM_Q_CAD_EXPENSES_1">#N/A</definedName>
    <definedName name="SUM_Q_CAD_INCOME_1">#N/A</definedName>
    <definedName name="SUM_Q_CAD_LIABILITIES_1">#N/A</definedName>
    <definedName name="SUM_Q_CAD_SUSPENSE_1">#N/A</definedName>
    <definedName name="SUM_Q_CASH_1">#N/A</definedName>
    <definedName name="SUM_Q_CASHSD_1">#N/A</definedName>
    <definedName name="SUM_Q_CC02AX_1">#N/A</definedName>
    <definedName name="SUM_Q_CC02LB_1">#N/A</definedName>
    <definedName name="SUM_Q_CC02LX_1">#N/A</definedName>
    <definedName name="SUM_Q_CC03AW_1">#N/A</definedName>
    <definedName name="SUM_Q_CC03AX_1">#N/A</definedName>
    <definedName name="SUM_Q_CC04AX_1">#N/A</definedName>
    <definedName name="SUM_Q_CC04LX_1">#N/A</definedName>
    <definedName name="SUM_Q_CHF_1">#N/A</definedName>
    <definedName name="SUM_Q_CHF_ASSETS_1">#N/A</definedName>
    <definedName name="SUM_Q_CHF_EXPENSES_1">#N/A</definedName>
    <definedName name="SUM_Q_CHF_INCOME_1">#N/A</definedName>
    <definedName name="SUM_Q_CHF_LIABILITIES_1">#N/A</definedName>
    <definedName name="SUM_Q_CHF_SUSPENSE_1">#N/A</definedName>
    <definedName name="SUM_Q_CIBCCI_1">#N/A</definedName>
    <definedName name="SUM_Q_CM02LF_1">#N/A</definedName>
    <definedName name="SUM_Q_COMMODITY___FUTURE_1">#N/A</definedName>
    <definedName name="SUM_Q_COMMODITY___OPTION_1">#N/A</definedName>
    <definedName name="SUM_Q_CONTRACTUAL___OPTION_1">#N/A</definedName>
    <definedName name="SUM_Q_CONTRACTUAL___SWAP_1">#N/A</definedName>
    <definedName name="SUM_Q_CR01CB_1">#N/A</definedName>
    <definedName name="SUM_Q_CR02CB_1">#N/A</definedName>
    <definedName name="SUM_Q_CR14CB_1">#N/A</definedName>
    <definedName name="SUM_Q_CR15CB_1">#N/A</definedName>
    <definedName name="SUM_Q_CR16CB_1">#N/A</definedName>
    <definedName name="SUM_Q_CR16SX_1">#N/A</definedName>
    <definedName name="SUM_Q_CR17SX_1">#N/A</definedName>
    <definedName name="SUM_Q_CR18SX_1">#N/A</definedName>
    <definedName name="SUM_Q_CR19SX_1">#N/A</definedName>
    <definedName name="SUM_Q_CR20SX_1">#N/A</definedName>
    <definedName name="SUM_Q_CR21SX_1">#N/A</definedName>
    <definedName name="SUM_Q_CR22CB_1">#N/A</definedName>
    <definedName name="SUM_Q_CR22SX_1">#N/A</definedName>
    <definedName name="SUM_Q_CR23SX_1">#N/A</definedName>
    <definedName name="SUM_Q_CR24SX_1">#N/A</definedName>
    <definedName name="SUM_Q_CR25SX_1">#N/A</definedName>
    <definedName name="SUM_Q_CR26SX_1">#N/A</definedName>
    <definedName name="SUM_Q_CR27SX_1">#N/A</definedName>
    <definedName name="SUM_Q_CR28SX_1">#N/A</definedName>
    <definedName name="SUM_Q_CR29SX_1">#N/A</definedName>
    <definedName name="SUM_Q_CR30SX_1">#N/A</definedName>
    <definedName name="SUM_Q_CR31SX_1">#N/A</definedName>
    <definedName name="SUM_Q_CR32SX_1">#N/A</definedName>
    <definedName name="SUM_Q_CR33SX_1">#N/A</definedName>
    <definedName name="SUM_Q_CR34SX_1">#N/A</definedName>
    <definedName name="SUM_Q_CR35SX_1">#N/A</definedName>
    <definedName name="SUM_Q_CR36SX_1">#N/A</definedName>
    <definedName name="SUM_Q_CR37SX_1">#N/A</definedName>
    <definedName name="SUM_Q_CR38CB_1">#N/A</definedName>
    <definedName name="SUM_Q_CR38SX_1">#N/A</definedName>
    <definedName name="SUM_Q_CR39CB_1">#N/A</definedName>
    <definedName name="SUM_Q_CR39SX_1">#N/A</definedName>
    <definedName name="SUM_Q_CR40CB_1">#N/A</definedName>
    <definedName name="SUM_Q_CR40SX_1">#N/A</definedName>
    <definedName name="SUM_Q_CR41CB_1">#N/A</definedName>
    <definedName name="SUM_Q_CR41SX_1">#N/A</definedName>
    <definedName name="SUM_Q_CR42CB_1">#N/A</definedName>
    <definedName name="SUM_Q_CR42SX_1">#N/A</definedName>
    <definedName name="SUM_Q_CR43SX_1">#N/A</definedName>
    <definedName name="SUM_Q_CR44SX_1">#N/A</definedName>
    <definedName name="SUM_Q_CR45CB_1">#N/A</definedName>
    <definedName name="SUM_Q_CR45SX_1">#N/A</definedName>
    <definedName name="SUM_Q_CR46CB_1">#N/A</definedName>
    <definedName name="SUM_Q_CR46SX_1">#N/A</definedName>
    <definedName name="SUM_Q_CR47SX_1">#N/A</definedName>
    <definedName name="SUM_Q_CR48SX_1">#N/A</definedName>
    <definedName name="SUM_Q_CR49CB_1">#N/A</definedName>
    <definedName name="SUM_Q_CR49SX_1">#N/A</definedName>
    <definedName name="SUM_Q_CR50CB_1">#N/A</definedName>
    <definedName name="SUM_Q_CR50SX_1">#N/A</definedName>
    <definedName name="SUM_Q_CR51CB_1">#N/A</definedName>
    <definedName name="SUM_Q_CR51SX_1">#N/A</definedName>
    <definedName name="SUM_Q_CR52CB_1">#N/A</definedName>
    <definedName name="SUM_Q_CR52SX_1">#N/A</definedName>
    <definedName name="SUM_Q_CR53CB_1">#N/A</definedName>
    <definedName name="SUM_Q_CR53SX_1">#N/A</definedName>
    <definedName name="SUM_Q_CR54CB_1">#N/A</definedName>
    <definedName name="SUM_Q_CR55CB_1">#N/A</definedName>
    <definedName name="SUM_Q_CR56CB_1">#N/A</definedName>
    <definedName name="SUM_Q_CR57CB_1">#N/A</definedName>
    <definedName name="SUM_Q_CR58CB_1">#N/A</definedName>
    <definedName name="SUM_Q_CR59CB_1">#N/A</definedName>
    <definedName name="SUM_Q_CR60CB_1">#N/A</definedName>
    <definedName name="SUM_Q_CR61CB_1">#N/A</definedName>
    <definedName name="SUM_Q_CR62CB_1">#N/A</definedName>
    <definedName name="SUM_Q_CR63CB_1">#N/A</definedName>
    <definedName name="SUM_Q_CR64CB_1">#N/A</definedName>
    <definedName name="SUM_Q_CR65CB_1">#N/A</definedName>
    <definedName name="SUM_Q_CR66CB_1">#N/A</definedName>
    <definedName name="SUM_Q_CR68CB_1">#N/A</definedName>
    <definedName name="SUM_Q_CR69CB_1">#N/A</definedName>
    <definedName name="SUM_Q_CR70CB_1">#N/A</definedName>
    <definedName name="SUM_Q_CR71CB_1">#N/A</definedName>
    <definedName name="SUM_Q_CR72CB_1">#N/A</definedName>
    <definedName name="SUM_Q_CR73CB_1">#N/A</definedName>
    <definedName name="SUM_Q_CR74CB_1">#N/A</definedName>
    <definedName name="SUM_Q_CR75CB_1">#N/A</definedName>
    <definedName name="SUM_Q_CR76CB_1">#N/A</definedName>
    <definedName name="SUM_Q_CR77CB_1">#N/A</definedName>
    <definedName name="SUM_Q_CR78CB_1">#N/A</definedName>
    <definedName name="SUM_Q_CR79CB_1">#N/A</definedName>
    <definedName name="SUM_Q_CR80CB_1">#N/A</definedName>
    <definedName name="SUM_Q_CR81CB_1">#N/A</definedName>
    <definedName name="SUM_Q_CR82CB_1">#N/A</definedName>
    <definedName name="SUM_Q_CR83CB_1">#N/A</definedName>
    <definedName name="SUM_Q_CR84CB_1">#N/A</definedName>
    <definedName name="SUM_Q_CR85CB_1">#N/A</definedName>
    <definedName name="SUM_Q_CR86CB_1">#N/A</definedName>
    <definedName name="SUM_Q_CR87CB_1">#N/A</definedName>
    <definedName name="SUM_Q_CR88BX_1">#N/A</definedName>
    <definedName name="SUM_Q_CR88CB_1">#N/A</definedName>
    <definedName name="SUM_Q_CR89BX_1">#N/A</definedName>
    <definedName name="SUM_Q_CR89CB_1">#N/A</definedName>
    <definedName name="SUM_Q_CR90BX_1">#N/A</definedName>
    <definedName name="SUM_Q_CR90CB_1">#N/A</definedName>
    <definedName name="SUM_Q_CR91BX_1">#N/A</definedName>
    <definedName name="SUM_Q_CR91CB_1">#N/A</definedName>
    <definedName name="SUM_Q_CR92CB_1">#N/A</definedName>
    <definedName name="SUM_Q_CR93CB_1">#N/A</definedName>
    <definedName name="SUM_Q_CR94CB_1">#N/A</definedName>
    <definedName name="SUM_Q_CR95CB_1">#N/A</definedName>
    <definedName name="SUM_Q_CR96CB_1">#N/A</definedName>
    <definedName name="SUM_Q_CR97CB_1">#N/A</definedName>
    <definedName name="SUM_Q_CR98CB_1">#N/A</definedName>
    <definedName name="SUM_Q_CR99CB_1">#N/A</definedName>
    <definedName name="SUM_Q_DEAM_1">#N/A</definedName>
    <definedName name="SUM_Q_DEAM_NET_ASSET_VALUE_1">#N/A</definedName>
    <definedName name="SUM_Q_DEAM_NET_ASSET_VALUE_CASH_AND_OTHER_ASSETS_1">#N/A</definedName>
    <definedName name="SUM_Q_DEAM_NET_ASSET_VALUE_DEAM_INVESTMENTS_1">#N/A</definedName>
    <definedName name="SUM_Q_E012BC_1">#N/A</definedName>
    <definedName name="SUM_Q_E012BC_FEI94500X0__1">#N/A</definedName>
    <definedName name="SUM_Q_E012BC_FEI94750L0__1">#N/A</definedName>
    <definedName name="SUM_Q_E102BC_1">#N/A</definedName>
    <definedName name="SUM_Q_E102BC_FEI94500F1__1">#N/A</definedName>
    <definedName name="SUM_Q_E102BC_FEI94500R1__1">#N/A</definedName>
    <definedName name="SUM_Q_E102BC_FEI94750C1__1">#N/A</definedName>
    <definedName name="SUM_Q_E102BC_FEI94750O1__1">#N/A</definedName>
    <definedName name="SUM_Q_E104BC_1">#N/A</definedName>
    <definedName name="SUM_Q_E104BC_FEI94000O1__1">#N/A</definedName>
    <definedName name="SUM_Q_E104BC_FEI94500F2__1">#N/A</definedName>
    <definedName name="SUM_Q_E104BC_FEI94500I1__1">#N/A</definedName>
    <definedName name="SUM_Q_E104BC_FEI94500L1__1">#N/A</definedName>
    <definedName name="SUM_Q_E104BC_FEI94500O1__1">#N/A</definedName>
    <definedName name="SUM_Q_E104BC_FEI94500R2__1">#N/A</definedName>
    <definedName name="SUM_Q_E104BC_FEI94500U1__1">#N/A</definedName>
    <definedName name="SUM_Q_E104BC_FEI94500X1__1">#N/A</definedName>
    <definedName name="SUM_Q_E104BC_FEI94750C1__1">#N/A</definedName>
    <definedName name="SUM_Q_E104BC_FEI94750O1__1">#N/A</definedName>
    <definedName name="SUM_Q_E104BC_FEI94875C1__1">#N/A</definedName>
    <definedName name="SUM_Q_E104BC_FEI94875O1__1">#N/A</definedName>
    <definedName name="SUM_Q_E104BC_GBL10450X0__1">#N/A</definedName>
    <definedName name="SUM_Q_E104BC_GBL10500L0__1">#N/A</definedName>
    <definedName name="SUM_Q_E104BC_GBL10500X0__1">#N/A</definedName>
    <definedName name="SUM_Q_E104BC_GBL10550L0__1">#N/A</definedName>
    <definedName name="SUM_Q_E104BC_GBL10550X0__1">#N/A</definedName>
    <definedName name="SUM_Q_E104BC_GBL10650L0__1">#N/A</definedName>
    <definedName name="SUM_Q_E107BC_1">#N/A</definedName>
    <definedName name="SUM_Q_E107BC_FEI94625O1__1">#N/A</definedName>
    <definedName name="SUM_Q_E107BC_FEI94750O1__1">#N/A</definedName>
    <definedName name="SUM_Q_E107BC_FEI94875O1__1">#N/A</definedName>
    <definedName name="SUM_Q_E108BC_1">#N/A</definedName>
    <definedName name="SUM_Q_E108BC_GBL10500W0__1">#N/A</definedName>
    <definedName name="SUM_Q_E108BC_GBL10550W0__1">#N/A</definedName>
    <definedName name="SUM_Q_E108BC_GBL10600L0__1">#N/A</definedName>
    <definedName name="SUM_Q_E111BC_1">#N/A</definedName>
    <definedName name="SUM_Q_E111BC_FEI94750L1__1">#N/A</definedName>
    <definedName name="SUM_Q_E111BC_FEI94750X1__1">#N/A</definedName>
    <definedName name="SUM_Q_E111BC_GBL10550C1__1">#N/A</definedName>
    <definedName name="SUM_Q_E111BC_GBL10550L0__1">#N/A</definedName>
    <definedName name="SUM_Q_E111BC_GBL10550O1__1">#N/A</definedName>
    <definedName name="SUM_Q_E111BC_GBL10550X0__1">#N/A</definedName>
    <definedName name="SUM_Q_E111BC_GBL10600A1__1">#N/A</definedName>
    <definedName name="SUM_Q_E111BC_GBL10600C1__1">#N/A</definedName>
    <definedName name="SUM_Q_E111BC_GBL10600M1__1">#N/A</definedName>
    <definedName name="SUM_Q_E111BC_GBL10600O1__1">#N/A</definedName>
    <definedName name="SUM_Q_E111BC_GBL10700A1__1">#N/A</definedName>
    <definedName name="SUM_Q_E112BC_1">#N/A</definedName>
    <definedName name="SUM_Q_E112BC_GBL10450N1__1">#N/A</definedName>
    <definedName name="SUM_Q_E112BC_GBL10650B1__1">#N/A</definedName>
    <definedName name="SUM_Q_E203BC_1">#N/A</definedName>
    <definedName name="SUM_Q_E203BC_GBL10400X0__1">#N/A</definedName>
    <definedName name="SUM_Q_E203BC_GBL10450X0__1">#N/A</definedName>
    <definedName name="SUM_Q_E203BC_GBL10600L0__1">#N/A</definedName>
    <definedName name="SUM_Q_E203BC_GBM10225U0__1">#N/A</definedName>
    <definedName name="SUM_Q_E203BC_GBM1025U0__1">#N/A</definedName>
    <definedName name="SUM_Q_E203BC_GBM10275I0__1">#N/A</definedName>
    <definedName name="SUM_Q_E203BC_GBM10275U0__1">#N/A</definedName>
    <definedName name="SUM_Q_E203BC_GBM1030U0__1">#N/A</definedName>
    <definedName name="SUM_Q_E203BC_GBM10325I0__1">#N/A</definedName>
    <definedName name="SUM_Q_E203BC_OGBL1000X0__1">#N/A</definedName>
    <definedName name="SUM_Q_E203BC_OGBL1005X0__1">#N/A</definedName>
    <definedName name="SUM_Q_E203BC_OGBL1045U0__1">#N/A</definedName>
    <definedName name="SUM_Q_E203BC_OGBL1050U0__1">#N/A</definedName>
    <definedName name="SUM_Q_E311BC_1">#N/A</definedName>
    <definedName name="SUM_Q_E311BC_GBL10500W0__1">#N/A</definedName>
    <definedName name="SUM_Q_E311BC_GBL10550W0__1">#N/A</definedName>
    <definedName name="SUM_Q_E402BC_1">#N/A</definedName>
    <definedName name="SUM_Q_E402BC_FEI94250R1__1">#N/A</definedName>
    <definedName name="SUM_Q_E402BC_FEI94250U1__1">#N/A</definedName>
    <definedName name="SUM_Q_E402BC_FEI94375X0__1">#N/A</definedName>
    <definedName name="SUM_Q_E402BC_FEI94500R1__1">#N/A</definedName>
    <definedName name="SUM_Q_E402BC_FEI94500X0__1">#N/A</definedName>
    <definedName name="SUM_Q_E402BC_FEI94625O1__1">#N/A</definedName>
    <definedName name="SUM_Q_E402BC_FEI94750C1__1">#N/A</definedName>
    <definedName name="SUM_Q_E402BC_FEI94750O1__1">#N/A</definedName>
    <definedName name="SUM_Q_E402BC_FEI94750R1__1">#N/A</definedName>
    <definedName name="SUM_Q_E402BC_FEI94875L0__1">#N/A</definedName>
    <definedName name="SUM_Q_E402BC_FEI94875U0__1">#N/A</definedName>
    <definedName name="SUM_Q_E402BC_FEI94875X0__1">#N/A</definedName>
    <definedName name="SUM_Q_E402BC_FEI95000C1__1">#N/A</definedName>
    <definedName name="SUM_Q_E402BC_FEI95000F1__1">#N/A</definedName>
    <definedName name="SUM_Q_E402BC_FEI95000I1__1">#N/A</definedName>
    <definedName name="SUM_Q_E402BC_FEI95000L0__1">#N/A</definedName>
    <definedName name="SUM_Q_E402BC_FEI95000L1__1">#N/A</definedName>
    <definedName name="SUM_Q_E402BC_FEI95000R1__1">#N/A</definedName>
    <definedName name="SUM_Q_E402BC_FEI95000U0__1">#N/A</definedName>
    <definedName name="SUM_Q_E402BC_FEI95000U1__1">#N/A</definedName>
    <definedName name="SUM_Q_E402BC_FEI95000X1__1">#N/A</definedName>
    <definedName name="SUM_Q_E402BC_FEI95125C1__1">#N/A</definedName>
    <definedName name="SUM_Q_E402BC_FEI95125L0__1">#N/A</definedName>
    <definedName name="SUM_Q_E402BC_FEI95250F1__1">#N/A</definedName>
    <definedName name="SUM_Q_E402BC_FEI95250I1__1">#N/A</definedName>
    <definedName name="SUM_Q_E402BC_FEI95250L0__1">#N/A</definedName>
    <definedName name="SUM_Q_E402BC_FEI95375G0__1">#N/A</definedName>
    <definedName name="SUM_Q_E402BC_FEI95500F1__1">#N/A</definedName>
    <definedName name="SUM_Q_E402BC_GBL10350W0__1">#N/A</definedName>
    <definedName name="SUM_Q_E402BC_GBL10400M1__1">#N/A</definedName>
    <definedName name="SUM_Q_E402BC_GBL10600J0__1">#N/A</definedName>
    <definedName name="SUM_Q_E402BC_GBL10600K0__1">#N/A</definedName>
    <definedName name="SUM_Q_E402BC_GBL10650K0__1">#N/A</definedName>
    <definedName name="SUM_Q_E502BC_1">#N/A</definedName>
    <definedName name="SUM_Q_E502BC_OGBL1080L0__1">#N/A</definedName>
    <definedName name="SUM_Q_E607BC_1">#N/A</definedName>
    <definedName name="SUM_Q_E607BC_GBL10650A1__1">#N/A</definedName>
    <definedName name="SUM_Q_EQ02AF_1">#N/A</definedName>
    <definedName name="SUM_Q_EQ02LF_1">#N/A</definedName>
    <definedName name="SUM_Q_EQ04LB_1">#N/A</definedName>
    <definedName name="SUM_Q_EQUITIES___LISTED_1">#N/A</definedName>
    <definedName name="SUM_Q_EQUITY___NON_LISTED_1">#N/A</definedName>
    <definedName name="SUM_Q_EUR_1">#N/A</definedName>
    <definedName name="SUM_Q_EUR_ASSETS_1">#N/A</definedName>
    <definedName name="SUM_Q_EUR_EXPENSES_1">#N/A</definedName>
    <definedName name="SUM_Q_EUR_INCOME_1">#N/A</definedName>
    <definedName name="SUM_Q_EUR_LIABILITIES_1">#N/A</definedName>
    <definedName name="SUM_Q_EUR_SUSPENSE_1">#N/A</definedName>
    <definedName name="SUM_Q_F_X_FORWARD_1">#N/A</definedName>
    <definedName name="SUM_Q_FINANCE_1">#N/A</definedName>
    <definedName name="SUM_Q_FSS93000R1__1">#N/A</definedName>
    <definedName name="SUM_Q_FSS93500C1__1">#N/A</definedName>
    <definedName name="SUM_Q_FSS93500F1__1">#N/A</definedName>
    <definedName name="SUM_Q_FSS93500O1__1">#N/A</definedName>
    <definedName name="SUM_Q_FSS93500R1__1">#N/A</definedName>
    <definedName name="SUM_Q_FSS93500X0__1">#N/A</definedName>
    <definedName name="SUM_Q_FSS93625L0__1">#N/A</definedName>
    <definedName name="SUM_Q_FSS93750C1__1">#N/A</definedName>
    <definedName name="SUM_Q_FSS93750O1__1">#N/A</definedName>
    <definedName name="SUM_Q_FSS94500F1__1">#N/A</definedName>
    <definedName name="SUM_Q_FUNDI_1">#N/A</definedName>
    <definedName name="SUM_Q_FUNDII_1">#N/A</definedName>
    <definedName name="SUM_Q_FUNDLP_1">#N/A</definedName>
    <definedName name="SUM_Q_GBP_1">#N/A</definedName>
    <definedName name="SUM_Q_GBP_ASSETS_1">#N/A</definedName>
    <definedName name="SUM_Q_GBP_EXPENSES_1">#N/A</definedName>
    <definedName name="SUM_Q_GBP_INCOME_1">#N/A</definedName>
    <definedName name="SUM_Q_GBP_LIABILITIES_1">#N/A</definedName>
    <definedName name="SUM_Q_GBP_SUSPENSE_1">#N/A</definedName>
    <definedName name="SUM_Q_INTRA_1">#N/A</definedName>
    <definedName name="SUM_Q_IR01AW_1">#N/A</definedName>
    <definedName name="SUM_Q_IR01CB_1">#N/A</definedName>
    <definedName name="SUM_Q_IR01CS_1">#N/A</definedName>
    <definedName name="SUM_Q_IR01LB_1">#N/A</definedName>
    <definedName name="SUM_Q_IR01SD_1">#N/A</definedName>
    <definedName name="SUM_Q_IR02CB_1">#N/A</definedName>
    <definedName name="SUM_Q_IR02LF_1">#N/A</definedName>
    <definedName name="SUM_Q_IR02SD_1">#N/A</definedName>
    <definedName name="SUM_Q_IR02SI_1">#N/A</definedName>
    <definedName name="SUM_Q_IR03AF_1">#N/A</definedName>
    <definedName name="SUM_Q_IR03CB_1">#N/A</definedName>
    <definedName name="SUM_Q_IR03LF_1">#N/A</definedName>
    <definedName name="SUM_Q_IR03SD_1">#N/A</definedName>
    <definedName name="SUM_Q_IR03SX_1">#N/A</definedName>
    <definedName name="SUM_Q_IR04CB_1">#N/A</definedName>
    <definedName name="SUM_Q_IR04OC_1">#N/A</definedName>
    <definedName name="SUM_Q_IR04SD_1">#N/A</definedName>
    <definedName name="SUM_Q_IR04SI_1">#N/A</definedName>
    <definedName name="SUM_Q_IR05SD_1">#N/A</definedName>
    <definedName name="SUM_Q_IR05SX_1">#N/A</definedName>
    <definedName name="SUM_Q_IR06CB_1">#N/A</definedName>
    <definedName name="SUM_Q_IR07CB_1">#N/A</definedName>
    <definedName name="SUM_Q_IR08CB_1">#N/A</definedName>
    <definedName name="SUM_Q_IR10CB_1">#N/A</definedName>
    <definedName name="SUM_Q_ISDASD_1">#N/A</definedName>
    <definedName name="SUM_Q_JPY_1">#N/A</definedName>
    <definedName name="SUM_Q_JPY_ASSETS_1">#N/A</definedName>
    <definedName name="SUM_Q_JPY_EXPENSES_1">#N/A</definedName>
    <definedName name="SUM_Q_JPY_INCOME_1">#N/A</definedName>
    <definedName name="SUM_Q_JPY_LIABILITIES_1">#N/A</definedName>
    <definedName name="SUM_Q_JPY_SUSPENSE_1">#N/A</definedName>
    <definedName name="SUM_Q_LILYPD_1">#N/A</definedName>
    <definedName name="SUM_Q_LILYPD_NET_ASSET_VALUE_1">#N/A</definedName>
    <definedName name="SUM_Q_LILYPD_NET_ASSET_VALUE_CASH_AND_OTHER_ASSETS_1">#N/A</definedName>
    <definedName name="SUM_Q_LILYPD_NET_ASSET_VALUE_LILYPD_INVESTMENTS_1">#N/A</definedName>
    <definedName name="SUM_Q_MA01CS_1">#N/A</definedName>
    <definedName name="SUM_Q_MA02JP_1">#N/A</definedName>
    <definedName name="SUM_Q_MA04SD_1">#N/A</definedName>
    <definedName name="SUM_Q_PARTNERSHIP_1">#N/A</definedName>
    <definedName name="SUM_Q_PBMRLF_1">#N/A</definedName>
    <definedName name="SUM_Q_PBMRSD_1">#N/A</definedName>
    <definedName name="SUM_Q_REPOSD_1">#N/A</definedName>
    <definedName name="SUM_Q_SEK_1">#N/A</definedName>
    <definedName name="SUM_Q_SEK_ASSETS_1">#N/A</definedName>
    <definedName name="SUM_Q_SEK_EXPENSES_1">#N/A</definedName>
    <definedName name="SUM_Q_SEK_INCOME_1">#N/A</definedName>
    <definedName name="SUM_Q_SEK_LIABILITIES_1">#N/A</definedName>
    <definedName name="SUM_Q_SEK_SUSPENSE_1">#N/A</definedName>
    <definedName name="SUM_Q_TEMPO_1">#N/A</definedName>
    <definedName name="SUM_Q_TEMPO_NET_ASSET_VALUE_1">#N/A</definedName>
    <definedName name="SUM_Q_TEMPO_NET_ASSET_VALUE_CASH_AND_OTHER_ASSETS_1">#N/A</definedName>
    <definedName name="SUM_Q_TEMPO_NET_ASSET_VALUE_TEMPO_INVESTMENTS_1">#N/A</definedName>
    <definedName name="SUM_Q_USD_1">#N/A</definedName>
    <definedName name="SUM_Q_USD_ASSETS_1">#N/A</definedName>
    <definedName name="SUM_Q_USD_CAPITAL_1">#N/A</definedName>
    <definedName name="SUM_Q_USD_EXPENSES_1">#N/A</definedName>
    <definedName name="SUM_Q_USD_INCOME_1">#N/A</definedName>
    <definedName name="SUM_Q_USD_LIABILITIES_1">#N/A</definedName>
    <definedName name="SUM_Q_USD_SUSPENSE_1">#N/A</definedName>
    <definedName name="SUM_Q_VL01OC_1">#N/A</definedName>
    <definedName name="SUM_Q_VL02CB_1">#N/A</definedName>
    <definedName name="SUM_Q_VL02OC_1">#N/A</definedName>
    <definedName name="SUM_Q_VL04OC_1">#N/A</definedName>
    <definedName name="SUM_Q_WARRANTS_1">#N/A</definedName>
    <definedName name="SUM_Q_WOLF_1">#N/A</definedName>
    <definedName name="SUM_Q_WOLF_NET_ASSET_VALUE_1">#N/A</definedName>
    <definedName name="SUM_Q_WOLF_NET_ASSET_VALUE_CASH_AND_OTHER_ASSETS_1">#N/A</definedName>
    <definedName name="SUM_Q_WOLF_NET_ASSET_VALUE_WOLF_INVESTMENTS_1">#N/A</definedName>
    <definedName name="SUM_Q_WOLF_WOLF_____BARBAS_____BARRY_BAUSANO_1">#N/A</definedName>
    <definedName name="SUM_Q_WOLF_WOLF_____CSGSY_____CREDIT_SUISEE_NOMINEES__GSY_LTD_1">#N/A</definedName>
    <definedName name="SUM_Q_WOLF_WOLF_____CSLON_____CREDIT_SUISSE_LONDON_NOMINEE_LTD_1">#N/A</definedName>
    <definedName name="SUM_Q_WOLF_WOLF_____FORTIS_____FORTIS_BANK_NV_S_A__1">#N/A</definedName>
    <definedName name="SUM_R__1">#N/A</definedName>
    <definedName name="SUM_R_1">#N/A</definedName>
    <definedName name="SUM_R_ASAFD1__1">#N/A</definedName>
    <definedName name="SUM_R_ASAFD1__ASAFD1_____ANTHON_____Anthony_J__Taddey_Trust_DTD_1">#N/A</definedName>
    <definedName name="SUM_R_ASAFD1__ASAFD1_____ASATAX_____ASA_Tax_Advantaged_Advisors_LLC_1">#N/A</definedName>
    <definedName name="SUM_R_ASAFD1__ASAFD1_____BENNET_____Mr____Mrs__Robert_Bennett_1">#N/A</definedName>
    <definedName name="SUM_R_ASAFD1__ASAFD1_____CAPFND_____118_Capital_Fund__LLC_1">#N/A</definedName>
    <definedName name="SUM_R_ASAFD1__ASAFD1_____CORLIS_____The_Corliss_Family_Trust_1">#N/A</definedName>
    <definedName name="SUM_R_ASAFD1__ASAFD1_____DAVID_____David_Dines_1">#N/A</definedName>
    <definedName name="SUM_R_ASAFD1__ASAFD1_____ELLEEN_____Elleen_F__Murray_QPRT__1__1">#N/A</definedName>
    <definedName name="SUM_R_ASAFD1__ASAFD1_____FURST_____Furst_Capital_Partners_1">#N/A</definedName>
    <definedName name="SUM_R_ASAFD1__ASAFD1_____GARY_____Gary_G__OHagan___Marcia_L__OHagan_1">#N/A</definedName>
    <definedName name="SUM_R_ASAFD1__ASAFD1_____GORDON_____Estate_of_Gordon_H__Ritz_1">#N/A</definedName>
    <definedName name="SUM_R_ASAFD1__ASAFD1_____IRVIN_____Irvin_Kessler_1">#N/A</definedName>
    <definedName name="SUM_R_ASAFD1__ASAFD1_____JAMES_____James_S__Chapman_1">#N/A</definedName>
    <definedName name="SUM_R_ASAFD1__ASAFD1_____LARSEN_____Mrs__Anne_Larsen_Simonson_1">#N/A</definedName>
    <definedName name="SUM_R_ASAFD1__ASAFD1_____MARGOT_____Margot_L__Ritz_1">#N/A</definedName>
    <definedName name="SUM_R_ASAFD1__ASAFD1_____MELLIN_____Paul___Miriam_Mellin_1">#N/A</definedName>
    <definedName name="SUM_R_ASAFD1__ASAFD1_____MICHAE_____Michael_V__Curran_1">#N/A</definedName>
    <definedName name="SUM_R_ASAFD1__ASAFD1_____MURRAY_____Murray_Capital_LLC_1">#N/A</definedName>
    <definedName name="SUM_R_ASAFD1__ASAFD1_____RICHAR_____Richard_F__Leahy_1">#N/A</definedName>
    <definedName name="SUM_R_ASAFD1__ASAFD1_____ROBERT_____Robert_D__Albright_Jr__1">#N/A</definedName>
    <definedName name="SUM_R_ASAFD1__ASAFD1_____ROLAND_____Roland_A__Jacobus_1">#N/A</definedName>
    <definedName name="SUM_R_ASAFD1__ASAFD1_____SCHOEN_____Jon_S__Schoen_1">#N/A</definedName>
    <definedName name="SUM_R_ASAFD1__ASAFD1_____SHAWN_____Shawn_Taddey_1">#N/A</definedName>
    <definedName name="SUM_R_ASAFD1__ASAFD1_____STEVEN_____Steven_Colt_Pumilia_1">#N/A</definedName>
    <definedName name="SUM_R_ASAFD1__ASAFD1_____SUZAN_____Suzan_Z__Ritz_1">#N/A</definedName>
    <definedName name="SUM_R_ASAFD1__ASAFD1_____THYSEL_____Jon_P__Thysell_1">#N/A</definedName>
    <definedName name="SUM_R_ASAFD1_NET_ASSET_VALUE_1">#N/A</definedName>
    <definedName name="SUM_R_ASAFD1_NET_ASSET_VALUE_ASAFD1_INVESTMENTS_1">#N/A</definedName>
    <definedName name="SUM_R_ASAFD1_NET_ASSET_VALUE_CASH_AND_OTHER_ASSETS_1">#N/A</definedName>
    <definedName name="SUM_R_AUD_1">#N/A</definedName>
    <definedName name="SUM_R_AUD_ASSETS_1">#N/A</definedName>
    <definedName name="SUM_R_AUD_EXPENSES_1">#N/A</definedName>
    <definedName name="SUM_R_AUD_INCOME_1">#N/A</definedName>
    <definedName name="SUM_R_AUD_LIABILITIES_1">#N/A</definedName>
    <definedName name="SUM_R_AUD_SUSPENSE_1">#N/A</definedName>
    <definedName name="SUM_R_BONDS___CORPORATE_1">#N/A</definedName>
    <definedName name="SUM_R_BONDS___SOVEREIGN_1">#N/A</definedName>
    <definedName name="SUM_R_BONDS___TREASURY_1">#N/A</definedName>
    <definedName name="SUM_R_C100CB_1">#N/A</definedName>
    <definedName name="SUM_R_C101CB_1">#N/A</definedName>
    <definedName name="SUM_R_C102CB_1">#N/A</definedName>
    <definedName name="SUM_R_C103CB_1">#N/A</definedName>
    <definedName name="SUM_R_C104CB_1">#N/A</definedName>
    <definedName name="SUM_R_C105CB_1">#N/A</definedName>
    <definedName name="SUM_R_C106CB_1">#N/A</definedName>
    <definedName name="SUM_R_C108CB_1">#N/A</definedName>
    <definedName name="SUM_R_C109CB_1">#N/A</definedName>
    <definedName name="SUM_R_C110CB_1">#N/A</definedName>
    <definedName name="SUM_R_C112CB_1">#N/A</definedName>
    <definedName name="SUM_R_C113CB_1">#N/A</definedName>
    <definedName name="SUM_R_C114CB_1">#N/A</definedName>
    <definedName name="SUM_R_C115CB_1">#N/A</definedName>
    <definedName name="SUM_R_C116CB_1">#N/A</definedName>
    <definedName name="SUM_R_C117CB_1">#N/A</definedName>
    <definedName name="SUM_R_C118BX_1">#N/A</definedName>
    <definedName name="SUM_R_C118CB_1">#N/A</definedName>
    <definedName name="SUM_R_C119CB_1">#N/A</definedName>
    <definedName name="SUM_R_C120CB_1">#N/A</definedName>
    <definedName name="SUM_R_C121BX_1">#N/A</definedName>
    <definedName name="SUM_R_C121CB_1">#N/A</definedName>
    <definedName name="SUM_R_C122CB_1">#N/A</definedName>
    <definedName name="SUM_R_C123BX_1">#N/A</definedName>
    <definedName name="SUM_R_C124CB_1">#N/A</definedName>
    <definedName name="SUM_R_C125CB_1">#N/A</definedName>
    <definedName name="SUM_R_C126CB_1">#N/A</definedName>
    <definedName name="SUM_R_C127CB_1">#N/A</definedName>
    <definedName name="SUM_R_C128CB_1">#N/A</definedName>
    <definedName name="SUM_R_C129BX_1">#N/A</definedName>
    <definedName name="SUM_R_C130CB_1">#N/A</definedName>
    <definedName name="SUM_R_C131CB_1">#N/A</definedName>
    <definedName name="SUM_R_C132CB_1">#N/A</definedName>
    <definedName name="SUM_R_C133CB_1">#N/A</definedName>
    <definedName name="SUM_R_C134CB_1">#N/A</definedName>
    <definedName name="SUM_R_C135BX_1">#N/A</definedName>
    <definedName name="SUM_R_C136CB_1">#N/A</definedName>
    <definedName name="SUM_R_C137BX_1">#N/A</definedName>
    <definedName name="SUM_R_C138BX_1">#N/A</definedName>
    <definedName name="SUM_R_C138CB_1">#N/A</definedName>
    <definedName name="SUM_R_C139BX_1">#N/A</definedName>
    <definedName name="SUM_R_C140CB_1">#N/A</definedName>
    <definedName name="SUM_R_C141BX_1">#N/A</definedName>
    <definedName name="SUM_R_C142CB_1">#N/A</definedName>
    <definedName name="SUM_R_C143CB_1">#N/A</definedName>
    <definedName name="SUM_R_C144BX_1">#N/A</definedName>
    <definedName name="SUM_R_C144CB_1">#N/A</definedName>
    <definedName name="SUM_R_C145BX_1">#N/A</definedName>
    <definedName name="SUM_R_C146BX_1">#N/A</definedName>
    <definedName name="SUM_R_C146CB_1">#N/A</definedName>
    <definedName name="SUM_R_C147CB_1">#N/A</definedName>
    <definedName name="SUM_R_C148CB_1">#N/A</definedName>
    <definedName name="SUM_R_C149CB_1">#N/A</definedName>
    <definedName name="SUM_R_C150CB_1">#N/A</definedName>
    <definedName name="SUM_R_C151CB_1">#N/A</definedName>
    <definedName name="SUM_R_C152CB_1">#N/A</definedName>
    <definedName name="SUM_R_C153CB_1">#N/A</definedName>
    <definedName name="SUM_R_C154CB_1">#N/A</definedName>
    <definedName name="SUM_R_C155CB_1">#N/A</definedName>
    <definedName name="SUM_R_C156CB_1">#N/A</definedName>
    <definedName name="SUM_R_C157CB_1">#N/A</definedName>
    <definedName name="SUM_R_C158CB_1">#N/A</definedName>
    <definedName name="SUM_R_C159CB_1">#N/A</definedName>
    <definedName name="SUM_R_C160CB_1">#N/A</definedName>
    <definedName name="SUM_R_C161CB_1">#N/A</definedName>
    <definedName name="SUM_R_C162CB_1">#N/A</definedName>
    <definedName name="SUM_R_C163CB_1">#N/A</definedName>
    <definedName name="SUM_R_C164CB_1">#N/A</definedName>
    <definedName name="SUM_R_C165CB_1">#N/A</definedName>
    <definedName name="SUM_R_C166CB_1">#N/A</definedName>
    <definedName name="SUM_R_C167CB_1">#N/A</definedName>
    <definedName name="SUM_R_C168CB_1">#N/A</definedName>
    <definedName name="SUM_R_C168DX_1">#N/A</definedName>
    <definedName name="SUM_R_C169DX_1">#N/A</definedName>
    <definedName name="SUM_R_C170DX_1">#N/A</definedName>
    <definedName name="SUM_R_C171CB_1">#N/A</definedName>
    <definedName name="SUM_R_C172CB_1">#N/A</definedName>
    <definedName name="SUM_R_C172DX_1">#N/A</definedName>
    <definedName name="SUM_R_C173DX_1">#N/A</definedName>
    <definedName name="SUM_R_C174DX_1">#N/A</definedName>
    <definedName name="SUM_R_C175CB_1">#N/A</definedName>
    <definedName name="SUM_R_C176CB_1">#N/A</definedName>
    <definedName name="SUM_R_C177CB_1">#N/A</definedName>
    <definedName name="SUM_R_C178SX_1">#N/A</definedName>
    <definedName name="SUM_R_C179SX_1">#N/A</definedName>
    <definedName name="SUM_R_C180DX_1">#N/A</definedName>
    <definedName name="SUM_R_C181DX_1">#N/A</definedName>
    <definedName name="SUM_R_C182DX_1">#N/A</definedName>
    <definedName name="SUM_R_C183DX_1">#N/A</definedName>
    <definedName name="SUM_R_C184DX_1">#N/A</definedName>
    <definedName name="SUM_R_C186DX_1">#N/A</definedName>
    <definedName name="SUM_R_C187CB_1">#N/A</definedName>
    <definedName name="SUM_R_C187OC_1">#N/A</definedName>
    <definedName name="SUM_R_C188DX_1">#N/A</definedName>
    <definedName name="SUM_R_C189CB_1">#N/A</definedName>
    <definedName name="SUM_R_C190CB_1">#N/A</definedName>
    <definedName name="SUM_R_C190OC_1">#N/A</definedName>
    <definedName name="SUM_R_C191LF_1">#N/A</definedName>
    <definedName name="SUM_R_C192LF_1">#N/A</definedName>
    <definedName name="SUM_R_C193CB_1">#N/A</definedName>
    <definedName name="SUM_R_C193OC_1">#N/A</definedName>
    <definedName name="SUM_R_CAD_1">#N/A</definedName>
    <definedName name="SUM_R_CAD_ASSETS_1">#N/A</definedName>
    <definedName name="SUM_R_CAD_EXPENSES_1">#N/A</definedName>
    <definedName name="SUM_R_CAD_INCOME_1">#N/A</definedName>
    <definedName name="SUM_R_CAD_LIABILITIES_1">#N/A</definedName>
    <definedName name="SUM_R_CAD_SUSPENSE_1">#N/A</definedName>
    <definedName name="SUM_R_CASH_1">#N/A</definedName>
    <definedName name="SUM_R_CASHSD_1">#N/A</definedName>
    <definedName name="SUM_R_CC02AX_1">#N/A</definedName>
    <definedName name="SUM_R_CC02LB_1">#N/A</definedName>
    <definedName name="SUM_R_CC02LX_1">#N/A</definedName>
    <definedName name="SUM_R_CC03AW_1">#N/A</definedName>
    <definedName name="SUM_R_CC03AX_1">#N/A</definedName>
    <definedName name="SUM_R_CC04AX_1">#N/A</definedName>
    <definedName name="SUM_R_CC04LX_1">#N/A</definedName>
    <definedName name="SUM_R_CHF_1">#N/A</definedName>
    <definedName name="SUM_R_CHF_ASSETS_1">#N/A</definedName>
    <definedName name="SUM_R_CHF_EXPENSES_1">#N/A</definedName>
    <definedName name="SUM_R_CHF_INCOME_1">#N/A</definedName>
    <definedName name="SUM_R_CHF_LIABILITIES_1">#N/A</definedName>
    <definedName name="SUM_R_CHF_SUSPENSE_1">#N/A</definedName>
    <definedName name="SUM_R_CIBCCI_1">#N/A</definedName>
    <definedName name="SUM_R_CM02LF_1">#N/A</definedName>
    <definedName name="SUM_R_COMMODITY___FUTURE_1">#N/A</definedName>
    <definedName name="SUM_R_COMMODITY___OPTION_1">#N/A</definedName>
    <definedName name="SUM_R_CONTRACTUAL___OPTION_1">#N/A</definedName>
    <definedName name="SUM_R_CONTRACTUAL___SWAP_1">#N/A</definedName>
    <definedName name="SUM_R_CR01CB_1">#N/A</definedName>
    <definedName name="SUM_R_CR02CB_1">#N/A</definedName>
    <definedName name="SUM_R_CR14CB_1">#N/A</definedName>
    <definedName name="SUM_R_CR15CB_1">#N/A</definedName>
    <definedName name="SUM_R_CR16CB_1">#N/A</definedName>
    <definedName name="SUM_R_CR16SX_1">#N/A</definedName>
    <definedName name="SUM_R_CR17SX_1">#N/A</definedName>
    <definedName name="SUM_R_CR18SX_1">#N/A</definedName>
    <definedName name="SUM_R_CR19SX_1">#N/A</definedName>
    <definedName name="SUM_R_CR20SX_1">#N/A</definedName>
    <definedName name="SUM_R_CR21SX_1">#N/A</definedName>
    <definedName name="SUM_R_CR22CB_1">#N/A</definedName>
    <definedName name="SUM_R_CR22SX_1">#N/A</definedName>
    <definedName name="SUM_R_CR23SX_1">#N/A</definedName>
    <definedName name="SUM_R_CR24SX_1">#N/A</definedName>
    <definedName name="SUM_R_CR25SX_1">#N/A</definedName>
    <definedName name="SUM_R_CR26SX_1">#N/A</definedName>
    <definedName name="SUM_R_CR27SX_1">#N/A</definedName>
    <definedName name="SUM_R_CR28SX_1">#N/A</definedName>
    <definedName name="SUM_R_CR29SX_1">#N/A</definedName>
    <definedName name="SUM_R_CR30SX_1">#N/A</definedName>
    <definedName name="SUM_R_CR31SX_1">#N/A</definedName>
    <definedName name="SUM_R_CR32SX_1">#N/A</definedName>
    <definedName name="SUM_R_CR33SX_1">#N/A</definedName>
    <definedName name="SUM_R_CR34SX_1">#N/A</definedName>
    <definedName name="SUM_R_CR35SX_1">#N/A</definedName>
    <definedName name="SUM_R_CR36SX_1">#N/A</definedName>
    <definedName name="SUM_R_CR37SX_1">#N/A</definedName>
    <definedName name="SUM_R_CR38CB_1">#N/A</definedName>
    <definedName name="SUM_R_CR38SX_1">#N/A</definedName>
    <definedName name="SUM_R_CR39CB_1">#N/A</definedName>
    <definedName name="SUM_R_CR39SX_1">#N/A</definedName>
    <definedName name="SUM_R_CR40CB_1">#N/A</definedName>
    <definedName name="SUM_R_CR40SX_1">#N/A</definedName>
    <definedName name="SUM_R_CR41CB_1">#N/A</definedName>
    <definedName name="SUM_R_CR41SX_1">#N/A</definedName>
    <definedName name="SUM_R_CR42CB_1">#N/A</definedName>
    <definedName name="SUM_R_CR42SX_1">#N/A</definedName>
    <definedName name="SUM_R_CR43SX_1">#N/A</definedName>
    <definedName name="SUM_R_CR44SX_1">#N/A</definedName>
    <definedName name="SUM_R_CR45CB_1">#N/A</definedName>
    <definedName name="SUM_R_CR45SX_1">#N/A</definedName>
    <definedName name="SUM_R_CR46CB_1">#N/A</definedName>
    <definedName name="SUM_R_CR46SX_1">#N/A</definedName>
    <definedName name="SUM_R_CR47SX_1">#N/A</definedName>
    <definedName name="SUM_R_CR48SX_1">#N/A</definedName>
    <definedName name="SUM_R_CR49CB_1">#N/A</definedName>
    <definedName name="SUM_R_CR49SX_1">#N/A</definedName>
    <definedName name="SUM_R_CR50CB_1">#N/A</definedName>
    <definedName name="SUM_R_CR50SX_1">#N/A</definedName>
    <definedName name="SUM_R_CR51CB_1">#N/A</definedName>
    <definedName name="SUM_R_CR51SX_1">#N/A</definedName>
    <definedName name="SUM_R_CR52CB_1">#N/A</definedName>
    <definedName name="SUM_R_CR52SX_1">#N/A</definedName>
    <definedName name="SUM_R_CR53CB_1">#N/A</definedName>
    <definedName name="SUM_R_CR53SX_1">#N/A</definedName>
    <definedName name="SUM_R_CR54CB_1">#N/A</definedName>
    <definedName name="SUM_R_CR55CB_1">#N/A</definedName>
    <definedName name="SUM_R_CR56CB_1">#N/A</definedName>
    <definedName name="SUM_R_CR57CB_1">#N/A</definedName>
    <definedName name="SUM_R_CR58CB_1">#N/A</definedName>
    <definedName name="SUM_R_CR59CB_1">#N/A</definedName>
    <definedName name="SUM_R_CR60CB_1">#N/A</definedName>
    <definedName name="SUM_R_CR61CB_1">#N/A</definedName>
    <definedName name="SUM_R_CR62CB_1">#N/A</definedName>
    <definedName name="SUM_R_CR63CB_1">#N/A</definedName>
    <definedName name="SUM_R_CR64CB_1">#N/A</definedName>
    <definedName name="SUM_R_CR65CB_1">#N/A</definedName>
    <definedName name="SUM_R_CR66CB_1">#N/A</definedName>
    <definedName name="SUM_R_CR68CB_1">#N/A</definedName>
    <definedName name="SUM_R_CR69CB_1">#N/A</definedName>
    <definedName name="SUM_R_CR70CB_1">#N/A</definedName>
    <definedName name="SUM_R_CR71CB_1">#N/A</definedName>
    <definedName name="SUM_R_CR72CB_1">#N/A</definedName>
    <definedName name="SUM_R_CR73CB_1">#N/A</definedName>
    <definedName name="SUM_R_CR74CB_1">#N/A</definedName>
    <definedName name="SUM_R_CR75CB_1">#N/A</definedName>
    <definedName name="SUM_R_CR76CB_1">#N/A</definedName>
    <definedName name="SUM_R_CR77CB_1">#N/A</definedName>
    <definedName name="SUM_R_CR78CB_1">#N/A</definedName>
    <definedName name="SUM_R_CR79CB_1">#N/A</definedName>
    <definedName name="SUM_R_CR80CB_1">#N/A</definedName>
    <definedName name="SUM_R_CR81CB_1">#N/A</definedName>
    <definedName name="SUM_R_CR82CB_1">#N/A</definedName>
    <definedName name="SUM_R_CR83CB_1">#N/A</definedName>
    <definedName name="SUM_R_CR84CB_1">#N/A</definedName>
    <definedName name="SUM_R_CR85CB_1">#N/A</definedName>
    <definedName name="SUM_R_CR86CB_1">#N/A</definedName>
    <definedName name="SUM_R_CR87CB_1">#N/A</definedName>
    <definedName name="SUM_R_CR88BX_1">#N/A</definedName>
    <definedName name="SUM_R_CR88CB_1">#N/A</definedName>
    <definedName name="SUM_R_CR89BX_1">#N/A</definedName>
    <definedName name="SUM_R_CR89CB_1">#N/A</definedName>
    <definedName name="SUM_R_CR90BX_1">#N/A</definedName>
    <definedName name="SUM_R_CR90CB_1">#N/A</definedName>
    <definedName name="SUM_R_CR91BX_1">#N/A</definedName>
    <definedName name="SUM_R_CR91CB_1">#N/A</definedName>
    <definedName name="SUM_R_CR92CB_1">#N/A</definedName>
    <definedName name="SUM_R_CR93CB_1">#N/A</definedName>
    <definedName name="SUM_R_CR94CB_1">#N/A</definedName>
    <definedName name="SUM_R_CR95CB_1">#N/A</definedName>
    <definedName name="SUM_R_CR96CB_1">#N/A</definedName>
    <definedName name="SUM_R_CR97CB_1">#N/A</definedName>
    <definedName name="SUM_R_CR98CB_1">#N/A</definedName>
    <definedName name="SUM_R_CR99CB_1">#N/A</definedName>
    <definedName name="SUM_R_DEAM_1">#N/A</definedName>
    <definedName name="SUM_R_DEAM_NET_ASSET_VALUE_1">#N/A</definedName>
    <definedName name="SUM_R_DEAM_NET_ASSET_VALUE_CASH_AND_OTHER_ASSETS_1">#N/A</definedName>
    <definedName name="SUM_R_DEAM_NET_ASSET_VALUE_DEAM_INVESTMENTS_1">#N/A</definedName>
    <definedName name="SUM_R_DKK_1">#N/A</definedName>
    <definedName name="SUM_R_E012BC_1">#N/A</definedName>
    <definedName name="SUM_R_E012BC_FEI94500X0__1">#N/A</definedName>
    <definedName name="SUM_R_E012BC_FEI94750L0__1">#N/A</definedName>
    <definedName name="SUM_R_E102BC_1">#N/A</definedName>
    <definedName name="SUM_R_E102BC_FEI94500F1__1">#N/A</definedName>
    <definedName name="SUM_R_E102BC_FEI94500R1__1">#N/A</definedName>
    <definedName name="SUM_R_E102BC_FEI94750C1__1">#N/A</definedName>
    <definedName name="SUM_R_E102BC_FEI94750O1__1">#N/A</definedName>
    <definedName name="SUM_R_E104BC_1">#N/A</definedName>
    <definedName name="SUM_R_E104BC_FEI94000O1__1">#N/A</definedName>
    <definedName name="SUM_R_E104BC_FEI94500F2__1">#N/A</definedName>
    <definedName name="SUM_R_E104BC_FEI94500I1__1">#N/A</definedName>
    <definedName name="SUM_R_E104BC_FEI94500L1__1">#N/A</definedName>
    <definedName name="SUM_R_E104BC_FEI94500O1__1">#N/A</definedName>
    <definedName name="SUM_R_E104BC_FEI94500R2__1">#N/A</definedName>
    <definedName name="SUM_R_E104BC_FEI94500U1__1">#N/A</definedName>
    <definedName name="SUM_R_E104BC_FEI94500X1__1">#N/A</definedName>
    <definedName name="SUM_R_E104BC_FEI94750C1__1">#N/A</definedName>
    <definedName name="SUM_R_E104BC_FEI94750O1__1">#N/A</definedName>
    <definedName name="SUM_R_E104BC_FEI94875C1__1">#N/A</definedName>
    <definedName name="SUM_R_E104BC_FEI94875O1__1">#N/A</definedName>
    <definedName name="SUM_R_E104BC_GBL10450X0__1">#N/A</definedName>
    <definedName name="SUM_R_E104BC_GBL10500L0__1">#N/A</definedName>
    <definedName name="SUM_R_E104BC_GBL10500X0__1">#N/A</definedName>
    <definedName name="SUM_R_E104BC_GBL10550L0__1">#N/A</definedName>
    <definedName name="SUM_R_E104BC_GBL10550X0__1">#N/A</definedName>
    <definedName name="SUM_R_E104BC_GBL10650L0__1">#N/A</definedName>
    <definedName name="SUM_R_E107BC_1">#N/A</definedName>
    <definedName name="SUM_R_E107BC_FEI94625O1__1">#N/A</definedName>
    <definedName name="SUM_R_E107BC_FEI94750O1__1">#N/A</definedName>
    <definedName name="SUM_R_E107BC_FEI94875O1__1">#N/A</definedName>
    <definedName name="SUM_R_E108BC_1">#N/A</definedName>
    <definedName name="SUM_R_E108BC_GBL10500W0__1">#N/A</definedName>
    <definedName name="SUM_R_E108BC_GBL10550W0__1">#N/A</definedName>
    <definedName name="SUM_R_E108BC_GBL10600L0__1">#N/A</definedName>
    <definedName name="SUM_R_E111BC_1">#N/A</definedName>
    <definedName name="SUM_R_E111BC_FEI94750L1__1">#N/A</definedName>
    <definedName name="SUM_R_E111BC_FEI94750X1__1">#N/A</definedName>
    <definedName name="SUM_R_E111BC_GBL10550C1__1">#N/A</definedName>
    <definedName name="SUM_R_E111BC_GBL10550L0__1">#N/A</definedName>
    <definedName name="SUM_R_E111BC_GBL10550O1__1">#N/A</definedName>
    <definedName name="SUM_R_E111BC_GBL10550X0__1">#N/A</definedName>
    <definedName name="SUM_R_E111BC_GBL10600A1__1">#N/A</definedName>
    <definedName name="SUM_R_E111BC_GBL10600C1__1">#N/A</definedName>
    <definedName name="SUM_R_E111BC_GBL10600M1__1">#N/A</definedName>
    <definedName name="SUM_R_E111BC_GBL10600O1__1">#N/A</definedName>
    <definedName name="SUM_R_E111BC_GBL10700A1__1">#N/A</definedName>
    <definedName name="SUM_R_E112BC_1">#N/A</definedName>
    <definedName name="SUM_R_E112BC_GBL10450N1__1">#N/A</definedName>
    <definedName name="SUM_R_E112BC_GBL10650B1__1">#N/A</definedName>
    <definedName name="SUM_R_E203BC_1">#N/A</definedName>
    <definedName name="SUM_R_E203BC_GBL10400X0__1">#N/A</definedName>
    <definedName name="SUM_R_E203BC_GBL10450X0__1">#N/A</definedName>
    <definedName name="SUM_R_E203BC_GBL10600L0__1">#N/A</definedName>
    <definedName name="SUM_R_E203BC_GBM10225U0__1">#N/A</definedName>
    <definedName name="SUM_R_E203BC_GBM1025U0__1">#N/A</definedName>
    <definedName name="SUM_R_E203BC_GBM10275I0__1">#N/A</definedName>
    <definedName name="SUM_R_E203BC_GBM10275U0__1">#N/A</definedName>
    <definedName name="SUM_R_E203BC_GBM1030U0__1">#N/A</definedName>
    <definedName name="SUM_R_E203BC_GBM10325I0__1">#N/A</definedName>
    <definedName name="SUM_R_E203BC_OGBL1000X0__1">#N/A</definedName>
    <definedName name="SUM_R_E203BC_OGBL1005X0__1">#N/A</definedName>
    <definedName name="SUM_R_E203BC_OGBL1045U0__1">#N/A</definedName>
    <definedName name="SUM_R_E203BC_OGBL1050U0__1">#N/A</definedName>
    <definedName name="SUM_R_E311BC_1">#N/A</definedName>
    <definedName name="SUM_R_E311BC_GBL10500W0__1">#N/A</definedName>
    <definedName name="SUM_R_E311BC_GBL10550W0__1">#N/A</definedName>
    <definedName name="SUM_R_E402BC_1">#N/A</definedName>
    <definedName name="SUM_R_E402BC_FEI94250R1__1">#N/A</definedName>
    <definedName name="SUM_R_E402BC_FEI94250U1__1">#N/A</definedName>
    <definedName name="SUM_R_E402BC_FEI94375X0__1">#N/A</definedName>
    <definedName name="SUM_R_E402BC_FEI94500R1__1">#N/A</definedName>
    <definedName name="SUM_R_E402BC_FEI94500X0__1">#N/A</definedName>
    <definedName name="SUM_R_E402BC_FEI94625O1__1">#N/A</definedName>
    <definedName name="SUM_R_E402BC_FEI94750C1__1">#N/A</definedName>
    <definedName name="SUM_R_E402BC_FEI94750O1__1">#N/A</definedName>
    <definedName name="SUM_R_E402BC_FEI94750R1__1">#N/A</definedName>
    <definedName name="SUM_R_E402BC_FEI94875L0__1">#N/A</definedName>
    <definedName name="SUM_R_E402BC_FEI94875U0__1">#N/A</definedName>
    <definedName name="SUM_R_E402BC_FEI94875X0__1">#N/A</definedName>
    <definedName name="SUM_R_E402BC_FEI95000C1__1">#N/A</definedName>
    <definedName name="SUM_R_E402BC_FEI95000F1__1">#N/A</definedName>
    <definedName name="SUM_R_E402BC_FEI95000I1__1">#N/A</definedName>
    <definedName name="SUM_R_E402BC_FEI95000L0__1">#N/A</definedName>
    <definedName name="SUM_R_E402BC_FEI95000L1__1">#N/A</definedName>
    <definedName name="SUM_R_E402BC_FEI95000R1__1">#N/A</definedName>
    <definedName name="SUM_R_E402BC_FEI95000U0__1">#N/A</definedName>
    <definedName name="SUM_R_E402BC_FEI95000U1__1">#N/A</definedName>
    <definedName name="SUM_R_E402BC_FEI95000X1__1">#N/A</definedName>
    <definedName name="SUM_R_E402BC_FEI95125C1__1">#N/A</definedName>
    <definedName name="SUM_R_E402BC_FEI95125L0__1">#N/A</definedName>
    <definedName name="SUM_R_E402BC_FEI95250F1__1">#N/A</definedName>
    <definedName name="SUM_R_E402BC_FEI95250I1__1">#N/A</definedName>
    <definedName name="SUM_R_E402BC_FEI95250L0__1">#N/A</definedName>
    <definedName name="SUM_R_E402BC_FEI95375G0__1">#N/A</definedName>
    <definedName name="SUM_R_E402BC_FEI95500F1__1">#N/A</definedName>
    <definedName name="SUM_R_E402BC_GBL10350W0__1">#N/A</definedName>
    <definedName name="SUM_R_E402BC_GBL10400M1__1">#N/A</definedName>
    <definedName name="SUM_R_E402BC_GBL10600J0__1">#N/A</definedName>
    <definedName name="SUM_R_E402BC_GBL10600K0__1">#N/A</definedName>
    <definedName name="SUM_R_E402BC_GBL10650K0__1">#N/A</definedName>
    <definedName name="SUM_R_E502BC_1">#N/A</definedName>
    <definedName name="SUM_R_E502BC_OGBL1080L0__1">#N/A</definedName>
    <definedName name="SUM_R_E607BC_1">#N/A</definedName>
    <definedName name="SUM_R_E607BC_GBL10650A1__1">#N/A</definedName>
    <definedName name="SUM_R_EQ02AF_1">#N/A</definedName>
    <definedName name="SUM_R_EQ02LF_1">#N/A</definedName>
    <definedName name="SUM_R_EQ04LB_1">#N/A</definedName>
    <definedName name="SUM_R_EQUITIES___LISTED_1">#N/A</definedName>
    <definedName name="SUM_R_EQUITY___NON_LISTED_1">#N/A</definedName>
    <definedName name="SUM_R_EUR_1">#N/A</definedName>
    <definedName name="SUM_R_EUR_ASSETS_1">#N/A</definedName>
    <definedName name="SUM_R_EUR_EXPENSES_1">#N/A</definedName>
    <definedName name="SUM_R_EUR_INCOME_1">#N/A</definedName>
    <definedName name="SUM_R_EUR_LIABILITIES_1">#N/A</definedName>
    <definedName name="SUM_R_EUR_SUSPENSE_1">#N/A</definedName>
    <definedName name="SUM_R_F_X_FORWARD_1">#N/A</definedName>
    <definedName name="SUM_R_FINANCE_1">#N/A</definedName>
    <definedName name="SUM_R_FSS93000R1__1">#N/A</definedName>
    <definedName name="SUM_R_FSS93500C1__1">#N/A</definedName>
    <definedName name="SUM_R_FSS93500F1__1">#N/A</definedName>
    <definedName name="SUM_R_FSS93500O1__1">#N/A</definedName>
    <definedName name="SUM_R_FSS93500R1__1">#N/A</definedName>
    <definedName name="SUM_R_FSS93500X0__1">#N/A</definedName>
    <definedName name="SUM_R_FSS93625L0__1">#N/A</definedName>
    <definedName name="SUM_R_FSS93750C1__1">#N/A</definedName>
    <definedName name="SUM_R_FSS93750O1__1">#N/A</definedName>
    <definedName name="SUM_R_FSS94500F1__1">#N/A</definedName>
    <definedName name="SUM_R_FUNDI_1">#N/A</definedName>
    <definedName name="SUM_R_FUNDI_CASH_1">#N/A</definedName>
    <definedName name="SUM_R_FUNDI_PARTS_1">#N/A</definedName>
    <definedName name="SUM_R_FUNDII_1">#N/A</definedName>
    <definedName name="SUM_R_FUNDII_CASH_1">#N/A</definedName>
    <definedName name="SUM_R_FUNDII_PARTS_1">#N/A</definedName>
    <definedName name="SUM_R_FUNDLP_1">#N/A</definedName>
    <definedName name="SUM_R_FUNDLP_CASH_1">#N/A</definedName>
    <definedName name="SUM_R_FUNDLP_CASHNF_1">#N/A</definedName>
    <definedName name="SUM_R_FUNDLP_DEBT_1">#N/A</definedName>
    <definedName name="SUM_R_FUNDLP_FORWD_1">#N/A</definedName>
    <definedName name="SUM_R_FUNDLP_FUTR_1">#N/A</definedName>
    <definedName name="SUM_R_FUNDLP_OPTN_1">#N/A</definedName>
    <definedName name="SUM_R_GBP_1">#N/A</definedName>
    <definedName name="SUM_R_GBP_ASSETS_1">#N/A</definedName>
    <definedName name="SUM_R_GBP_EXPENSES_1">#N/A</definedName>
    <definedName name="SUM_R_GBP_INCOME_1">#N/A</definedName>
    <definedName name="SUM_R_GBP_LIABILITIES_1">#N/A</definedName>
    <definedName name="SUM_R_GBP_SUSPENSE_1">#N/A</definedName>
    <definedName name="SUM_R_INTRA_1">#N/A</definedName>
    <definedName name="SUM_R_INTRA_CASH_1">#N/A</definedName>
    <definedName name="SUM_R_INTRA_CASHNF_1">#N/A</definedName>
    <definedName name="SUM_R_INTRA_DEBT_1">#N/A</definedName>
    <definedName name="SUM_R_INTRA_FORWD_1">#N/A</definedName>
    <definedName name="SUM_R_INTRA_FUTR_1">#N/A</definedName>
    <definedName name="SUM_R_INTRA_OPTN_1">#N/A</definedName>
    <definedName name="SUM_R_IR01AW_1">#N/A</definedName>
    <definedName name="SUM_R_IR01CB_1">#N/A</definedName>
    <definedName name="SUM_R_IR01CS_1">#N/A</definedName>
    <definedName name="SUM_R_IR01LB_1">#N/A</definedName>
    <definedName name="SUM_R_IR01SD_1">#N/A</definedName>
    <definedName name="SUM_R_IR02CB_1">#N/A</definedName>
    <definedName name="SUM_R_IR02LF_1">#N/A</definedName>
    <definedName name="SUM_R_IR02SD_1">#N/A</definedName>
    <definedName name="SUM_R_IR02SI_1">#N/A</definedName>
    <definedName name="SUM_R_IR03AF_1">#N/A</definedName>
    <definedName name="SUM_R_IR03CB_1">#N/A</definedName>
    <definedName name="SUM_R_IR03LF_1">#N/A</definedName>
    <definedName name="SUM_R_IR03SD_1">#N/A</definedName>
    <definedName name="SUM_R_IR03SX_1">#N/A</definedName>
    <definedName name="SUM_R_IR04CB_1">#N/A</definedName>
    <definedName name="SUM_R_IR04OC_1">#N/A</definedName>
    <definedName name="SUM_R_IR04SD_1">#N/A</definedName>
    <definedName name="SUM_R_IR04SI_1">#N/A</definedName>
    <definedName name="SUM_R_IR05SD_1">#N/A</definedName>
    <definedName name="SUM_R_IR05SX_1">#N/A</definedName>
    <definedName name="SUM_R_IR06CB_1">#N/A</definedName>
    <definedName name="SUM_R_IR07CB_1">#N/A</definedName>
    <definedName name="SUM_R_IR08CB_1">#N/A</definedName>
    <definedName name="SUM_R_IR10CB_1">#N/A</definedName>
    <definedName name="SUM_R_ISDASD_1">#N/A</definedName>
    <definedName name="SUM_R_JPY_1">#N/A</definedName>
    <definedName name="SUM_R_JPY_ASSETS_1">#N/A</definedName>
    <definedName name="SUM_R_JPY_EXPENSES_1">#N/A</definedName>
    <definedName name="SUM_R_JPY_INCOME_1">#N/A</definedName>
    <definedName name="SUM_R_JPY_LIABILITIES_1">#N/A</definedName>
    <definedName name="SUM_R_JPY_SUSPENSE_1">#N/A</definedName>
    <definedName name="SUM_R_LILYPD_1">#N/A</definedName>
    <definedName name="SUM_R_LILYPD_NET_ASSET_VALUE_1">#N/A</definedName>
    <definedName name="SUM_R_LILYPD_NET_ASSET_VALUE_CASH_AND_OTHER_ASSETS_1">#N/A</definedName>
    <definedName name="SUM_R_LILYPD_NET_ASSET_VALUE_LILYPD_INVESTMENTS_1">#N/A</definedName>
    <definedName name="SUM_R_MA01CS_1">#N/A</definedName>
    <definedName name="SUM_R_MA02JP_1">#N/A</definedName>
    <definedName name="SUM_R_MA04SD_1">#N/A</definedName>
    <definedName name="SUM_R_NOK_1">#N/A</definedName>
    <definedName name="SUM_R_PARTNERSHIP_1">#N/A</definedName>
    <definedName name="SUM_R_PBMRLF_1">#N/A</definedName>
    <definedName name="SUM_R_PBMRSD_1">#N/A</definedName>
    <definedName name="SUM_R_PLN_1">#N/A</definedName>
    <definedName name="SUM_R_REPOSD_1">#N/A</definedName>
    <definedName name="SUM_R_SEK_1">#N/A</definedName>
    <definedName name="SUM_R_SEK_ASSETS_1">#N/A</definedName>
    <definedName name="SUM_R_SEK_EXPENSES_1">#N/A</definedName>
    <definedName name="SUM_R_SEK_INCOME_1">#N/A</definedName>
    <definedName name="SUM_R_SEK_LIABILITIES_1">#N/A</definedName>
    <definedName name="SUM_R_SEK_SUSPENSE_1">#N/A</definedName>
    <definedName name="SUM_R_TEMPO_1">#N/A</definedName>
    <definedName name="SUM_R_TEMPO_NET_ASSET_VALUE_1">#N/A</definedName>
    <definedName name="SUM_R_TEMPO_NET_ASSET_VALUE_CASH_AND_OTHER_ASSETS_1">#N/A</definedName>
    <definedName name="SUM_R_TEMPO_NET_ASSET_VALUE_TEMPO_INVESTMENTS_1">#N/A</definedName>
    <definedName name="SUM_R_TRL_1">#N/A</definedName>
    <definedName name="SUM_R_USD_1">#N/A</definedName>
    <definedName name="SUM_R_USD_ASSETS_1">#N/A</definedName>
    <definedName name="SUM_R_USD_CAPITAL_1">#N/A</definedName>
    <definedName name="SUM_R_USD_EXPENSES_1">#N/A</definedName>
    <definedName name="SUM_R_USD_INCOME_1">#N/A</definedName>
    <definedName name="SUM_R_USD_LIABILITIES_1">#N/A</definedName>
    <definedName name="SUM_R_USD_SUSPENSE_1">#N/A</definedName>
    <definedName name="SUM_R_VL01OC_1">#N/A</definedName>
    <definedName name="SUM_R_VL02CB_1">#N/A</definedName>
    <definedName name="SUM_R_VL02OC_1">#N/A</definedName>
    <definedName name="SUM_R_VL04OC_1">#N/A</definedName>
    <definedName name="SUM_R_WARRANTS_1">#N/A</definedName>
    <definedName name="SUM_R_WOLF_1">#N/A</definedName>
    <definedName name="SUM_R_WOLF_NET_ASSET_VALUE_1">#N/A</definedName>
    <definedName name="SUM_R_WOLF_NET_ASSET_VALUE_CASH_AND_OTHER_ASSETS_1">#N/A</definedName>
    <definedName name="SUM_R_WOLF_NET_ASSET_VALUE_WOLF_INVESTMENTS_1">#N/A</definedName>
    <definedName name="SUM_R_WOLF_WOLF_____BARBAS_____BARRY_BAUSANO_1">#N/A</definedName>
    <definedName name="SUM_R_WOLF_WOLF_____CSGSY_____CREDIT_SUISEE_NOMINEES__GSY_LTD_1">#N/A</definedName>
    <definedName name="SUM_R_WOLF_WOLF_____CSLON_____CREDIT_SUISSE_LONDON_NOMINEE_LTD_1">#N/A</definedName>
    <definedName name="SUM_R_WOLF_WOLF_____FORTIS_____FORTIS_BANK_NV_S_A__1">#N/A</definedName>
    <definedName name="SUM_S__1">#N/A</definedName>
    <definedName name="SUM_S_1">#N/A</definedName>
    <definedName name="SUM_S_ASAFD1__1">#N/A</definedName>
    <definedName name="SUM_S_ASAFD1__ASAFD1_____ANTHON_____Anthony_J__Taddey_Trust_DTD_1">#N/A</definedName>
    <definedName name="SUM_S_ASAFD1__ASAFD1_____ASATAX_____ASA_Tax_Advantaged_Advisors_LLC_1">#N/A</definedName>
    <definedName name="SUM_S_ASAFD1__ASAFD1_____BENNET_____Mr____Mrs__Robert_Bennett_1">#N/A</definedName>
    <definedName name="SUM_S_ASAFD1__ASAFD1_____CAPFND_____118_Capital_Fund__LLC_1">#N/A</definedName>
    <definedName name="SUM_S_ASAFD1__ASAFD1_____CORLIS_____The_Corliss_Family_Trust_1">#N/A</definedName>
    <definedName name="SUM_S_ASAFD1__ASAFD1_____DAVID_____David_Dines_1">#N/A</definedName>
    <definedName name="SUM_S_ASAFD1__ASAFD1_____ELLEEN_____Elleen_F__Murray_QPRT__1__1">#N/A</definedName>
    <definedName name="SUM_S_ASAFD1__ASAFD1_____FURST_____Furst_Capital_Partners_1">#N/A</definedName>
    <definedName name="SUM_S_ASAFD1__ASAFD1_____GARY_____Gary_G__OHagan___Marcia_L__OHagan_1">#N/A</definedName>
    <definedName name="SUM_S_ASAFD1__ASAFD1_____GORDON_____Estate_of_Gordon_H__Ritz_1">#N/A</definedName>
    <definedName name="SUM_S_ASAFD1__ASAFD1_____IRVIN_____Irvin_Kessler_1">#N/A</definedName>
    <definedName name="SUM_S_ASAFD1__ASAFD1_____JAMES_____James_S__Chapman_1">#N/A</definedName>
    <definedName name="SUM_S_ASAFD1__ASAFD1_____LARSEN_____Mrs__Anne_Larsen_Simonson_1">#N/A</definedName>
    <definedName name="SUM_S_ASAFD1__ASAFD1_____MARGOT_____Margot_L__Ritz_1">#N/A</definedName>
    <definedName name="SUM_S_ASAFD1__ASAFD1_____MELLIN_____Paul___Miriam_Mellin_1">#N/A</definedName>
    <definedName name="SUM_S_ASAFD1__ASAFD1_____MICHAE_____Michael_V__Curran_1">#N/A</definedName>
    <definedName name="SUM_S_ASAFD1__ASAFD1_____MURRAY_____Murray_Capital_LLC_1">#N/A</definedName>
    <definedName name="SUM_S_ASAFD1__ASAFD1_____RICHAR_____Richard_F__Leahy_1">#N/A</definedName>
    <definedName name="SUM_S_ASAFD1__ASAFD1_____ROBERT_____Robert_D__Albright_Jr__1">#N/A</definedName>
    <definedName name="SUM_S_ASAFD1__ASAFD1_____ROLAND_____Roland_A__Jacobus_1">#N/A</definedName>
    <definedName name="SUM_S_ASAFD1__ASAFD1_____SCHOEN_____Jon_S__Schoen_1">#N/A</definedName>
    <definedName name="SUM_S_ASAFD1__ASAFD1_____SHAWN_____Shawn_Taddey_1">#N/A</definedName>
    <definedName name="SUM_S_ASAFD1__ASAFD1_____STEVEN_____Steven_Colt_Pumilia_1">#N/A</definedName>
    <definedName name="SUM_S_ASAFD1__ASAFD1_____SUZAN_____Suzan_Z__Ritz_1">#N/A</definedName>
    <definedName name="SUM_S_ASAFD1__ASAFD1_____THYSEL_____Jon_P__Thysell_1">#N/A</definedName>
    <definedName name="SUM_S_ASAFD1_NET_ASSET_VALUE_1">#N/A</definedName>
    <definedName name="SUM_S_ASAFD1_NET_ASSET_VALUE_ASAFD1_INVESTMENTS_1">#N/A</definedName>
    <definedName name="SUM_S_ASAFD1_NET_ASSET_VALUE_CASH_AND_OTHER_ASSETS_1">#N/A</definedName>
    <definedName name="SUM_S_AUD_1">#N/A</definedName>
    <definedName name="SUM_S_AUD_ASSETS_1">#N/A</definedName>
    <definedName name="SUM_S_AUD_EXPENSES_1">#N/A</definedName>
    <definedName name="SUM_S_AUD_INCOME_1">#N/A</definedName>
    <definedName name="SUM_S_AUD_LIABILITIES_1">#N/A</definedName>
    <definedName name="SUM_S_AUD_SUSPENSE_1">#N/A</definedName>
    <definedName name="SUM_S_BONDS___CORPORATE_1">#N/A</definedName>
    <definedName name="SUM_S_BONDS___SOVEREIGN_1">#N/A</definedName>
    <definedName name="SUM_S_BONDS___TREASURY_1">#N/A</definedName>
    <definedName name="SUM_S_C100CB_1">#N/A</definedName>
    <definedName name="SUM_S_C101CB_1">#N/A</definedName>
    <definedName name="SUM_S_C102CB_1">#N/A</definedName>
    <definedName name="SUM_S_C103CB_1">#N/A</definedName>
    <definedName name="SUM_S_C104CB_1">#N/A</definedName>
    <definedName name="SUM_S_C105CB_1">#N/A</definedName>
    <definedName name="SUM_S_C106CB_1">#N/A</definedName>
    <definedName name="SUM_S_C108CB_1">#N/A</definedName>
    <definedName name="SUM_S_C109CB_1">#N/A</definedName>
    <definedName name="SUM_S_C110CB_1">#N/A</definedName>
    <definedName name="SUM_S_C112CB_1">#N/A</definedName>
    <definedName name="SUM_S_C113CB_1">#N/A</definedName>
    <definedName name="SUM_S_C114CB_1">#N/A</definedName>
    <definedName name="SUM_S_C115CB_1">#N/A</definedName>
    <definedName name="SUM_S_C116CB_1">#N/A</definedName>
    <definedName name="SUM_S_C117CB_1">#N/A</definedName>
    <definedName name="SUM_S_C118BX_1">#N/A</definedName>
    <definedName name="SUM_S_C118CB_1">#N/A</definedName>
    <definedName name="SUM_S_C119CB_1">#N/A</definedName>
    <definedName name="SUM_S_C120CB_1">#N/A</definedName>
    <definedName name="SUM_S_C121BX_1">#N/A</definedName>
    <definedName name="SUM_S_C121CB_1">#N/A</definedName>
    <definedName name="SUM_S_C122CB_1">#N/A</definedName>
    <definedName name="SUM_S_C123BX_1">#N/A</definedName>
    <definedName name="SUM_S_C124CB_1">#N/A</definedName>
    <definedName name="SUM_S_C125CB_1">#N/A</definedName>
    <definedName name="SUM_S_C126CB_1">#N/A</definedName>
    <definedName name="SUM_S_C127CB_1">#N/A</definedName>
    <definedName name="SUM_S_C128CB_1">#N/A</definedName>
    <definedName name="SUM_S_C129BX_1">#N/A</definedName>
    <definedName name="SUM_S_C130CB_1">#N/A</definedName>
    <definedName name="SUM_S_C131CB_1">#N/A</definedName>
    <definedName name="SUM_S_C132CB_1">#N/A</definedName>
    <definedName name="SUM_S_C133CB_1">#N/A</definedName>
    <definedName name="SUM_S_C134CB_1">#N/A</definedName>
    <definedName name="SUM_S_C135BX_1">#N/A</definedName>
    <definedName name="SUM_S_C136CB_1">#N/A</definedName>
    <definedName name="SUM_S_C137BX_1">#N/A</definedName>
    <definedName name="SUM_S_C138BX_1">#N/A</definedName>
    <definedName name="SUM_S_C138CB_1">#N/A</definedName>
    <definedName name="SUM_S_C139BX_1">#N/A</definedName>
    <definedName name="SUM_S_C140CB_1">#N/A</definedName>
    <definedName name="SUM_S_C141BX_1">#N/A</definedName>
    <definedName name="SUM_S_C142CB_1">#N/A</definedName>
    <definedName name="SUM_S_C143CB_1">#N/A</definedName>
    <definedName name="SUM_S_C144BX_1">#N/A</definedName>
    <definedName name="SUM_S_C144CB_1">#N/A</definedName>
    <definedName name="SUM_S_C145BX_1">#N/A</definedName>
    <definedName name="SUM_S_C146BX_1">#N/A</definedName>
    <definedName name="SUM_S_C146CB_1">#N/A</definedName>
    <definedName name="SUM_S_C147CB_1">#N/A</definedName>
    <definedName name="SUM_S_C148CB_1">#N/A</definedName>
    <definedName name="SUM_S_C149CB_1">#N/A</definedName>
    <definedName name="SUM_S_C150CB_1">#N/A</definedName>
    <definedName name="SUM_S_C151CB_1">#N/A</definedName>
    <definedName name="SUM_S_C152CB_1">#N/A</definedName>
    <definedName name="SUM_S_C153CB_1">#N/A</definedName>
    <definedName name="SUM_S_C154CB_1">#N/A</definedName>
    <definedName name="SUM_S_C155CB_1">#N/A</definedName>
    <definedName name="SUM_S_C156CB_1">#N/A</definedName>
    <definedName name="SUM_S_C157CB_1">#N/A</definedName>
    <definedName name="SUM_S_C158CB_1">#N/A</definedName>
    <definedName name="SUM_S_C159CB_1">#N/A</definedName>
    <definedName name="SUM_S_C160CB_1">#N/A</definedName>
    <definedName name="SUM_S_C161CB_1">#N/A</definedName>
    <definedName name="SUM_S_C162CB_1">#N/A</definedName>
    <definedName name="SUM_S_C163CB_1">#N/A</definedName>
    <definedName name="SUM_S_C164CB_1">#N/A</definedName>
    <definedName name="SUM_S_C165CB_1">#N/A</definedName>
    <definedName name="SUM_S_C166CB_1">#N/A</definedName>
    <definedName name="SUM_S_C167CB_1">#N/A</definedName>
    <definedName name="SUM_S_C168CB_1">#N/A</definedName>
    <definedName name="SUM_S_C168DX_1">#N/A</definedName>
    <definedName name="SUM_S_C169DX_1">#N/A</definedName>
    <definedName name="SUM_S_C170DX_1">#N/A</definedName>
    <definedName name="SUM_S_C171CB_1">#N/A</definedName>
    <definedName name="SUM_S_C172CB_1">#N/A</definedName>
    <definedName name="SUM_S_C172DX_1">#N/A</definedName>
    <definedName name="SUM_S_C173DX_1">#N/A</definedName>
    <definedName name="SUM_S_C174DX_1">#N/A</definedName>
    <definedName name="SUM_S_C175CB_1">#N/A</definedName>
    <definedName name="SUM_S_C176CB_1">#N/A</definedName>
    <definedName name="SUM_S_C177CB_1">#N/A</definedName>
    <definedName name="SUM_S_C178SX_1">#N/A</definedName>
    <definedName name="SUM_S_C179SX_1">#N/A</definedName>
    <definedName name="SUM_S_C180DX_1">#N/A</definedName>
    <definedName name="SUM_S_C181DX_1">#N/A</definedName>
    <definedName name="SUM_S_C182DX_1">#N/A</definedName>
    <definedName name="SUM_S_C183DX_1">#N/A</definedName>
    <definedName name="SUM_S_C184DX_1">#N/A</definedName>
    <definedName name="SUM_S_C186DX_1">#N/A</definedName>
    <definedName name="SUM_S_C187CB_1">#N/A</definedName>
    <definedName name="SUM_S_C187OC_1">#N/A</definedName>
    <definedName name="SUM_S_C188DX_1">#N/A</definedName>
    <definedName name="SUM_S_C189CB_1">#N/A</definedName>
    <definedName name="SUM_S_C190CB_1">#N/A</definedName>
    <definedName name="SUM_S_C190OC_1">#N/A</definedName>
    <definedName name="SUM_S_C191LF_1">#N/A</definedName>
    <definedName name="SUM_S_C192LF_1">#N/A</definedName>
    <definedName name="SUM_S_C193CB_1">#N/A</definedName>
    <definedName name="SUM_S_C193OC_1">#N/A</definedName>
    <definedName name="SUM_S_CAD_1">#N/A</definedName>
    <definedName name="SUM_S_CAD_ASSETS_1">#N/A</definedName>
    <definedName name="SUM_S_CAD_EXPENSES_1">#N/A</definedName>
    <definedName name="SUM_S_CAD_INCOME_1">#N/A</definedName>
    <definedName name="SUM_S_CAD_LIABILITIES_1">#N/A</definedName>
    <definedName name="SUM_S_CAD_SUSPENSE_1">#N/A</definedName>
    <definedName name="SUM_S_CASH_1">#N/A</definedName>
    <definedName name="SUM_S_CASHSD_1">#N/A</definedName>
    <definedName name="SUM_S_CC02AX_1">#N/A</definedName>
    <definedName name="SUM_S_CC02LB_1">#N/A</definedName>
    <definedName name="SUM_S_CC02LX_1">#N/A</definedName>
    <definedName name="SUM_S_CC03AW_1">#N/A</definedName>
    <definedName name="SUM_S_CC03AX_1">#N/A</definedName>
    <definedName name="SUM_S_CC04AX_1">#N/A</definedName>
    <definedName name="SUM_S_CC04LX_1">#N/A</definedName>
    <definedName name="SUM_S_CHF_1">#N/A</definedName>
    <definedName name="SUM_S_CHF_ASSETS_1">#N/A</definedName>
    <definedName name="SUM_S_CHF_EXPENSES_1">#N/A</definedName>
    <definedName name="SUM_S_CHF_INCOME_1">#N/A</definedName>
    <definedName name="SUM_S_CHF_LIABILITIES_1">#N/A</definedName>
    <definedName name="SUM_S_CHF_SUSPENSE_1">#N/A</definedName>
    <definedName name="SUM_S_CIBCCI_1">#N/A</definedName>
    <definedName name="SUM_S_CM02LF_1">#N/A</definedName>
    <definedName name="SUM_S_COMMODITY___FUTURE_1">#N/A</definedName>
    <definedName name="SUM_S_COMMODITY___OPTION_1">#N/A</definedName>
    <definedName name="SUM_S_CONTRACTUAL___OPTION_1">#N/A</definedName>
    <definedName name="SUM_S_CONTRACTUAL___SWAP_1">#N/A</definedName>
    <definedName name="SUM_S_CR01CB_1">#N/A</definedName>
    <definedName name="SUM_S_CR02CB_1">#N/A</definedName>
    <definedName name="SUM_S_CR14CB_1">#N/A</definedName>
    <definedName name="SUM_S_CR15CB_1">#N/A</definedName>
    <definedName name="SUM_S_CR16CB_1">#N/A</definedName>
    <definedName name="SUM_S_CR16SX_1">#N/A</definedName>
    <definedName name="SUM_S_CR17SX_1">#N/A</definedName>
    <definedName name="SUM_S_CR18SX_1">#N/A</definedName>
    <definedName name="SUM_S_CR19SX_1">#N/A</definedName>
    <definedName name="SUM_S_CR20SX_1">#N/A</definedName>
    <definedName name="SUM_S_CR21SX_1">#N/A</definedName>
    <definedName name="SUM_S_CR22CB_1">#N/A</definedName>
    <definedName name="SUM_S_CR22SX_1">#N/A</definedName>
    <definedName name="SUM_S_CR23SX_1">#N/A</definedName>
    <definedName name="SUM_S_CR24SX_1">#N/A</definedName>
    <definedName name="SUM_S_CR25SX_1">#N/A</definedName>
    <definedName name="SUM_S_CR26SX_1">#N/A</definedName>
    <definedName name="SUM_S_CR27SX_1">#N/A</definedName>
    <definedName name="SUM_S_CR28SX_1">#N/A</definedName>
    <definedName name="SUM_S_CR29SX_1">#N/A</definedName>
    <definedName name="SUM_S_CR30SX_1">#N/A</definedName>
    <definedName name="SUM_S_CR31SX_1">#N/A</definedName>
    <definedName name="SUM_S_CR32SX_1">#N/A</definedName>
    <definedName name="SUM_S_CR33SX_1">#N/A</definedName>
    <definedName name="SUM_S_CR34SX_1">#N/A</definedName>
    <definedName name="SUM_S_CR35SX_1">#N/A</definedName>
    <definedName name="SUM_S_CR36SX_1">#N/A</definedName>
    <definedName name="SUM_S_CR37SX_1">#N/A</definedName>
    <definedName name="SUM_S_CR38CB_1">#N/A</definedName>
    <definedName name="SUM_S_CR38SX_1">#N/A</definedName>
    <definedName name="SUM_S_CR39CB_1">#N/A</definedName>
    <definedName name="SUM_S_CR39SX_1">#N/A</definedName>
    <definedName name="SUM_S_CR40CB_1">#N/A</definedName>
    <definedName name="SUM_S_CR40SX_1">#N/A</definedName>
    <definedName name="SUM_S_CR41CB_1">#N/A</definedName>
    <definedName name="SUM_S_CR41SX_1">#N/A</definedName>
    <definedName name="SUM_S_CR42CB_1">#N/A</definedName>
    <definedName name="SUM_S_CR42SX_1">#N/A</definedName>
    <definedName name="SUM_S_CR43SX_1">#N/A</definedName>
    <definedName name="SUM_S_CR44SX_1">#N/A</definedName>
    <definedName name="SUM_S_CR45CB_1">#N/A</definedName>
    <definedName name="SUM_S_CR45SX_1">#N/A</definedName>
    <definedName name="SUM_S_CR46CB_1">#N/A</definedName>
    <definedName name="SUM_S_CR46SX_1">#N/A</definedName>
    <definedName name="SUM_S_CR47SX_1">#N/A</definedName>
    <definedName name="SUM_S_CR48SX_1">#N/A</definedName>
    <definedName name="SUM_S_CR49CB_1">#N/A</definedName>
    <definedName name="SUM_S_CR49SX_1">#N/A</definedName>
    <definedName name="SUM_S_CR50CB_1">#N/A</definedName>
    <definedName name="SUM_S_CR50SX_1">#N/A</definedName>
    <definedName name="SUM_S_CR51CB_1">#N/A</definedName>
    <definedName name="SUM_S_CR51SX_1">#N/A</definedName>
    <definedName name="SUM_S_CR52CB_1">#N/A</definedName>
    <definedName name="SUM_S_CR52SX_1">#N/A</definedName>
    <definedName name="SUM_S_CR53CB_1">#N/A</definedName>
    <definedName name="SUM_S_CR53SX_1">#N/A</definedName>
    <definedName name="SUM_S_CR54CB_1">#N/A</definedName>
    <definedName name="SUM_S_CR55CB_1">#N/A</definedName>
    <definedName name="SUM_S_CR56CB_1">#N/A</definedName>
    <definedName name="SUM_S_CR57CB_1">#N/A</definedName>
    <definedName name="SUM_S_CR58CB_1">#N/A</definedName>
    <definedName name="SUM_S_CR59CB_1">#N/A</definedName>
    <definedName name="SUM_S_CR60CB_1">#N/A</definedName>
    <definedName name="SUM_S_CR61CB_1">#N/A</definedName>
    <definedName name="SUM_S_CR62CB_1">#N/A</definedName>
    <definedName name="SUM_S_CR63CB_1">#N/A</definedName>
    <definedName name="SUM_S_CR64CB_1">#N/A</definedName>
    <definedName name="SUM_S_CR65CB_1">#N/A</definedName>
    <definedName name="SUM_S_CR66CB_1">#N/A</definedName>
    <definedName name="SUM_S_CR68CB_1">#N/A</definedName>
    <definedName name="SUM_S_CR69CB_1">#N/A</definedName>
    <definedName name="SUM_S_CR70CB_1">#N/A</definedName>
    <definedName name="SUM_S_CR71CB_1">#N/A</definedName>
    <definedName name="SUM_S_CR72CB_1">#N/A</definedName>
    <definedName name="SUM_S_CR73CB_1">#N/A</definedName>
    <definedName name="SUM_S_CR74CB_1">#N/A</definedName>
    <definedName name="SUM_S_CR75CB_1">#N/A</definedName>
    <definedName name="SUM_S_CR76CB_1">#N/A</definedName>
    <definedName name="SUM_S_CR77CB_1">#N/A</definedName>
    <definedName name="SUM_S_CR78CB_1">#N/A</definedName>
    <definedName name="SUM_S_CR79CB_1">#N/A</definedName>
    <definedName name="SUM_S_CR80CB_1">#N/A</definedName>
    <definedName name="SUM_S_CR81CB_1">#N/A</definedName>
    <definedName name="SUM_S_CR82CB_1">#N/A</definedName>
    <definedName name="SUM_S_CR83CB_1">#N/A</definedName>
    <definedName name="SUM_S_CR84CB_1">#N/A</definedName>
    <definedName name="SUM_S_CR85CB_1">#N/A</definedName>
    <definedName name="SUM_S_CR86CB_1">#N/A</definedName>
    <definedName name="SUM_S_CR87CB_1">#N/A</definedName>
    <definedName name="SUM_S_CR88BX_1">#N/A</definedName>
    <definedName name="SUM_S_CR88CB_1">#N/A</definedName>
    <definedName name="SUM_S_CR89BX_1">#N/A</definedName>
    <definedName name="SUM_S_CR89CB_1">#N/A</definedName>
    <definedName name="SUM_S_CR90BX_1">#N/A</definedName>
    <definedName name="SUM_S_CR90CB_1">#N/A</definedName>
    <definedName name="SUM_S_CR91BX_1">#N/A</definedName>
    <definedName name="SUM_S_CR91CB_1">#N/A</definedName>
    <definedName name="SUM_S_CR92CB_1">#N/A</definedName>
    <definedName name="SUM_S_CR93CB_1">#N/A</definedName>
    <definedName name="SUM_S_CR94CB_1">#N/A</definedName>
    <definedName name="SUM_S_CR95CB_1">#N/A</definedName>
    <definedName name="SUM_S_CR96CB_1">#N/A</definedName>
    <definedName name="SUM_S_CR97CB_1">#N/A</definedName>
    <definedName name="SUM_S_CR98CB_1">#N/A</definedName>
    <definedName name="SUM_S_CR99CB_1">#N/A</definedName>
    <definedName name="SUM_S_DEAM_1">#N/A</definedName>
    <definedName name="SUM_S_DEAM_NET_ASSET_VALUE_1">#N/A</definedName>
    <definedName name="SUM_S_DEAM_NET_ASSET_VALUE_CASH_AND_OTHER_ASSETS_1">#N/A</definedName>
    <definedName name="SUM_S_DEAM_NET_ASSET_VALUE_DEAM_INVESTMENTS_1">#N/A</definedName>
    <definedName name="SUM_S_DKK_1">#N/A</definedName>
    <definedName name="SUM_S_EQ02AF_1">#N/A</definedName>
    <definedName name="SUM_S_EQ02LF_1">#N/A</definedName>
    <definedName name="SUM_S_EQ04LB_1">#N/A</definedName>
    <definedName name="SUM_S_EQUITIES___LISTED_1">#N/A</definedName>
    <definedName name="SUM_S_EQUITY___NON_LISTED_1">#N/A</definedName>
    <definedName name="SUM_S_EUR_1">#N/A</definedName>
    <definedName name="SUM_S_EUR_ASSETS_1">#N/A</definedName>
    <definedName name="SUM_S_EUR_EXPENSES_1">#N/A</definedName>
    <definedName name="SUM_S_EUR_INCOME_1">#N/A</definedName>
    <definedName name="SUM_S_EUR_LIABILITIES_1">#N/A</definedName>
    <definedName name="SUM_S_EUR_SUSPENSE_1">#N/A</definedName>
    <definedName name="SUM_S_F_X_FORWARD_1">#N/A</definedName>
    <definedName name="SUM_S_FINANCE_1">#N/A</definedName>
    <definedName name="SUM_S_FUNDI_1">#N/A</definedName>
    <definedName name="SUM_S_FUNDI_CASH_1">#N/A</definedName>
    <definedName name="SUM_S_FUNDI_PARTS_1">#N/A</definedName>
    <definedName name="SUM_S_FUNDII_1">#N/A</definedName>
    <definedName name="SUM_S_FUNDII_CASH_1">#N/A</definedName>
    <definedName name="SUM_S_FUNDII_PARTS_1">#N/A</definedName>
    <definedName name="SUM_S_FUNDLP_1">#N/A</definedName>
    <definedName name="SUM_S_FUNDLP_CASH_1">#N/A</definedName>
    <definedName name="SUM_S_FUNDLP_CASHNF_1">#N/A</definedName>
    <definedName name="SUM_S_FUNDLP_DEBT_1">#N/A</definedName>
    <definedName name="SUM_S_FUNDLP_FORWD_1">#N/A</definedName>
    <definedName name="SUM_S_FUNDLP_FUTR_1">#N/A</definedName>
    <definedName name="SUM_S_FUNDLP_OPTN_1">#N/A</definedName>
    <definedName name="SUM_S_GBP_1">#N/A</definedName>
    <definedName name="SUM_S_GBP_ASSETS_1">#N/A</definedName>
    <definedName name="SUM_S_GBP_EXPENSES_1">#N/A</definedName>
    <definedName name="SUM_S_GBP_INCOME_1">#N/A</definedName>
    <definedName name="SUM_S_GBP_LIABILITIES_1">#N/A</definedName>
    <definedName name="SUM_S_GBP_SUSPENSE_1">#N/A</definedName>
    <definedName name="SUM_S_INTRA_1">#N/A</definedName>
    <definedName name="SUM_S_INTRA_CASH_1">#N/A</definedName>
    <definedName name="SUM_S_INTRA_CASHNF_1">#N/A</definedName>
    <definedName name="SUM_S_INTRA_DEBT_1">#N/A</definedName>
    <definedName name="SUM_S_INTRA_FORWD_1">#N/A</definedName>
    <definedName name="SUM_S_INTRA_FUTR_1">#N/A</definedName>
    <definedName name="SUM_S_INTRA_OPTN_1">#N/A</definedName>
    <definedName name="SUM_S_IR01AW_1">#N/A</definedName>
    <definedName name="SUM_S_IR01CB_1">#N/A</definedName>
    <definedName name="SUM_S_IR01CS_1">#N/A</definedName>
    <definedName name="SUM_S_IR01LB_1">#N/A</definedName>
    <definedName name="SUM_S_IR01SD_1">#N/A</definedName>
    <definedName name="SUM_S_IR02CB_1">#N/A</definedName>
    <definedName name="SUM_S_IR02LF_1">#N/A</definedName>
    <definedName name="SUM_S_IR02SD_1">#N/A</definedName>
    <definedName name="SUM_S_IR02SI_1">#N/A</definedName>
    <definedName name="SUM_S_IR03AF_1">#N/A</definedName>
    <definedName name="SUM_S_IR03CB_1">#N/A</definedName>
    <definedName name="SUM_S_IR03LF_1">#N/A</definedName>
    <definedName name="SUM_S_IR03SD_1">#N/A</definedName>
    <definedName name="SUM_S_IR03SX_1">#N/A</definedName>
    <definedName name="SUM_S_IR04CB_1">#N/A</definedName>
    <definedName name="SUM_S_IR04OC_1">#N/A</definedName>
    <definedName name="SUM_S_IR04SD_1">#N/A</definedName>
    <definedName name="SUM_S_IR04SI_1">#N/A</definedName>
    <definedName name="SUM_S_IR05SD_1">#N/A</definedName>
    <definedName name="SUM_S_IR05SX_1">#N/A</definedName>
    <definedName name="SUM_S_IR06CB_1">#N/A</definedName>
    <definedName name="SUM_S_IR07CB_1">#N/A</definedName>
    <definedName name="SUM_S_IR08CB_1">#N/A</definedName>
    <definedName name="SUM_S_IR10CB_1">#N/A</definedName>
    <definedName name="SUM_S_ISDASD_1">#N/A</definedName>
    <definedName name="SUM_S_JPY_1">#N/A</definedName>
    <definedName name="SUM_S_JPY_ASSETS_1">#N/A</definedName>
    <definedName name="SUM_S_JPY_EXPENSES_1">#N/A</definedName>
    <definedName name="SUM_S_JPY_INCOME_1">#N/A</definedName>
    <definedName name="SUM_S_JPY_LIABILITIES_1">#N/A</definedName>
    <definedName name="SUM_S_JPY_SUSPENSE_1">#N/A</definedName>
    <definedName name="SUM_S_LILYPD_1">#N/A</definedName>
    <definedName name="SUM_S_LILYPD_NET_ASSET_VALUE_1">#N/A</definedName>
    <definedName name="SUM_S_LILYPD_NET_ASSET_VALUE_CASH_AND_OTHER_ASSETS_1">#N/A</definedName>
    <definedName name="SUM_S_LILYPD_NET_ASSET_VALUE_LILYPD_INVESTMENTS_1">#N/A</definedName>
    <definedName name="SUM_S_MA01CS_1">#N/A</definedName>
    <definedName name="SUM_S_MA02JP_1">#N/A</definedName>
    <definedName name="SUM_S_MA04SD_1">#N/A</definedName>
    <definedName name="SUM_S_NOK_1">#N/A</definedName>
    <definedName name="SUM_S_PARTNERSHIP_1">#N/A</definedName>
    <definedName name="SUM_S_PBMRLF_1">#N/A</definedName>
    <definedName name="SUM_S_PBMRSD_1">#N/A</definedName>
    <definedName name="SUM_S_PLN_1">#N/A</definedName>
    <definedName name="SUM_S_REPOSD_1">#N/A</definedName>
    <definedName name="SUM_S_SEK_1">#N/A</definedName>
    <definedName name="SUM_S_SEK_ASSETS_1">#N/A</definedName>
    <definedName name="SUM_S_SEK_EXPENSES_1">#N/A</definedName>
    <definedName name="SUM_S_SEK_INCOME_1">#N/A</definedName>
    <definedName name="SUM_S_SEK_LIABILITIES_1">#N/A</definedName>
    <definedName name="SUM_S_SEK_SUSPENSE_1">#N/A</definedName>
    <definedName name="SUM_S_TEMPO_1">#N/A</definedName>
    <definedName name="SUM_S_TEMPO_NET_ASSET_VALUE_1">#N/A</definedName>
    <definedName name="SUM_S_TEMPO_NET_ASSET_VALUE_CASH_AND_OTHER_ASSETS_1">#N/A</definedName>
    <definedName name="SUM_S_TEMPO_NET_ASSET_VALUE_TEMPO_INVESTMENTS_1">#N/A</definedName>
    <definedName name="SUM_S_TRL_1">#N/A</definedName>
    <definedName name="SUM_S_USD_1">#N/A</definedName>
    <definedName name="SUM_S_USD_ASSETS_1">#N/A</definedName>
    <definedName name="SUM_S_USD_CAPITAL_1">#N/A</definedName>
    <definedName name="SUM_S_USD_EXPENSES_1">#N/A</definedName>
    <definedName name="SUM_S_USD_INCOME_1">#N/A</definedName>
    <definedName name="SUM_S_USD_LIABILITIES_1">#N/A</definedName>
    <definedName name="SUM_S_USD_SUSPENSE_1">#N/A</definedName>
    <definedName name="SUM_S_VL01OC_1">#N/A</definedName>
    <definedName name="SUM_S_VL02CB_1">#N/A</definedName>
    <definedName name="SUM_S_VL02OC_1">#N/A</definedName>
    <definedName name="SUM_S_VL04OC_1">#N/A</definedName>
    <definedName name="SUM_S_WARRANTS_1">#N/A</definedName>
    <definedName name="SUM_S_WOLF_1">#N/A</definedName>
    <definedName name="SUM_S_WOLF_NET_ASSET_VALUE_1">#N/A</definedName>
    <definedName name="SUM_S_WOLF_NET_ASSET_VALUE_CASH_AND_OTHER_ASSETS_1">#N/A</definedName>
    <definedName name="SUM_S_WOLF_NET_ASSET_VALUE_WOLF_INVESTMENTS_1">#N/A</definedName>
    <definedName name="SUM_S_WOLF_WOLF_____BARBAS_____BARRY_BAUSANO_1">#N/A</definedName>
    <definedName name="SUM_S_WOLF_WOLF_____CSGSY_____CREDIT_SUISEE_NOMINEES__GSY_LTD_1">#N/A</definedName>
    <definedName name="SUM_S_WOLF_WOLF_____CSLON_____CREDIT_SUISSE_LONDON_NOMINEE_LTD_1">#N/A</definedName>
    <definedName name="SUM_S_WOLF_WOLF_____FORTIS_____FORTIS_BANK_NV_S_A__1">#N/A</definedName>
    <definedName name="SUM_T__1">#N/A</definedName>
    <definedName name="SUM_T_1">#N/A</definedName>
    <definedName name="SUM_T_ASAFD1__1">#N/A</definedName>
    <definedName name="SUM_T_ASAFD1__ASAFD1_____ANTHON_____Anthony_J__Taddey_Trust_DTD_1">#N/A</definedName>
    <definedName name="SUM_T_ASAFD1__ASAFD1_____ASATAX_____ASA_Tax_Advantaged_Advisors_LLC_1">#N/A</definedName>
    <definedName name="SUM_T_ASAFD1__ASAFD1_____BENNET_____Mr____Mrs__Robert_Bennett_1">#N/A</definedName>
    <definedName name="SUM_T_ASAFD1__ASAFD1_____CAPFND_____118_Capital_Fund__LLC_1">#N/A</definedName>
    <definedName name="SUM_T_ASAFD1__ASAFD1_____CORLIS_____The_Corliss_Family_Trust_1">#N/A</definedName>
    <definedName name="SUM_T_ASAFD1__ASAFD1_____DAVID_____David_Dines_1">#N/A</definedName>
    <definedName name="SUM_T_ASAFD1__ASAFD1_____ELLEEN_____Elleen_F__Murray_QPRT__1__1">#N/A</definedName>
    <definedName name="SUM_T_ASAFD1__ASAFD1_____FURST_____Furst_Capital_Partners_1">#N/A</definedName>
    <definedName name="SUM_T_ASAFD1__ASAFD1_____GARY_____Gary_G__OHagan___Marcia_L__OHagan_1">#N/A</definedName>
    <definedName name="SUM_T_ASAFD1__ASAFD1_____GORDON_____Estate_of_Gordon_H__Ritz_1">#N/A</definedName>
    <definedName name="SUM_T_ASAFD1__ASAFD1_____IRVIN_____Irvin_Kessler_1">#N/A</definedName>
    <definedName name="SUM_T_ASAFD1__ASAFD1_____JAMES_____James_S__Chapman_1">#N/A</definedName>
    <definedName name="SUM_T_ASAFD1__ASAFD1_____LARSEN_____Mrs__Anne_Larsen_Simonson_1">#N/A</definedName>
    <definedName name="SUM_T_ASAFD1__ASAFD1_____MARGOT_____Margot_L__Ritz_1">#N/A</definedName>
    <definedName name="SUM_T_ASAFD1__ASAFD1_____MELLIN_____Paul___Miriam_Mellin_1">#N/A</definedName>
    <definedName name="SUM_T_ASAFD1__ASAFD1_____MICHAE_____Michael_V__Curran_1">#N/A</definedName>
    <definedName name="SUM_T_ASAFD1__ASAFD1_____MURRAY_____Murray_Capital_LLC_1">#N/A</definedName>
    <definedName name="SUM_T_ASAFD1__ASAFD1_____RICHAR_____Richard_F__Leahy_1">#N/A</definedName>
    <definedName name="SUM_T_ASAFD1__ASAFD1_____ROBERT_____Robert_D__Albright_Jr__1">#N/A</definedName>
    <definedName name="SUM_T_ASAFD1__ASAFD1_____ROLAND_____Roland_A__Jacobus_1">#N/A</definedName>
    <definedName name="SUM_T_ASAFD1__ASAFD1_____SCHOEN_____Jon_S__Schoen_1">#N/A</definedName>
    <definedName name="SUM_T_ASAFD1__ASAFD1_____SHAWN_____Shawn_Taddey_1">#N/A</definedName>
    <definedName name="SUM_T_ASAFD1__ASAFD1_____STEVEN_____Steven_Colt_Pumilia_1">#N/A</definedName>
    <definedName name="SUM_T_ASAFD1__ASAFD1_____SUZAN_____Suzan_Z__Ritz_1">#N/A</definedName>
    <definedName name="SUM_T_ASAFD1__ASAFD1_____THYSEL_____Jon_P__Thysell_1">#N/A</definedName>
    <definedName name="SUM_T_ASAFD1_NET_ASSET_VALUE_1">#N/A</definedName>
    <definedName name="SUM_T_ASAFD1_NET_ASSET_VALUE_ASAFD1_INVESTMENTS_1">#N/A</definedName>
    <definedName name="SUM_T_ASAFD1_NET_ASSET_VALUE_CASH_AND_OTHER_ASSETS_1">#N/A</definedName>
    <definedName name="SUM_T_AUD_1">#N/A</definedName>
    <definedName name="SUM_T_AUD_ASSETS_1">#N/A</definedName>
    <definedName name="SUM_T_AUD_EXPENSES_1">#N/A</definedName>
    <definedName name="SUM_T_AUD_INCOME_1">#N/A</definedName>
    <definedName name="SUM_T_AUD_LIABILITIES_1">#N/A</definedName>
    <definedName name="SUM_T_AUD_SUSPENSE_1">#N/A</definedName>
    <definedName name="SUM_T_BONDS___CORPORATE_1">#N/A</definedName>
    <definedName name="SUM_T_BONDS___SOVEREIGN_1">#N/A</definedName>
    <definedName name="SUM_T_BONDS___TREASURY_1">#N/A</definedName>
    <definedName name="SUM_T_C100CB_1">#N/A</definedName>
    <definedName name="SUM_T_C101CB_1">#N/A</definedName>
    <definedName name="SUM_T_C102CB_1">#N/A</definedName>
    <definedName name="SUM_T_C103CB_1">#N/A</definedName>
    <definedName name="SUM_T_C104CB_1">#N/A</definedName>
    <definedName name="SUM_T_C105CB_1">#N/A</definedName>
    <definedName name="SUM_T_C106CB_1">#N/A</definedName>
    <definedName name="SUM_T_C108CB_1">#N/A</definedName>
    <definedName name="SUM_T_C109CB_1">#N/A</definedName>
    <definedName name="SUM_T_C110CB_1">#N/A</definedName>
    <definedName name="SUM_T_C112CB_1">#N/A</definedName>
    <definedName name="SUM_T_C113CB_1">#N/A</definedName>
    <definedName name="SUM_T_C114CB_1">#N/A</definedName>
    <definedName name="SUM_T_C115CB_1">#N/A</definedName>
    <definedName name="SUM_T_C116CB_1">#N/A</definedName>
    <definedName name="SUM_T_C117CB_1">#N/A</definedName>
    <definedName name="SUM_T_C118BX_1">#N/A</definedName>
    <definedName name="SUM_T_C118CB_1">#N/A</definedName>
    <definedName name="SUM_T_C119CB_1">#N/A</definedName>
    <definedName name="SUM_T_C120CB_1">#N/A</definedName>
    <definedName name="SUM_T_C121BX_1">#N/A</definedName>
    <definedName name="SUM_T_C121CB_1">#N/A</definedName>
    <definedName name="SUM_T_C122CB_1">#N/A</definedName>
    <definedName name="SUM_T_C123BX_1">#N/A</definedName>
    <definedName name="SUM_T_C124CB_1">#N/A</definedName>
    <definedName name="SUM_T_C125CB_1">#N/A</definedName>
    <definedName name="SUM_T_C126CB_1">#N/A</definedName>
    <definedName name="SUM_T_C127CB_1">#N/A</definedName>
    <definedName name="SUM_T_C128CB_1">#N/A</definedName>
    <definedName name="SUM_T_C129BX_1">#N/A</definedName>
    <definedName name="SUM_T_C130CB_1">#N/A</definedName>
    <definedName name="SUM_T_C131CB_1">#N/A</definedName>
    <definedName name="SUM_T_C132CB_1">#N/A</definedName>
    <definedName name="SUM_T_C133CB_1">#N/A</definedName>
    <definedName name="SUM_T_C134CB_1">#N/A</definedName>
    <definedName name="SUM_T_C135BX_1">#N/A</definedName>
    <definedName name="SUM_T_C136CB_1">#N/A</definedName>
    <definedName name="SUM_T_C137BX_1">#N/A</definedName>
    <definedName name="SUM_T_C138BX_1">#N/A</definedName>
    <definedName name="SUM_T_C138CB_1">#N/A</definedName>
    <definedName name="SUM_T_C139BX_1">#N/A</definedName>
    <definedName name="SUM_T_C140CB_1">#N/A</definedName>
    <definedName name="SUM_T_C141BX_1">#N/A</definedName>
    <definedName name="SUM_T_C142CB_1">#N/A</definedName>
    <definedName name="SUM_T_C143CB_1">#N/A</definedName>
    <definedName name="SUM_T_C144BX_1">#N/A</definedName>
    <definedName name="SUM_T_C144CB_1">#N/A</definedName>
    <definedName name="SUM_T_C145BX_1">#N/A</definedName>
    <definedName name="SUM_T_C146BX_1">#N/A</definedName>
    <definedName name="SUM_T_C146CB_1">#N/A</definedName>
    <definedName name="SUM_T_C147CB_1">#N/A</definedName>
    <definedName name="SUM_T_C148CB_1">#N/A</definedName>
    <definedName name="SUM_T_C149CB_1">#N/A</definedName>
    <definedName name="SUM_T_C150CB_1">#N/A</definedName>
    <definedName name="SUM_T_C151CB_1">#N/A</definedName>
    <definedName name="SUM_T_C152CB_1">#N/A</definedName>
    <definedName name="SUM_T_C153CB_1">#N/A</definedName>
    <definedName name="SUM_T_C154CB_1">#N/A</definedName>
    <definedName name="SUM_T_C155CB_1">#N/A</definedName>
    <definedName name="SUM_T_C156CB_1">#N/A</definedName>
    <definedName name="SUM_T_C157CB_1">#N/A</definedName>
    <definedName name="SUM_T_C158CB_1">#N/A</definedName>
    <definedName name="SUM_T_C159CB_1">#N/A</definedName>
    <definedName name="SUM_T_C160CB_1">#N/A</definedName>
    <definedName name="SUM_T_C161CB_1">#N/A</definedName>
    <definedName name="SUM_T_C162CB_1">#N/A</definedName>
    <definedName name="SUM_T_C163CB_1">#N/A</definedName>
    <definedName name="SUM_T_C164CB_1">#N/A</definedName>
    <definedName name="SUM_T_C165CB_1">#N/A</definedName>
    <definedName name="SUM_T_C166CB_1">#N/A</definedName>
    <definedName name="SUM_T_C167CB_1">#N/A</definedName>
    <definedName name="SUM_T_C168CB_1">#N/A</definedName>
    <definedName name="SUM_T_C168DX_1">#N/A</definedName>
    <definedName name="SUM_T_C169DX_1">#N/A</definedName>
    <definedName name="SUM_T_C170DX_1">#N/A</definedName>
    <definedName name="SUM_T_C171CB_1">#N/A</definedName>
    <definedName name="SUM_T_C172CB_1">#N/A</definedName>
    <definedName name="SUM_T_C172DX_1">#N/A</definedName>
    <definedName name="SUM_T_C173DX_1">#N/A</definedName>
    <definedName name="SUM_T_C174DX_1">#N/A</definedName>
    <definedName name="SUM_T_C175CB_1">#N/A</definedName>
    <definedName name="SUM_T_C176CB_1">#N/A</definedName>
    <definedName name="SUM_T_C177CB_1">#N/A</definedName>
    <definedName name="SUM_T_C178SX_1">#N/A</definedName>
    <definedName name="SUM_T_C179SX_1">#N/A</definedName>
    <definedName name="SUM_T_C180DX_1">#N/A</definedName>
    <definedName name="SUM_T_C181DX_1">#N/A</definedName>
    <definedName name="SUM_T_C182DX_1">#N/A</definedName>
    <definedName name="SUM_T_C183DX_1">#N/A</definedName>
    <definedName name="SUM_T_C184DX_1">#N/A</definedName>
    <definedName name="SUM_T_C186DX_1">#N/A</definedName>
    <definedName name="SUM_T_C187CB_1">#N/A</definedName>
    <definedName name="SUM_T_C187OC_1">#N/A</definedName>
    <definedName name="SUM_T_C188DX_1">#N/A</definedName>
    <definedName name="SUM_T_C189CB_1">#N/A</definedName>
    <definedName name="SUM_T_C190CB_1">#N/A</definedName>
    <definedName name="SUM_T_C190OC_1">#N/A</definedName>
    <definedName name="SUM_T_C191LF_1">#N/A</definedName>
    <definedName name="SUM_T_C192LF_1">#N/A</definedName>
    <definedName name="SUM_T_C193CB_1">#N/A</definedName>
    <definedName name="SUM_T_C193OC_1">#N/A</definedName>
    <definedName name="SUM_T_CAD_1">#N/A</definedName>
    <definedName name="SUM_T_CAD_ASSETS_1">#N/A</definedName>
    <definedName name="SUM_T_CAD_EXPENSES_1">#N/A</definedName>
    <definedName name="SUM_T_CAD_INCOME_1">#N/A</definedName>
    <definedName name="SUM_T_CAD_LIABILITIES_1">#N/A</definedName>
    <definedName name="SUM_T_CAD_SUSPENSE_1">#N/A</definedName>
    <definedName name="SUM_T_CASH_1">#N/A</definedName>
    <definedName name="SUM_T_CASHSD_1">#N/A</definedName>
    <definedName name="SUM_T_CC02AX_1">#N/A</definedName>
    <definedName name="SUM_T_CC02LB_1">#N/A</definedName>
    <definedName name="SUM_T_CC02LX_1">#N/A</definedName>
    <definedName name="SUM_T_CC03AW_1">#N/A</definedName>
    <definedName name="SUM_T_CC03AX_1">#N/A</definedName>
    <definedName name="SUM_T_CC04AX_1">#N/A</definedName>
    <definedName name="SUM_T_CC04LX_1">#N/A</definedName>
    <definedName name="SUM_T_CHF_1">#N/A</definedName>
    <definedName name="SUM_T_CHF_ASSETS_1">#N/A</definedName>
    <definedName name="SUM_T_CHF_EXPENSES_1">#N/A</definedName>
    <definedName name="SUM_T_CHF_INCOME_1">#N/A</definedName>
    <definedName name="SUM_T_CHF_LIABILITIES_1">#N/A</definedName>
    <definedName name="SUM_T_CHF_SUSPENSE_1">#N/A</definedName>
    <definedName name="SUM_T_CIBCCI_1">#N/A</definedName>
    <definedName name="SUM_T_CM02LF_1">#N/A</definedName>
    <definedName name="SUM_T_COMMODITY___FUTURE_1">#N/A</definedName>
    <definedName name="SUM_T_COMMODITY___OPTION_1">#N/A</definedName>
    <definedName name="SUM_T_CONTRACTUAL___OPTION_1">#N/A</definedName>
    <definedName name="SUM_T_CONTRACTUAL___SWAP_1">#N/A</definedName>
    <definedName name="SUM_T_CR01CB_1">#N/A</definedName>
    <definedName name="SUM_T_CR02CB_1">#N/A</definedName>
    <definedName name="SUM_T_CR14CB_1">#N/A</definedName>
    <definedName name="SUM_T_CR15CB_1">#N/A</definedName>
    <definedName name="SUM_T_CR16CB_1">#N/A</definedName>
    <definedName name="SUM_T_CR16SX_1">#N/A</definedName>
    <definedName name="SUM_T_CR17SX_1">#N/A</definedName>
    <definedName name="SUM_T_CR18SX_1">#N/A</definedName>
    <definedName name="SUM_T_CR19SX_1">#N/A</definedName>
    <definedName name="SUM_T_CR20SX_1">#N/A</definedName>
    <definedName name="SUM_T_CR21SX_1">#N/A</definedName>
    <definedName name="SUM_T_CR22CB_1">#N/A</definedName>
    <definedName name="SUM_T_CR22SX_1">#N/A</definedName>
    <definedName name="SUM_T_CR23SX_1">#N/A</definedName>
    <definedName name="SUM_T_CR24SX_1">#N/A</definedName>
    <definedName name="SUM_T_CR25SX_1">#N/A</definedName>
    <definedName name="SUM_T_CR26SX_1">#N/A</definedName>
    <definedName name="SUM_T_CR27SX_1">#N/A</definedName>
    <definedName name="SUM_T_CR28SX_1">#N/A</definedName>
    <definedName name="SUM_T_CR29SX_1">#N/A</definedName>
    <definedName name="SUM_T_CR30SX_1">#N/A</definedName>
    <definedName name="SUM_T_CR31SX_1">#N/A</definedName>
    <definedName name="SUM_T_CR32SX_1">#N/A</definedName>
    <definedName name="SUM_T_CR33SX_1">#N/A</definedName>
    <definedName name="SUM_T_CR34SX_1">#N/A</definedName>
    <definedName name="SUM_T_CR35SX_1">#N/A</definedName>
    <definedName name="SUM_T_CR36SX_1">#N/A</definedName>
    <definedName name="SUM_T_CR37SX_1">#N/A</definedName>
    <definedName name="SUM_T_CR38CB_1">#N/A</definedName>
    <definedName name="SUM_T_CR38SX_1">#N/A</definedName>
    <definedName name="SUM_T_CR39CB_1">#N/A</definedName>
    <definedName name="SUM_T_CR39SX_1">#N/A</definedName>
    <definedName name="SUM_T_CR40CB_1">#N/A</definedName>
    <definedName name="SUM_T_CR40SX_1">#N/A</definedName>
    <definedName name="SUM_T_CR41CB_1">#N/A</definedName>
    <definedName name="SUM_T_CR41SX_1">#N/A</definedName>
    <definedName name="SUM_T_CR42CB_1">#N/A</definedName>
    <definedName name="SUM_T_CR42SX_1">#N/A</definedName>
    <definedName name="SUM_T_CR43SX_1">#N/A</definedName>
    <definedName name="SUM_T_CR44SX_1">#N/A</definedName>
    <definedName name="SUM_T_CR45CB_1">#N/A</definedName>
    <definedName name="SUM_T_CR45SX_1">#N/A</definedName>
    <definedName name="SUM_T_CR46CB_1">#N/A</definedName>
    <definedName name="SUM_T_CR46SX_1">#N/A</definedName>
    <definedName name="SUM_T_CR47SX_1">#N/A</definedName>
    <definedName name="SUM_T_CR48SX_1">#N/A</definedName>
    <definedName name="SUM_T_CR49CB_1">#N/A</definedName>
    <definedName name="SUM_T_CR49SX_1">#N/A</definedName>
    <definedName name="SUM_T_CR50CB_1">#N/A</definedName>
    <definedName name="SUM_T_CR50SX_1">#N/A</definedName>
    <definedName name="SUM_T_CR51CB_1">#N/A</definedName>
    <definedName name="SUM_T_CR51SX_1">#N/A</definedName>
    <definedName name="SUM_T_CR52CB_1">#N/A</definedName>
    <definedName name="SUM_T_CR52SX_1">#N/A</definedName>
    <definedName name="SUM_T_CR53CB_1">#N/A</definedName>
    <definedName name="SUM_T_CR53SX_1">#N/A</definedName>
    <definedName name="SUM_T_CR54CB_1">#N/A</definedName>
    <definedName name="SUM_T_CR55CB_1">#N/A</definedName>
    <definedName name="SUM_T_CR56CB_1">#N/A</definedName>
    <definedName name="SUM_T_CR57CB_1">#N/A</definedName>
    <definedName name="SUM_T_CR58CB_1">#N/A</definedName>
    <definedName name="SUM_T_CR59CB_1">#N/A</definedName>
    <definedName name="SUM_T_CR60CB_1">#N/A</definedName>
    <definedName name="SUM_T_CR61CB_1">#N/A</definedName>
    <definedName name="SUM_T_CR62CB_1">#N/A</definedName>
    <definedName name="SUM_T_CR63CB_1">#N/A</definedName>
    <definedName name="SUM_T_CR64CB_1">#N/A</definedName>
    <definedName name="SUM_T_CR65CB_1">#N/A</definedName>
    <definedName name="SUM_T_CR66CB_1">#N/A</definedName>
    <definedName name="SUM_T_CR68CB_1">#N/A</definedName>
    <definedName name="SUM_T_CR69CB_1">#N/A</definedName>
    <definedName name="SUM_T_CR70CB_1">#N/A</definedName>
    <definedName name="SUM_T_CR71CB_1">#N/A</definedName>
    <definedName name="SUM_T_CR72CB_1">#N/A</definedName>
    <definedName name="SUM_T_CR73CB_1">#N/A</definedName>
    <definedName name="SUM_T_CR74CB_1">#N/A</definedName>
    <definedName name="SUM_T_CR75CB_1">#N/A</definedName>
    <definedName name="SUM_T_CR76CB_1">#N/A</definedName>
    <definedName name="SUM_T_CR77CB_1">#N/A</definedName>
    <definedName name="SUM_T_CR78CB_1">#N/A</definedName>
    <definedName name="SUM_T_CR79CB_1">#N/A</definedName>
    <definedName name="SUM_T_CR80CB_1">#N/A</definedName>
    <definedName name="SUM_T_CR81CB_1">#N/A</definedName>
    <definedName name="SUM_T_CR82CB_1">#N/A</definedName>
    <definedName name="SUM_T_CR83CB_1">#N/A</definedName>
    <definedName name="SUM_T_CR84CB_1">#N/A</definedName>
    <definedName name="SUM_T_CR85CB_1">#N/A</definedName>
    <definedName name="SUM_T_CR86CB_1">#N/A</definedName>
    <definedName name="SUM_T_CR87CB_1">#N/A</definedName>
    <definedName name="SUM_T_CR88BX_1">#N/A</definedName>
    <definedName name="SUM_T_CR88CB_1">#N/A</definedName>
    <definedName name="SUM_T_CR89BX_1">#N/A</definedName>
    <definedName name="SUM_T_CR89CB_1">#N/A</definedName>
    <definedName name="SUM_T_CR90BX_1">#N/A</definedName>
    <definedName name="SUM_T_CR90CB_1">#N/A</definedName>
    <definedName name="SUM_T_CR91BX_1">#N/A</definedName>
    <definedName name="SUM_T_CR91CB_1">#N/A</definedName>
    <definedName name="SUM_T_CR92CB_1">#N/A</definedName>
    <definedName name="SUM_T_CR93CB_1">#N/A</definedName>
    <definedName name="SUM_T_CR94CB_1">#N/A</definedName>
    <definedName name="SUM_T_CR95CB_1">#N/A</definedName>
    <definedName name="SUM_T_CR96CB_1">#N/A</definedName>
    <definedName name="SUM_T_CR97CB_1">#N/A</definedName>
    <definedName name="SUM_T_CR98CB_1">#N/A</definedName>
    <definedName name="SUM_T_CR99CB_1">#N/A</definedName>
    <definedName name="SUM_T_DEAM_1">#N/A</definedName>
    <definedName name="SUM_T_DEAM_NET_ASSET_VALUE_1">#N/A</definedName>
    <definedName name="SUM_T_DEAM_NET_ASSET_VALUE_CASH_AND_OTHER_ASSETS_1">#N/A</definedName>
    <definedName name="SUM_T_DEAM_NET_ASSET_VALUE_DEAM_INVESTMENTS_1">#N/A</definedName>
    <definedName name="SUM_T_DKK_1">#N/A</definedName>
    <definedName name="SUM_T_EQ02AF_1">#N/A</definedName>
    <definedName name="SUM_T_EQ02LF_1">#N/A</definedName>
    <definedName name="SUM_T_EQ04LB_1">#N/A</definedName>
    <definedName name="SUM_T_EQUITIES___LISTED_1">#N/A</definedName>
    <definedName name="SUM_T_EQUITY___NON_LISTED_1">#N/A</definedName>
    <definedName name="SUM_T_EUR_1">#N/A</definedName>
    <definedName name="SUM_T_EUR_ASSETS_1">#N/A</definedName>
    <definedName name="SUM_T_EUR_EXPENSES_1">#N/A</definedName>
    <definedName name="SUM_T_EUR_INCOME_1">#N/A</definedName>
    <definedName name="SUM_T_EUR_LIABILITIES_1">#N/A</definedName>
    <definedName name="SUM_T_EUR_SUSPENSE_1">#N/A</definedName>
    <definedName name="SUM_T_F_X_FORWARD_1">#N/A</definedName>
    <definedName name="SUM_T_FINANCE_1">#N/A</definedName>
    <definedName name="SUM_T_FUNDI_1">#N/A</definedName>
    <definedName name="SUM_T_FUNDI_CASH_1">#N/A</definedName>
    <definedName name="SUM_T_FUNDI_PARTS_1">#N/A</definedName>
    <definedName name="SUM_T_FUNDII_1">#N/A</definedName>
    <definedName name="SUM_T_FUNDII_CASH_1">#N/A</definedName>
    <definedName name="SUM_T_FUNDII_PARTS_1">#N/A</definedName>
    <definedName name="SUM_T_FUNDLP_1">#N/A</definedName>
    <definedName name="SUM_T_FUNDLP_CASH_1">#N/A</definedName>
    <definedName name="SUM_T_FUNDLP_CASHNF_1">#N/A</definedName>
    <definedName name="SUM_T_FUNDLP_DEBT_1">#N/A</definedName>
    <definedName name="SUM_T_FUNDLP_FORWD_1">#N/A</definedName>
    <definedName name="SUM_T_FUNDLP_FUTR_1">#N/A</definedName>
    <definedName name="SUM_T_FUNDLP_OPTN_1">#N/A</definedName>
    <definedName name="SUM_T_GBP_1">#N/A</definedName>
    <definedName name="SUM_T_GBP_ASSETS_1">#N/A</definedName>
    <definedName name="SUM_T_GBP_EXPENSES_1">#N/A</definedName>
    <definedName name="SUM_T_GBP_INCOME_1">#N/A</definedName>
    <definedName name="SUM_T_GBP_LIABILITIES_1">#N/A</definedName>
    <definedName name="SUM_T_GBP_SUSPENSE_1">#N/A</definedName>
    <definedName name="SUM_T_INTRA_1">#N/A</definedName>
    <definedName name="SUM_T_INTRA_CASH_1">#N/A</definedName>
    <definedName name="SUM_T_INTRA_CASHNF_1">#N/A</definedName>
    <definedName name="SUM_T_INTRA_DEBT_1">#N/A</definedName>
    <definedName name="SUM_T_INTRA_FORWD_1">#N/A</definedName>
    <definedName name="SUM_T_INTRA_FUTR_1">#N/A</definedName>
    <definedName name="SUM_T_INTRA_OPTN_1">#N/A</definedName>
    <definedName name="SUM_T_IR01AW_1">#N/A</definedName>
    <definedName name="SUM_T_IR01CB_1">#N/A</definedName>
    <definedName name="SUM_T_IR01CS_1">#N/A</definedName>
    <definedName name="SUM_T_IR01LB_1">#N/A</definedName>
    <definedName name="SUM_T_IR01SD_1">#N/A</definedName>
    <definedName name="SUM_T_IR02CB_1">#N/A</definedName>
    <definedName name="SUM_T_IR02LF_1">#N/A</definedName>
    <definedName name="SUM_T_IR02SD_1">#N/A</definedName>
    <definedName name="SUM_T_IR02SI_1">#N/A</definedName>
    <definedName name="SUM_T_IR03AF_1">#N/A</definedName>
    <definedName name="SUM_T_IR03CB_1">#N/A</definedName>
    <definedName name="SUM_T_IR03LF_1">#N/A</definedName>
    <definedName name="SUM_T_IR03SD_1">#N/A</definedName>
    <definedName name="SUM_T_IR03SX_1">#N/A</definedName>
    <definedName name="SUM_T_IR04CB_1">#N/A</definedName>
    <definedName name="SUM_T_IR04OC_1">#N/A</definedName>
    <definedName name="SUM_T_IR04SD_1">#N/A</definedName>
    <definedName name="SUM_T_IR04SI_1">#N/A</definedName>
    <definedName name="SUM_T_IR05SD_1">#N/A</definedName>
    <definedName name="SUM_T_IR05SX_1">#N/A</definedName>
    <definedName name="SUM_T_IR06CB_1">#N/A</definedName>
    <definedName name="SUM_T_IR07CB_1">#N/A</definedName>
    <definedName name="SUM_T_IR08CB_1">#N/A</definedName>
    <definedName name="SUM_T_IR10CB_1">#N/A</definedName>
    <definedName name="SUM_T_ISDASD_1">#N/A</definedName>
    <definedName name="SUM_T_JPY_1">#N/A</definedName>
    <definedName name="SUM_T_JPY_ASSETS_1">#N/A</definedName>
    <definedName name="SUM_T_JPY_EXPENSES_1">#N/A</definedName>
    <definedName name="SUM_T_JPY_INCOME_1">#N/A</definedName>
    <definedName name="SUM_T_JPY_LIABILITIES_1">#N/A</definedName>
    <definedName name="SUM_T_JPY_SUSPENSE_1">#N/A</definedName>
    <definedName name="SUM_T_LILYPD_1">#N/A</definedName>
    <definedName name="SUM_T_LILYPD_NET_ASSET_VALUE_1">#N/A</definedName>
    <definedName name="SUM_T_LILYPD_NET_ASSET_VALUE_CASH_AND_OTHER_ASSETS_1">#N/A</definedName>
    <definedName name="SUM_T_LILYPD_NET_ASSET_VALUE_LILYPD_INVESTMENTS_1">#N/A</definedName>
    <definedName name="SUM_T_MA01CS_1">#N/A</definedName>
    <definedName name="SUM_T_MA02JP_1">#N/A</definedName>
    <definedName name="SUM_T_MA04SD_1">#N/A</definedName>
    <definedName name="SUM_T_NOK_1">#N/A</definedName>
    <definedName name="SUM_T_PARTNERSHIP_1">#N/A</definedName>
    <definedName name="SUM_T_PBMRLF_1">#N/A</definedName>
    <definedName name="SUM_T_PBMRSD_1">#N/A</definedName>
    <definedName name="SUM_T_PLN_1">#N/A</definedName>
    <definedName name="SUM_T_REPOSD_1">#N/A</definedName>
    <definedName name="SUM_T_SEK_1">#N/A</definedName>
    <definedName name="SUM_T_SEK_ASSETS_1">#N/A</definedName>
    <definedName name="SUM_T_SEK_EXPENSES_1">#N/A</definedName>
    <definedName name="SUM_T_SEK_INCOME_1">#N/A</definedName>
    <definedName name="SUM_T_SEK_LIABILITIES_1">#N/A</definedName>
    <definedName name="SUM_T_SEK_SUSPENSE_1">#N/A</definedName>
    <definedName name="SUM_T_TEMPO_1">#N/A</definedName>
    <definedName name="SUM_T_TEMPO_NET_ASSET_VALUE_1">#N/A</definedName>
    <definedName name="SUM_T_TEMPO_NET_ASSET_VALUE_CASH_AND_OTHER_ASSETS_1">#N/A</definedName>
    <definedName name="SUM_T_TEMPO_NET_ASSET_VALUE_TEMPO_INVESTMENTS_1">#N/A</definedName>
    <definedName name="SUM_T_TRL_1">#N/A</definedName>
    <definedName name="SUM_T_USD_1">#N/A</definedName>
    <definedName name="SUM_T_USD_ASSETS_1">#N/A</definedName>
    <definedName name="SUM_T_USD_CAPITAL_1">#N/A</definedName>
    <definedName name="SUM_T_USD_EXPENSES_1">#N/A</definedName>
    <definedName name="SUM_T_USD_INCOME_1">#N/A</definedName>
    <definedName name="SUM_T_USD_LIABILITIES_1">#N/A</definedName>
    <definedName name="SUM_T_USD_SUSPENSE_1">#N/A</definedName>
    <definedName name="SUM_T_VL01OC_1">#N/A</definedName>
    <definedName name="SUM_T_VL02CB_1">#N/A</definedName>
    <definedName name="SUM_T_VL02OC_1">#N/A</definedName>
    <definedName name="SUM_T_VL04OC_1">#N/A</definedName>
    <definedName name="SUM_T_WARRANTS_1">#N/A</definedName>
    <definedName name="SUM_T_WOLF_1">#N/A</definedName>
    <definedName name="SUM_T_WOLF_NET_ASSET_VALUE_1">#N/A</definedName>
    <definedName name="SUM_T_WOLF_NET_ASSET_VALUE_CASH_AND_OTHER_ASSETS_1">#N/A</definedName>
    <definedName name="SUM_T_WOLF_NET_ASSET_VALUE_WOLF_INVESTMENTS_1">#N/A</definedName>
    <definedName name="SUM_T_WOLF_WOLF_____BARBAS_____BARRY_BAUSANO_1">#N/A</definedName>
    <definedName name="SUM_T_WOLF_WOLF_____CSGSY_____CREDIT_SUISEE_NOMINEES__GSY_LTD_1">#N/A</definedName>
    <definedName name="SUM_T_WOLF_WOLF_____CSLON_____CREDIT_SUISSE_LONDON_NOMINEE_LTD_1">#N/A</definedName>
    <definedName name="SUM_T_WOLF_WOLF_____FORTIS_____FORTIS_BANK_NV_S_A__1">#N/A</definedName>
    <definedName name="SUM_U__1">#N/A</definedName>
    <definedName name="SUM_U_1">#N/A</definedName>
    <definedName name="SUM_U_ASAFD1__1">#N/A</definedName>
    <definedName name="SUM_U_ASAFD1__ASAFD1_____ANTHON_____Anthony_J__Taddey_Trust_DTD_1">#N/A</definedName>
    <definedName name="SUM_U_ASAFD1__ASAFD1_____ASATAX_____ASA_Tax_Advantaged_Advisors_LLC_1">#N/A</definedName>
    <definedName name="SUM_U_ASAFD1__ASAFD1_____BENNET_____Mr____Mrs__Robert_Bennett_1">#N/A</definedName>
    <definedName name="SUM_U_ASAFD1__ASAFD1_____CAPFND_____118_Capital_Fund__LLC_1">#N/A</definedName>
    <definedName name="SUM_U_ASAFD1__ASAFD1_____CORLIS_____The_Corliss_Family_Trust_1">#N/A</definedName>
    <definedName name="SUM_U_ASAFD1__ASAFD1_____DAVID_____David_Dines_1">#N/A</definedName>
    <definedName name="SUM_U_ASAFD1__ASAFD1_____ELLEEN_____Elleen_F__Murray_QPRT__1__1">#N/A</definedName>
    <definedName name="SUM_U_ASAFD1__ASAFD1_____FURST_____Furst_Capital_Partners_1">#N/A</definedName>
    <definedName name="SUM_U_ASAFD1__ASAFD1_____GARY_____Gary_G__OHagan___Marcia_L__OHagan_1">#N/A</definedName>
    <definedName name="SUM_U_ASAFD1__ASAFD1_____GORDON_____Estate_of_Gordon_H__Ritz_1">#N/A</definedName>
    <definedName name="SUM_U_ASAFD1__ASAFD1_____IRVIN_____Irvin_Kessler_1">#N/A</definedName>
    <definedName name="SUM_U_ASAFD1__ASAFD1_____JAMES_____James_S__Chapman_1">#N/A</definedName>
    <definedName name="SUM_U_ASAFD1__ASAFD1_____LARSEN_____Mrs__Anne_Larsen_Simonson_1">#N/A</definedName>
    <definedName name="SUM_U_ASAFD1__ASAFD1_____MARGOT_____Margot_L__Ritz_1">#N/A</definedName>
    <definedName name="SUM_U_ASAFD1__ASAFD1_____MELLIN_____Paul___Miriam_Mellin_1">#N/A</definedName>
    <definedName name="SUM_U_ASAFD1__ASAFD1_____MICHAE_____Michael_V__Curran_1">#N/A</definedName>
    <definedName name="SUM_U_ASAFD1__ASAFD1_____MURRAY_____Murray_Capital_LLC_1">#N/A</definedName>
    <definedName name="SUM_U_ASAFD1__ASAFD1_____RICHAR_____Richard_F__Leahy_1">#N/A</definedName>
    <definedName name="SUM_U_ASAFD1__ASAFD1_____ROBERT_____Robert_D__Albright_Jr__1">#N/A</definedName>
    <definedName name="SUM_U_ASAFD1__ASAFD1_____ROLAND_____Roland_A__Jacobus_1">#N/A</definedName>
    <definedName name="SUM_U_ASAFD1__ASAFD1_____SCHOEN_____Jon_S__Schoen_1">#N/A</definedName>
    <definedName name="SUM_U_ASAFD1__ASAFD1_____SHAWN_____Shawn_Taddey_1">#N/A</definedName>
    <definedName name="SUM_U_ASAFD1__ASAFD1_____STEVEN_____Steven_Colt_Pumilia_1">#N/A</definedName>
    <definedName name="SUM_U_ASAFD1__ASAFD1_____SUZAN_____Suzan_Z__Ritz_1">#N/A</definedName>
    <definedName name="SUM_U_ASAFD1__ASAFD1_____THYSEL_____Jon_P__Thysell_1">#N/A</definedName>
    <definedName name="SUM_U_ASAFD1_NET_ASSET_VALUE_1">#N/A</definedName>
    <definedName name="SUM_U_ASAFD1_NET_ASSET_VALUE_ASAFD1_INVESTMENTS_1">#N/A</definedName>
    <definedName name="SUM_U_ASAFD1_NET_ASSET_VALUE_CASH_AND_OTHER_ASSETS_1">#N/A</definedName>
    <definedName name="SUM_U_BONDS___CORPORATE_1">#N/A</definedName>
    <definedName name="SUM_U_BONDS___SOVEREIGN_1">#N/A</definedName>
    <definedName name="SUM_U_BONDS___TREASURY_1">#N/A</definedName>
    <definedName name="SUM_U_C100CB_1">#N/A</definedName>
    <definedName name="SUM_U_C101CB_1">#N/A</definedName>
    <definedName name="SUM_U_C102CB_1">#N/A</definedName>
    <definedName name="SUM_U_C103CB_1">#N/A</definedName>
    <definedName name="SUM_U_C104CB_1">#N/A</definedName>
    <definedName name="SUM_U_C105CB_1">#N/A</definedName>
    <definedName name="SUM_U_C106CB_1">#N/A</definedName>
    <definedName name="SUM_U_C108CB_1">#N/A</definedName>
    <definedName name="SUM_U_C109CB_1">#N/A</definedName>
    <definedName name="SUM_U_C110CB_1">#N/A</definedName>
    <definedName name="SUM_U_C112CB_1">#N/A</definedName>
    <definedName name="SUM_U_C113CB_1">#N/A</definedName>
    <definedName name="SUM_U_C114CB_1">#N/A</definedName>
    <definedName name="SUM_U_C115CB_1">#N/A</definedName>
    <definedName name="SUM_U_C116CB_1">#N/A</definedName>
    <definedName name="SUM_U_C117CB_1">#N/A</definedName>
    <definedName name="SUM_U_C118BX_1">#N/A</definedName>
    <definedName name="SUM_U_C118CB_1">#N/A</definedName>
    <definedName name="SUM_U_C119CB_1">#N/A</definedName>
    <definedName name="SUM_U_C120CB_1">#N/A</definedName>
    <definedName name="SUM_U_C121BX_1">#N/A</definedName>
    <definedName name="SUM_U_C121CB_1">#N/A</definedName>
    <definedName name="SUM_U_C122CB_1">#N/A</definedName>
    <definedName name="SUM_U_C123BX_1">#N/A</definedName>
    <definedName name="SUM_U_C124CB_1">#N/A</definedName>
    <definedName name="SUM_U_C125CB_1">#N/A</definedName>
    <definedName name="SUM_U_C126CB_1">#N/A</definedName>
    <definedName name="SUM_U_C127CB_1">#N/A</definedName>
    <definedName name="SUM_U_C128CB_1">#N/A</definedName>
    <definedName name="SUM_U_C129BX_1">#N/A</definedName>
    <definedName name="SUM_U_C130CB_1">#N/A</definedName>
    <definedName name="SUM_U_C131CB_1">#N/A</definedName>
    <definedName name="SUM_U_C132CB_1">#N/A</definedName>
    <definedName name="SUM_U_C133CB_1">#N/A</definedName>
    <definedName name="SUM_U_C134CB_1">#N/A</definedName>
    <definedName name="SUM_U_C135BX_1">#N/A</definedName>
    <definedName name="SUM_U_C136CB_1">#N/A</definedName>
    <definedName name="SUM_U_C137BX_1">#N/A</definedName>
    <definedName name="SUM_U_C138BX_1">#N/A</definedName>
    <definedName name="SUM_U_C138CB_1">#N/A</definedName>
    <definedName name="SUM_U_C139BX_1">#N/A</definedName>
    <definedName name="SUM_U_C140CB_1">#N/A</definedName>
    <definedName name="SUM_U_C141BX_1">#N/A</definedName>
    <definedName name="SUM_U_C142CB_1">#N/A</definedName>
    <definedName name="SUM_U_C143CB_1">#N/A</definedName>
    <definedName name="SUM_U_C144BX_1">#N/A</definedName>
    <definedName name="SUM_U_C144CB_1">#N/A</definedName>
    <definedName name="SUM_U_C145BX_1">#N/A</definedName>
    <definedName name="SUM_U_C146BX_1">#N/A</definedName>
    <definedName name="SUM_U_C146CB_1">#N/A</definedName>
    <definedName name="SUM_U_C147CB_1">#N/A</definedName>
    <definedName name="SUM_U_C148CB_1">#N/A</definedName>
    <definedName name="SUM_U_C149CB_1">#N/A</definedName>
    <definedName name="SUM_U_C150CB_1">#N/A</definedName>
    <definedName name="SUM_U_C151CB_1">#N/A</definedName>
    <definedName name="SUM_U_C152CB_1">#N/A</definedName>
    <definedName name="SUM_U_C153CB_1">#N/A</definedName>
    <definedName name="SUM_U_C154CB_1">#N/A</definedName>
    <definedName name="SUM_U_C155CB_1">#N/A</definedName>
    <definedName name="SUM_U_C156CB_1">#N/A</definedName>
    <definedName name="SUM_U_C157CB_1">#N/A</definedName>
    <definedName name="SUM_U_C158CB_1">#N/A</definedName>
    <definedName name="SUM_U_C159CB_1">#N/A</definedName>
    <definedName name="SUM_U_C160CB_1">#N/A</definedName>
    <definedName name="SUM_U_C161CB_1">#N/A</definedName>
    <definedName name="SUM_U_C162CB_1">#N/A</definedName>
    <definedName name="SUM_U_C163CB_1">#N/A</definedName>
    <definedName name="SUM_U_C164CB_1">#N/A</definedName>
    <definedName name="SUM_U_C165CB_1">#N/A</definedName>
    <definedName name="SUM_U_C166CB_1">#N/A</definedName>
    <definedName name="SUM_U_C167CB_1">#N/A</definedName>
    <definedName name="SUM_U_C168CB_1">#N/A</definedName>
    <definedName name="SUM_U_C168DX_1">#N/A</definedName>
    <definedName name="SUM_U_C169DX_1">#N/A</definedName>
    <definedName name="SUM_U_C170DX_1">#N/A</definedName>
    <definedName name="SUM_U_C171CB_1">#N/A</definedName>
    <definedName name="SUM_U_C172CB_1">#N/A</definedName>
    <definedName name="SUM_U_C172DX_1">#N/A</definedName>
    <definedName name="SUM_U_C173DX_1">#N/A</definedName>
    <definedName name="SUM_U_C174DX_1">#N/A</definedName>
    <definedName name="SUM_U_C175CB_1">#N/A</definedName>
    <definedName name="SUM_U_C176CB_1">#N/A</definedName>
    <definedName name="SUM_U_C177CB_1">#N/A</definedName>
    <definedName name="SUM_U_C178SX_1">#N/A</definedName>
    <definedName name="SUM_U_C179SX_1">#N/A</definedName>
    <definedName name="SUM_U_C180DX_1">#N/A</definedName>
    <definedName name="SUM_U_C181DX_1">#N/A</definedName>
    <definedName name="SUM_U_C182DX_1">#N/A</definedName>
    <definedName name="SUM_U_C183DX_1">#N/A</definedName>
    <definedName name="SUM_U_C184DX_1">#N/A</definedName>
    <definedName name="SUM_U_C186DX_1">#N/A</definedName>
    <definedName name="SUM_U_C187CB_1">#N/A</definedName>
    <definedName name="SUM_U_C187OC_1">#N/A</definedName>
    <definedName name="SUM_U_C188DX_1">#N/A</definedName>
    <definedName name="SUM_U_C189CB_1">#N/A</definedName>
    <definedName name="SUM_U_C190CB_1">#N/A</definedName>
    <definedName name="SUM_U_C190OC_1">#N/A</definedName>
    <definedName name="SUM_U_C191LF_1">#N/A</definedName>
    <definedName name="SUM_U_C192LF_1">#N/A</definedName>
    <definedName name="SUM_U_C193CB_1">#N/A</definedName>
    <definedName name="SUM_U_C193OC_1">#N/A</definedName>
    <definedName name="SUM_U_CASH_1">#N/A</definedName>
    <definedName name="SUM_U_CASHSD_1">#N/A</definedName>
    <definedName name="SUM_U_CC02AX_1">#N/A</definedName>
    <definedName name="SUM_U_CC02LB_1">#N/A</definedName>
    <definedName name="SUM_U_CC02LX_1">#N/A</definedName>
    <definedName name="SUM_U_CC03AW_1">#N/A</definedName>
    <definedName name="SUM_U_CC03AX_1">#N/A</definedName>
    <definedName name="SUM_U_CC04AX_1">#N/A</definedName>
    <definedName name="SUM_U_CC04LX_1">#N/A</definedName>
    <definedName name="SUM_U_CIBCCI_1">#N/A</definedName>
    <definedName name="SUM_U_CM02LF_1">#N/A</definedName>
    <definedName name="SUM_U_COMMODITY___FUTURE_1">#N/A</definedName>
    <definedName name="SUM_U_COMMODITY___OPTION_1">#N/A</definedName>
    <definedName name="SUM_U_CONTRACTUAL___OPTION_1">#N/A</definedName>
    <definedName name="SUM_U_CONTRACTUAL___SWAP_1">#N/A</definedName>
    <definedName name="SUM_U_CR01CB_1">#N/A</definedName>
    <definedName name="SUM_U_CR02CB_1">#N/A</definedName>
    <definedName name="SUM_U_CR14CB_1">#N/A</definedName>
    <definedName name="SUM_U_CR15CB_1">#N/A</definedName>
    <definedName name="SUM_U_CR16CB_1">#N/A</definedName>
    <definedName name="SUM_U_CR16SX_1">#N/A</definedName>
    <definedName name="SUM_U_CR17SX_1">#N/A</definedName>
    <definedName name="SUM_U_CR18SX_1">#N/A</definedName>
    <definedName name="SUM_U_CR19SX_1">#N/A</definedName>
    <definedName name="SUM_U_CR20SX_1">#N/A</definedName>
    <definedName name="SUM_U_CR21SX_1">#N/A</definedName>
    <definedName name="SUM_U_CR22CB_1">#N/A</definedName>
    <definedName name="SUM_U_CR22SX_1">#N/A</definedName>
    <definedName name="SUM_U_CR23SX_1">#N/A</definedName>
    <definedName name="SUM_U_CR24SX_1">#N/A</definedName>
    <definedName name="SUM_U_CR25SX_1">#N/A</definedName>
    <definedName name="SUM_U_CR26SX_1">#N/A</definedName>
    <definedName name="SUM_U_CR27SX_1">#N/A</definedName>
    <definedName name="SUM_U_CR28SX_1">#N/A</definedName>
    <definedName name="SUM_U_CR29SX_1">#N/A</definedName>
    <definedName name="SUM_U_CR30SX_1">#N/A</definedName>
    <definedName name="SUM_U_CR31SX_1">#N/A</definedName>
    <definedName name="SUM_U_CR32SX_1">#N/A</definedName>
    <definedName name="SUM_U_CR33SX_1">#N/A</definedName>
    <definedName name="SUM_U_CR34SX_1">#N/A</definedName>
    <definedName name="SUM_U_CR35SX_1">#N/A</definedName>
    <definedName name="SUM_U_CR36SX_1">#N/A</definedName>
    <definedName name="SUM_U_CR37SX_1">#N/A</definedName>
    <definedName name="SUM_U_CR38CB_1">#N/A</definedName>
    <definedName name="SUM_U_CR38SX_1">#N/A</definedName>
    <definedName name="SUM_U_CR39CB_1">#N/A</definedName>
    <definedName name="SUM_U_CR39SX_1">#N/A</definedName>
    <definedName name="SUM_U_CR40CB_1">#N/A</definedName>
    <definedName name="SUM_U_CR40SX_1">#N/A</definedName>
    <definedName name="SUM_U_CR41CB_1">#N/A</definedName>
    <definedName name="SUM_U_CR41SX_1">#N/A</definedName>
    <definedName name="SUM_U_CR42CB_1">#N/A</definedName>
    <definedName name="SUM_U_CR42SX_1">#N/A</definedName>
    <definedName name="SUM_U_CR43SX_1">#N/A</definedName>
    <definedName name="SUM_U_CR44SX_1">#N/A</definedName>
    <definedName name="SUM_U_CR45CB_1">#N/A</definedName>
    <definedName name="SUM_U_CR45SX_1">#N/A</definedName>
    <definedName name="SUM_U_CR46CB_1">#N/A</definedName>
    <definedName name="SUM_U_CR46SX_1">#N/A</definedName>
    <definedName name="SUM_U_CR47SX_1">#N/A</definedName>
    <definedName name="SUM_U_CR48SX_1">#N/A</definedName>
    <definedName name="SUM_U_CR49CB_1">#N/A</definedName>
    <definedName name="SUM_U_CR49SX_1">#N/A</definedName>
    <definedName name="SUM_U_CR50CB_1">#N/A</definedName>
    <definedName name="SUM_U_CR50SX_1">#N/A</definedName>
    <definedName name="SUM_U_CR51CB_1">#N/A</definedName>
    <definedName name="SUM_U_CR51SX_1">#N/A</definedName>
    <definedName name="SUM_U_CR52CB_1">#N/A</definedName>
    <definedName name="SUM_U_CR52SX_1">#N/A</definedName>
    <definedName name="SUM_U_CR53CB_1">#N/A</definedName>
    <definedName name="SUM_U_CR53SX_1">#N/A</definedName>
    <definedName name="SUM_U_CR54CB_1">#N/A</definedName>
    <definedName name="SUM_U_CR55CB_1">#N/A</definedName>
    <definedName name="SUM_U_CR56CB_1">#N/A</definedName>
    <definedName name="SUM_U_CR57CB_1">#N/A</definedName>
    <definedName name="SUM_U_CR58CB_1">#N/A</definedName>
    <definedName name="SUM_U_CR59CB_1">#N/A</definedName>
    <definedName name="SUM_U_CR60CB_1">#N/A</definedName>
    <definedName name="SUM_U_CR61CB_1">#N/A</definedName>
    <definedName name="SUM_U_CR62CB_1">#N/A</definedName>
    <definedName name="SUM_U_CR63CB_1">#N/A</definedName>
    <definedName name="SUM_U_CR64CB_1">#N/A</definedName>
    <definedName name="SUM_U_CR65CB_1">#N/A</definedName>
    <definedName name="SUM_U_CR66CB_1">#N/A</definedName>
    <definedName name="SUM_U_CR68CB_1">#N/A</definedName>
    <definedName name="SUM_U_CR69CB_1">#N/A</definedName>
    <definedName name="SUM_U_CR70CB_1">#N/A</definedName>
    <definedName name="SUM_U_CR71CB_1">#N/A</definedName>
    <definedName name="SUM_U_CR72CB_1">#N/A</definedName>
    <definedName name="SUM_U_CR73CB_1">#N/A</definedName>
    <definedName name="SUM_U_CR74CB_1">#N/A</definedName>
    <definedName name="SUM_U_CR75CB_1">#N/A</definedName>
    <definedName name="SUM_U_CR76CB_1">#N/A</definedName>
    <definedName name="SUM_U_CR77CB_1">#N/A</definedName>
    <definedName name="SUM_U_CR78CB_1">#N/A</definedName>
    <definedName name="SUM_U_CR79CB_1">#N/A</definedName>
    <definedName name="SUM_U_CR80CB_1">#N/A</definedName>
    <definedName name="SUM_U_CR81CB_1">#N/A</definedName>
    <definedName name="SUM_U_CR82CB_1">#N/A</definedName>
    <definedName name="SUM_U_CR83CB_1">#N/A</definedName>
    <definedName name="SUM_U_CR84CB_1">#N/A</definedName>
    <definedName name="SUM_U_CR85CB_1">#N/A</definedName>
    <definedName name="SUM_U_CR86CB_1">#N/A</definedName>
    <definedName name="SUM_U_CR87CB_1">#N/A</definedName>
    <definedName name="SUM_U_CR88BX_1">#N/A</definedName>
    <definedName name="SUM_U_CR88CB_1">#N/A</definedName>
    <definedName name="SUM_U_CR89BX_1">#N/A</definedName>
    <definedName name="SUM_U_CR89CB_1">#N/A</definedName>
    <definedName name="SUM_U_CR90BX_1">#N/A</definedName>
    <definedName name="SUM_U_CR90CB_1">#N/A</definedName>
    <definedName name="SUM_U_CR91BX_1">#N/A</definedName>
    <definedName name="SUM_U_CR91CB_1">#N/A</definedName>
    <definedName name="SUM_U_CR92CB_1">#N/A</definedName>
    <definedName name="SUM_U_CR93CB_1">#N/A</definedName>
    <definedName name="SUM_U_CR94CB_1">#N/A</definedName>
    <definedName name="SUM_U_CR95CB_1">#N/A</definedName>
    <definedName name="SUM_U_CR96CB_1">#N/A</definedName>
    <definedName name="SUM_U_CR97CB_1">#N/A</definedName>
    <definedName name="SUM_U_CR98CB_1">#N/A</definedName>
    <definedName name="SUM_U_CR99CB_1">#N/A</definedName>
    <definedName name="SUM_U_DEAM_1">#N/A</definedName>
    <definedName name="SUM_U_DEAM_NET_ASSET_VALUE_1">#N/A</definedName>
    <definedName name="SUM_U_DEAM_NET_ASSET_VALUE_CASH_AND_OTHER_ASSETS_1">#N/A</definedName>
    <definedName name="SUM_U_DEAM_NET_ASSET_VALUE_DEAM_INVESTMENTS_1">#N/A</definedName>
    <definedName name="SUM_U_E012BC_1">#N/A</definedName>
    <definedName name="SUM_U_E012BC_FEI94500X0__1">#N/A</definedName>
    <definedName name="SUM_U_E012BC_FEI94750L0__1">#N/A</definedName>
    <definedName name="SUM_U_E102BC_1">#N/A</definedName>
    <definedName name="SUM_U_E102BC_FEI94500F1__1">#N/A</definedName>
    <definedName name="SUM_U_E102BC_FEI94500R1__1">#N/A</definedName>
    <definedName name="SUM_U_E102BC_FEI94750C1__1">#N/A</definedName>
    <definedName name="SUM_U_E102BC_FEI94750O1__1">#N/A</definedName>
    <definedName name="SUM_U_E104BC_1">#N/A</definedName>
    <definedName name="SUM_U_E104BC_FEI94000O1__1">#N/A</definedName>
    <definedName name="SUM_U_E104BC_FEI94500F2__1">#N/A</definedName>
    <definedName name="SUM_U_E104BC_FEI94500I1__1">#N/A</definedName>
    <definedName name="SUM_U_E104BC_FEI94500L1__1">#N/A</definedName>
    <definedName name="SUM_U_E104BC_FEI94500O1__1">#N/A</definedName>
    <definedName name="SUM_U_E104BC_FEI94500R2__1">#N/A</definedName>
    <definedName name="SUM_U_E104BC_FEI94500U1__1">#N/A</definedName>
    <definedName name="SUM_U_E104BC_FEI94500X1__1">#N/A</definedName>
    <definedName name="SUM_U_E104BC_FEI94750C1__1">#N/A</definedName>
    <definedName name="SUM_U_E104BC_FEI94750O1__1">#N/A</definedName>
    <definedName name="SUM_U_E104BC_FEI94875C1__1">#N/A</definedName>
    <definedName name="SUM_U_E104BC_FEI94875O1__1">#N/A</definedName>
    <definedName name="SUM_U_E104BC_GBL10450X0__1">#N/A</definedName>
    <definedName name="SUM_U_E104BC_GBL10500L0__1">#N/A</definedName>
    <definedName name="SUM_U_E104BC_GBL10500X0__1">#N/A</definedName>
    <definedName name="SUM_U_E104BC_GBL10550L0__1">#N/A</definedName>
    <definedName name="SUM_U_E104BC_GBL10550X0__1">#N/A</definedName>
    <definedName name="SUM_U_E104BC_GBL10650L0__1">#N/A</definedName>
    <definedName name="SUM_U_E107BC_1">#N/A</definedName>
    <definedName name="SUM_U_E107BC_FEI94625O1__1">#N/A</definedName>
    <definedName name="SUM_U_E107BC_FEI94750O1__1">#N/A</definedName>
    <definedName name="SUM_U_E107BC_FEI94875O1__1">#N/A</definedName>
    <definedName name="SUM_U_E108BC_1">#N/A</definedName>
    <definedName name="SUM_U_E108BC_GBL10500W0__1">#N/A</definedName>
    <definedName name="SUM_U_E108BC_GBL10550W0__1">#N/A</definedName>
    <definedName name="SUM_U_E108BC_GBL10600L0__1">#N/A</definedName>
    <definedName name="SUM_U_E111BC_1">#N/A</definedName>
    <definedName name="SUM_U_E111BC_FEI94750L1__1">#N/A</definedName>
    <definedName name="SUM_U_E111BC_FEI94750X1__1">#N/A</definedName>
    <definedName name="SUM_U_E111BC_GBL10550C1__1">#N/A</definedName>
    <definedName name="SUM_U_E111BC_GBL10550L0__1">#N/A</definedName>
    <definedName name="SUM_U_E111BC_GBL10550O1__1">#N/A</definedName>
    <definedName name="SUM_U_E111BC_GBL10550X0__1">#N/A</definedName>
    <definedName name="SUM_U_E111BC_GBL10600A1__1">#N/A</definedName>
    <definedName name="SUM_U_E111BC_GBL10600C1__1">#N/A</definedName>
    <definedName name="SUM_U_E111BC_GBL10600M1__1">#N/A</definedName>
    <definedName name="SUM_U_E111BC_GBL10600O1__1">#N/A</definedName>
    <definedName name="SUM_U_E111BC_GBL10700A1__1">#N/A</definedName>
    <definedName name="SUM_U_E112BC_1">#N/A</definedName>
    <definedName name="SUM_U_E112BC_GBL10450N1__1">#N/A</definedName>
    <definedName name="SUM_U_E112BC_GBL10650B1__1">#N/A</definedName>
    <definedName name="SUM_U_E203BC_1">#N/A</definedName>
    <definedName name="SUM_U_E203BC_GBL10400X0__1">#N/A</definedName>
    <definedName name="SUM_U_E203BC_GBL10450X0__1">#N/A</definedName>
    <definedName name="SUM_U_E203BC_GBL10600L0__1">#N/A</definedName>
    <definedName name="SUM_U_E203BC_GBM10225U0__1">#N/A</definedName>
    <definedName name="SUM_U_E203BC_GBM1025U0__1">#N/A</definedName>
    <definedName name="SUM_U_E203BC_GBM10275I0__1">#N/A</definedName>
    <definedName name="SUM_U_E203BC_GBM10275U0__1">#N/A</definedName>
    <definedName name="SUM_U_E203BC_GBM1030U0__1">#N/A</definedName>
    <definedName name="SUM_U_E203BC_GBM10325I0__1">#N/A</definedName>
    <definedName name="SUM_U_E203BC_OGBL1000X0__1">#N/A</definedName>
    <definedName name="SUM_U_E203BC_OGBL1005X0__1">#N/A</definedName>
    <definedName name="SUM_U_E203BC_OGBL1045U0__1">#N/A</definedName>
    <definedName name="SUM_U_E203BC_OGBL1050U0__1">#N/A</definedName>
    <definedName name="SUM_U_E311BC_1">#N/A</definedName>
    <definedName name="SUM_U_E311BC_GBL10500W0__1">#N/A</definedName>
    <definedName name="SUM_U_E311BC_GBL10550W0__1">#N/A</definedName>
    <definedName name="SUM_U_E402BC_1">#N/A</definedName>
    <definedName name="SUM_U_E402BC_FEI94250R1__1">#N/A</definedName>
    <definedName name="SUM_U_E402BC_FEI94250U1__1">#N/A</definedName>
    <definedName name="SUM_U_E402BC_FEI94375X0__1">#N/A</definedName>
    <definedName name="SUM_U_E402BC_FEI94500R1__1">#N/A</definedName>
    <definedName name="SUM_U_E402BC_FEI94500X0__1">#N/A</definedName>
    <definedName name="SUM_U_E402BC_FEI94625O1__1">#N/A</definedName>
    <definedName name="SUM_U_E402BC_FEI94750C1__1">#N/A</definedName>
    <definedName name="SUM_U_E402BC_FEI94750O1__1">#N/A</definedName>
    <definedName name="SUM_U_E402BC_FEI94750R1__1">#N/A</definedName>
    <definedName name="SUM_U_E402BC_FEI94875L0__1">#N/A</definedName>
    <definedName name="SUM_U_E402BC_FEI94875U0__1">#N/A</definedName>
    <definedName name="SUM_U_E402BC_FEI94875X0__1">#N/A</definedName>
    <definedName name="SUM_U_E402BC_FEI95000C1__1">#N/A</definedName>
    <definedName name="SUM_U_E402BC_FEI95000F1__1">#N/A</definedName>
    <definedName name="SUM_U_E402BC_FEI95000I1__1">#N/A</definedName>
    <definedName name="SUM_U_E402BC_FEI95000L0__1">#N/A</definedName>
    <definedName name="SUM_U_E402BC_FEI95000L1__1">#N/A</definedName>
    <definedName name="SUM_U_E402BC_FEI95000R1__1">#N/A</definedName>
    <definedName name="SUM_U_E402BC_FEI95000U0__1">#N/A</definedName>
    <definedName name="SUM_U_E402BC_FEI95000U1__1">#N/A</definedName>
    <definedName name="SUM_U_E402BC_FEI95000X1__1">#N/A</definedName>
    <definedName name="SUM_U_E402BC_FEI95125C1__1">#N/A</definedName>
    <definedName name="SUM_U_E402BC_FEI95125L0__1">#N/A</definedName>
    <definedName name="SUM_U_E402BC_FEI95250F1__1">#N/A</definedName>
    <definedName name="SUM_U_E402BC_FEI95250I1__1">#N/A</definedName>
    <definedName name="SUM_U_E402BC_FEI95250L0__1">#N/A</definedName>
    <definedName name="SUM_U_E402BC_FEI95375G0__1">#N/A</definedName>
    <definedName name="SUM_U_E402BC_FEI95500F1__1">#N/A</definedName>
    <definedName name="SUM_U_E402BC_GBL10350W0__1">#N/A</definedName>
    <definedName name="SUM_U_E402BC_GBL10400M1__1">#N/A</definedName>
    <definedName name="SUM_U_E402BC_GBL10600J0__1">#N/A</definedName>
    <definedName name="SUM_U_E402BC_GBL10600K0__1">#N/A</definedName>
    <definedName name="SUM_U_E402BC_GBL10650K0__1">#N/A</definedName>
    <definedName name="SUM_U_E502BC_1">#N/A</definedName>
    <definedName name="SUM_U_E502BC_OGBL1080L0__1">#N/A</definedName>
    <definedName name="SUM_U_E607BC_1">#N/A</definedName>
    <definedName name="SUM_U_E607BC_GBL10650A1__1">#N/A</definedName>
    <definedName name="SUM_U_EQ02AF_1">#N/A</definedName>
    <definedName name="SUM_U_EQ02LF_1">#N/A</definedName>
    <definedName name="SUM_U_EQ04LB_1">#N/A</definedName>
    <definedName name="SUM_U_EQUITIES___LISTED_1">#N/A</definedName>
    <definedName name="SUM_U_EQUITY___NON_LISTED_1">#N/A</definedName>
    <definedName name="SUM_U_F_X_FORWARD_1">#N/A</definedName>
    <definedName name="SUM_U_FINANCE_1">#N/A</definedName>
    <definedName name="SUM_U_FSS93000R1__1">#N/A</definedName>
    <definedName name="SUM_U_FSS93500C1__1">#N/A</definedName>
    <definedName name="SUM_U_FSS93500F1__1">#N/A</definedName>
    <definedName name="SUM_U_FSS93500O1__1">#N/A</definedName>
    <definedName name="SUM_U_FSS93500R1__1">#N/A</definedName>
    <definedName name="SUM_U_FSS93500X0__1">#N/A</definedName>
    <definedName name="SUM_U_FSS93625L0__1">#N/A</definedName>
    <definedName name="SUM_U_FSS93750C1__1">#N/A</definedName>
    <definedName name="SUM_U_FSS93750O1__1">#N/A</definedName>
    <definedName name="SUM_U_FSS94500F1__1">#N/A</definedName>
    <definedName name="SUM_U_FUNDI_1">#N/A</definedName>
    <definedName name="SUM_U_FUNDII_1">#N/A</definedName>
    <definedName name="SUM_U_FUNDLP_1">#N/A</definedName>
    <definedName name="SUM_U_INTRA_1">#N/A</definedName>
    <definedName name="SUM_U_IR01AW_1">#N/A</definedName>
    <definedName name="SUM_U_IR01CB_1">#N/A</definedName>
    <definedName name="SUM_U_IR01CS_1">#N/A</definedName>
    <definedName name="SUM_U_IR01LB_1">#N/A</definedName>
    <definedName name="SUM_U_IR01SD_1">#N/A</definedName>
    <definedName name="SUM_U_IR02CB_1">#N/A</definedName>
    <definedName name="SUM_U_IR02LF_1">#N/A</definedName>
    <definedName name="SUM_U_IR02SD_1">#N/A</definedName>
    <definedName name="SUM_U_IR02SI_1">#N/A</definedName>
    <definedName name="SUM_U_IR03AF_1">#N/A</definedName>
    <definedName name="SUM_U_IR03CB_1">#N/A</definedName>
    <definedName name="SUM_U_IR03LF_1">#N/A</definedName>
    <definedName name="SUM_U_IR03SD_1">#N/A</definedName>
    <definedName name="SUM_U_IR03SX_1">#N/A</definedName>
    <definedName name="SUM_U_IR04CB_1">#N/A</definedName>
    <definedName name="SUM_U_IR04OC_1">#N/A</definedName>
    <definedName name="SUM_U_IR04SD_1">#N/A</definedName>
    <definedName name="SUM_U_IR04SI_1">#N/A</definedName>
    <definedName name="SUM_U_IR05SD_1">#N/A</definedName>
    <definedName name="SUM_U_IR05SX_1">#N/A</definedName>
    <definedName name="SUM_U_IR06CB_1">#N/A</definedName>
    <definedName name="SUM_U_IR07CB_1">#N/A</definedName>
    <definedName name="SUM_U_IR08CB_1">#N/A</definedName>
    <definedName name="SUM_U_IR10CB_1">#N/A</definedName>
    <definedName name="SUM_U_ISDASD_1">#N/A</definedName>
    <definedName name="SUM_U_LILYPD_1">#N/A</definedName>
    <definedName name="SUM_U_LILYPD_NET_ASSET_VALUE_1">#N/A</definedName>
    <definedName name="SUM_U_LILYPD_NET_ASSET_VALUE_CASH_AND_OTHER_ASSETS_1">#N/A</definedName>
    <definedName name="SUM_U_LILYPD_NET_ASSET_VALUE_LILYPD_INVESTMENTS_1">#N/A</definedName>
    <definedName name="SUM_U_MA01CS_1">#N/A</definedName>
    <definedName name="SUM_U_MA02JP_1">#N/A</definedName>
    <definedName name="SUM_U_MA04SD_1">#N/A</definedName>
    <definedName name="SUM_U_PARTNERSHIP_1">#N/A</definedName>
    <definedName name="SUM_U_PBMRLF_1">#N/A</definedName>
    <definedName name="SUM_U_PBMRSD_1">#N/A</definedName>
    <definedName name="SUM_U_REPOSD_1">#N/A</definedName>
    <definedName name="SUM_U_TEMPO_1">#N/A</definedName>
    <definedName name="SUM_U_TEMPO_NET_ASSET_VALUE_1">#N/A</definedName>
    <definedName name="SUM_U_TEMPO_NET_ASSET_VALUE_CASH_AND_OTHER_ASSETS_1">#N/A</definedName>
    <definedName name="SUM_U_TEMPO_NET_ASSET_VALUE_TEMPO_INVESTMENTS_1">#N/A</definedName>
    <definedName name="SUM_U_VL01OC_1">#N/A</definedName>
    <definedName name="SUM_U_VL02CB_1">#N/A</definedName>
    <definedName name="SUM_U_VL02OC_1">#N/A</definedName>
    <definedName name="SUM_U_VL04OC_1">#N/A</definedName>
    <definedName name="SUM_U_WARRANTS_1">#N/A</definedName>
    <definedName name="SUM_U_WOLF_1">#N/A</definedName>
    <definedName name="SUM_U_WOLF_NET_ASSET_VALUE_1">#N/A</definedName>
    <definedName name="SUM_U_WOLF_NET_ASSET_VALUE_CASH_AND_OTHER_ASSETS_1">#N/A</definedName>
    <definedName name="SUM_U_WOLF_NET_ASSET_VALUE_WOLF_INVESTMENTS_1">#N/A</definedName>
    <definedName name="SUM_U_WOLF_WOLF_____BARBAS_____BARRY_BAUSANO_1">#N/A</definedName>
    <definedName name="SUM_U_WOLF_WOLF_____CSGSY_____CREDIT_SUISEE_NOMINEES__GSY_LTD_1">#N/A</definedName>
    <definedName name="SUM_U_WOLF_WOLF_____CSLON_____CREDIT_SUISSE_LONDON_NOMINEE_LTD_1">#N/A</definedName>
    <definedName name="SUM_U_WOLF_WOLF_____FORTIS_____FORTIS_BANK_NV_S_A__1">#N/A</definedName>
    <definedName name="SUM_V__1">#N/A</definedName>
    <definedName name="SUM_V_1">#N/A</definedName>
    <definedName name="SUM_V_ASAFD1__1">#N/A</definedName>
    <definedName name="SUM_V_ASAFD1_NET_ASSET_VALUE_1">#N/A</definedName>
    <definedName name="SUM_V_ASAFD1_NET_ASSET_VALUE_ASAFD1_INVESTMENTS_1">#N/A</definedName>
    <definedName name="SUM_V_ASAFD1_NET_ASSET_VALUE_CASH_AND_OTHER_ASSETS_1">#N/A</definedName>
    <definedName name="SUM_V_BONDS___CORPORATE_1">#N/A</definedName>
    <definedName name="SUM_V_BONDS___SOVEREIGN_1">#N/A</definedName>
    <definedName name="SUM_V_BONDS___TREASURY_1">#N/A</definedName>
    <definedName name="SUM_V_C100CB_1">#N/A</definedName>
    <definedName name="SUM_V_C101CB_1">#N/A</definedName>
    <definedName name="SUM_V_C102CB_1">#N/A</definedName>
    <definedName name="SUM_V_C103CB_1">#N/A</definedName>
    <definedName name="SUM_V_C104CB_1">#N/A</definedName>
    <definedName name="SUM_V_C105CB_1">#N/A</definedName>
    <definedName name="SUM_V_C106CB_1">#N/A</definedName>
    <definedName name="SUM_V_C108CB_1">#N/A</definedName>
    <definedName name="SUM_V_C109CB_1">#N/A</definedName>
    <definedName name="SUM_V_C110CB_1">#N/A</definedName>
    <definedName name="SUM_V_C112CB_1">#N/A</definedName>
    <definedName name="SUM_V_C113CB_1">#N/A</definedName>
    <definedName name="SUM_V_C114CB_1">#N/A</definedName>
    <definedName name="SUM_V_C115CB_1">#N/A</definedName>
    <definedName name="SUM_V_C116CB_1">#N/A</definedName>
    <definedName name="SUM_V_C117CB_1">#N/A</definedName>
    <definedName name="SUM_V_C118BX_1">#N/A</definedName>
    <definedName name="SUM_V_C118CB_1">#N/A</definedName>
    <definedName name="SUM_V_C119CB_1">#N/A</definedName>
    <definedName name="SUM_V_C120CB_1">#N/A</definedName>
    <definedName name="SUM_V_C121BX_1">#N/A</definedName>
    <definedName name="SUM_V_C121CB_1">#N/A</definedName>
    <definedName name="SUM_V_C122CB_1">#N/A</definedName>
    <definedName name="SUM_V_C123BX_1">#N/A</definedName>
    <definedName name="SUM_V_C124CB_1">#N/A</definedName>
    <definedName name="SUM_V_C125CB_1">#N/A</definedName>
    <definedName name="SUM_V_C126CB_1">#N/A</definedName>
    <definedName name="SUM_V_C127CB_1">#N/A</definedName>
    <definedName name="SUM_V_C128CB_1">#N/A</definedName>
    <definedName name="SUM_V_C129BX_1">#N/A</definedName>
    <definedName name="SUM_V_C130CB_1">#N/A</definedName>
    <definedName name="SUM_V_C131CB_1">#N/A</definedName>
    <definedName name="SUM_V_C132CB_1">#N/A</definedName>
    <definedName name="SUM_V_C133CB_1">#N/A</definedName>
    <definedName name="SUM_V_C134CB_1">#N/A</definedName>
    <definedName name="SUM_V_C135BX_1">#N/A</definedName>
    <definedName name="SUM_V_C136CB_1">#N/A</definedName>
    <definedName name="SUM_V_C137BX_1">#N/A</definedName>
    <definedName name="SUM_V_C138BX_1">#N/A</definedName>
    <definedName name="SUM_V_C138CB_1">#N/A</definedName>
    <definedName name="SUM_V_C139BX_1">#N/A</definedName>
    <definedName name="SUM_V_C140CB_1">#N/A</definedName>
    <definedName name="SUM_V_C141BX_1">#N/A</definedName>
    <definedName name="SUM_V_C142CB_1">#N/A</definedName>
    <definedName name="SUM_V_C143CB_1">#N/A</definedName>
    <definedName name="SUM_V_C144BX_1">#N/A</definedName>
    <definedName name="SUM_V_C144CB_1">#N/A</definedName>
    <definedName name="SUM_V_C145BX_1">#N/A</definedName>
    <definedName name="SUM_V_C146BX_1">#N/A</definedName>
    <definedName name="SUM_V_C146CB_1">#N/A</definedName>
    <definedName name="SUM_V_C147CB_1">#N/A</definedName>
    <definedName name="SUM_V_C148CB_1">#N/A</definedName>
    <definedName name="SUM_V_C149CB_1">#N/A</definedName>
    <definedName name="SUM_V_C150CB_1">#N/A</definedName>
    <definedName name="SUM_V_C151CB_1">#N/A</definedName>
    <definedName name="SUM_V_C152CB_1">#N/A</definedName>
    <definedName name="SUM_V_C153CB_1">#N/A</definedName>
    <definedName name="SUM_V_C154CB_1">#N/A</definedName>
    <definedName name="SUM_V_C155CB_1">#N/A</definedName>
    <definedName name="SUM_V_C156CB_1">#N/A</definedName>
    <definedName name="SUM_V_C157CB_1">#N/A</definedName>
    <definedName name="SUM_V_C158CB_1">#N/A</definedName>
    <definedName name="SUM_V_C159CB_1">#N/A</definedName>
    <definedName name="SUM_V_C160CB_1">#N/A</definedName>
    <definedName name="SUM_V_C161CB_1">#N/A</definedName>
    <definedName name="SUM_V_C162CB_1">#N/A</definedName>
    <definedName name="SUM_V_C163CB_1">#N/A</definedName>
    <definedName name="SUM_V_C164CB_1">#N/A</definedName>
    <definedName name="SUM_V_C165CB_1">#N/A</definedName>
    <definedName name="SUM_V_C166CB_1">#N/A</definedName>
    <definedName name="SUM_V_C167CB_1">#N/A</definedName>
    <definedName name="SUM_V_C168CB_1">#N/A</definedName>
    <definedName name="SUM_V_C168DX_1">#N/A</definedName>
    <definedName name="SUM_V_C169DX_1">#N/A</definedName>
    <definedName name="SUM_V_C170DX_1">#N/A</definedName>
    <definedName name="SUM_V_C171CB_1">#N/A</definedName>
    <definedName name="SUM_V_C172CB_1">#N/A</definedName>
    <definedName name="SUM_V_C172DX_1">#N/A</definedName>
    <definedName name="SUM_V_C173DX_1">#N/A</definedName>
    <definedName name="SUM_V_C174DX_1">#N/A</definedName>
    <definedName name="SUM_V_C175CB_1">#N/A</definedName>
    <definedName name="SUM_V_C176CB_1">#N/A</definedName>
    <definedName name="SUM_V_C177CB_1">#N/A</definedName>
    <definedName name="SUM_V_C178SX_1">#N/A</definedName>
    <definedName name="SUM_V_C179SX_1">#N/A</definedName>
    <definedName name="SUM_V_C180DX_1">#N/A</definedName>
    <definedName name="SUM_V_C181DX_1">#N/A</definedName>
    <definedName name="SUM_V_C182DX_1">#N/A</definedName>
    <definedName name="SUM_V_C183DX_1">#N/A</definedName>
    <definedName name="SUM_V_C184DX_1">#N/A</definedName>
    <definedName name="SUM_V_C186DX_1">#N/A</definedName>
    <definedName name="SUM_V_C187CB_1">#N/A</definedName>
    <definedName name="SUM_V_C187OC_1">#N/A</definedName>
    <definedName name="SUM_V_C188DX_1">#N/A</definedName>
    <definedName name="SUM_V_C189CB_1">#N/A</definedName>
    <definedName name="SUM_V_C190CB_1">#N/A</definedName>
    <definedName name="SUM_V_C190OC_1">#N/A</definedName>
    <definedName name="SUM_V_C191LF_1">#N/A</definedName>
    <definedName name="SUM_V_C192LF_1">#N/A</definedName>
    <definedName name="SUM_V_C193CB_1">#N/A</definedName>
    <definedName name="SUM_V_C193OC_1">#N/A</definedName>
    <definedName name="SUM_V_CASH_1">#N/A</definedName>
    <definedName name="SUM_V_CASHSD_1">#N/A</definedName>
    <definedName name="SUM_V_CC02AX_1">#N/A</definedName>
    <definedName name="SUM_V_CC02LB_1">#N/A</definedName>
    <definedName name="SUM_V_CC02LX_1">#N/A</definedName>
    <definedName name="SUM_V_CC03AW_1">#N/A</definedName>
    <definedName name="SUM_V_CC03AX_1">#N/A</definedName>
    <definedName name="SUM_V_CC04AX_1">#N/A</definedName>
    <definedName name="SUM_V_CC04LX_1">#N/A</definedName>
    <definedName name="SUM_V_CIBCCI_1">#N/A</definedName>
    <definedName name="SUM_V_CM02LF_1">#N/A</definedName>
    <definedName name="SUM_V_COMMODITY___FUTURE_1">#N/A</definedName>
    <definedName name="SUM_V_COMMODITY___OPTION_1">#N/A</definedName>
    <definedName name="SUM_V_CONTRACTUAL___OPTION_1">#N/A</definedName>
    <definedName name="SUM_V_CONTRACTUAL___SWAP_1">#N/A</definedName>
    <definedName name="SUM_V_CR01CB_1">#N/A</definedName>
    <definedName name="SUM_V_CR02CB_1">#N/A</definedName>
    <definedName name="SUM_V_CR14CB_1">#N/A</definedName>
    <definedName name="SUM_V_CR15CB_1">#N/A</definedName>
    <definedName name="SUM_V_CR16CB_1">#N/A</definedName>
    <definedName name="SUM_V_CR16SX_1">#N/A</definedName>
    <definedName name="SUM_V_CR17SX_1">#N/A</definedName>
    <definedName name="SUM_V_CR18SX_1">#N/A</definedName>
    <definedName name="SUM_V_CR19SX_1">#N/A</definedName>
    <definedName name="SUM_V_CR20SX_1">#N/A</definedName>
    <definedName name="SUM_V_CR21SX_1">#N/A</definedName>
    <definedName name="SUM_V_CR22CB_1">#N/A</definedName>
    <definedName name="SUM_V_CR22SX_1">#N/A</definedName>
    <definedName name="SUM_V_CR23SX_1">#N/A</definedName>
    <definedName name="SUM_V_CR24SX_1">#N/A</definedName>
    <definedName name="SUM_V_CR25SX_1">#N/A</definedName>
    <definedName name="SUM_V_CR26SX_1">#N/A</definedName>
    <definedName name="SUM_V_CR27SX_1">#N/A</definedName>
    <definedName name="SUM_V_CR28SX_1">#N/A</definedName>
    <definedName name="SUM_V_CR29SX_1">#N/A</definedName>
    <definedName name="SUM_V_CR30SX_1">#N/A</definedName>
    <definedName name="SUM_V_CR31SX_1">#N/A</definedName>
    <definedName name="SUM_V_CR32SX_1">#N/A</definedName>
    <definedName name="SUM_V_CR33SX_1">#N/A</definedName>
    <definedName name="SUM_V_CR34SX_1">#N/A</definedName>
    <definedName name="SUM_V_CR35SX_1">#N/A</definedName>
    <definedName name="SUM_V_CR36SX_1">#N/A</definedName>
    <definedName name="SUM_V_CR37SX_1">#N/A</definedName>
    <definedName name="SUM_V_CR38CB_1">#N/A</definedName>
    <definedName name="SUM_V_CR38SX_1">#N/A</definedName>
    <definedName name="SUM_V_CR39CB_1">#N/A</definedName>
    <definedName name="SUM_V_CR39SX_1">#N/A</definedName>
    <definedName name="SUM_V_CR40CB_1">#N/A</definedName>
    <definedName name="SUM_V_CR40SX_1">#N/A</definedName>
    <definedName name="SUM_V_CR41CB_1">#N/A</definedName>
    <definedName name="SUM_V_CR41SX_1">#N/A</definedName>
    <definedName name="SUM_V_CR42CB_1">#N/A</definedName>
    <definedName name="SUM_V_CR42SX_1">#N/A</definedName>
    <definedName name="SUM_V_CR43SX_1">#N/A</definedName>
    <definedName name="SUM_V_CR44SX_1">#N/A</definedName>
    <definedName name="SUM_V_CR45CB_1">#N/A</definedName>
    <definedName name="SUM_V_CR45SX_1">#N/A</definedName>
    <definedName name="SUM_V_CR46CB_1">#N/A</definedName>
    <definedName name="SUM_V_CR46SX_1">#N/A</definedName>
    <definedName name="SUM_V_CR47SX_1">#N/A</definedName>
    <definedName name="SUM_V_CR48SX_1">#N/A</definedName>
    <definedName name="SUM_V_CR49CB_1">#N/A</definedName>
    <definedName name="SUM_V_CR49SX_1">#N/A</definedName>
    <definedName name="SUM_V_CR50CB_1">#N/A</definedName>
    <definedName name="SUM_V_CR50SX_1">#N/A</definedName>
    <definedName name="SUM_V_CR51CB_1">#N/A</definedName>
    <definedName name="SUM_V_CR51SX_1">#N/A</definedName>
    <definedName name="SUM_V_CR52CB_1">#N/A</definedName>
    <definedName name="SUM_V_CR52SX_1">#N/A</definedName>
    <definedName name="SUM_V_CR53CB_1">#N/A</definedName>
    <definedName name="SUM_V_CR53SX_1">#N/A</definedName>
    <definedName name="SUM_V_CR54CB_1">#N/A</definedName>
    <definedName name="SUM_V_CR55CB_1">#N/A</definedName>
    <definedName name="SUM_V_CR56CB_1">#N/A</definedName>
    <definedName name="SUM_V_CR57CB_1">#N/A</definedName>
    <definedName name="SUM_V_CR58CB_1">#N/A</definedName>
    <definedName name="SUM_V_CR59CB_1">#N/A</definedName>
    <definedName name="SUM_V_CR60CB_1">#N/A</definedName>
    <definedName name="SUM_V_CR61CB_1">#N/A</definedName>
    <definedName name="SUM_V_CR62CB_1">#N/A</definedName>
    <definedName name="SUM_V_CR63CB_1">#N/A</definedName>
    <definedName name="SUM_V_CR64CB_1">#N/A</definedName>
    <definedName name="SUM_V_CR65CB_1">#N/A</definedName>
    <definedName name="SUM_V_CR66CB_1">#N/A</definedName>
    <definedName name="SUM_V_CR68CB_1">#N/A</definedName>
    <definedName name="SUM_V_CR69CB_1">#N/A</definedName>
    <definedName name="SUM_V_CR70CB_1">#N/A</definedName>
    <definedName name="SUM_V_CR71CB_1">#N/A</definedName>
    <definedName name="SUM_V_CR72CB_1">#N/A</definedName>
    <definedName name="SUM_V_CR73CB_1">#N/A</definedName>
    <definedName name="SUM_V_CR74CB_1">#N/A</definedName>
    <definedName name="SUM_V_CR75CB_1">#N/A</definedName>
    <definedName name="SUM_V_CR76CB_1">#N/A</definedName>
    <definedName name="SUM_V_CR77CB_1">#N/A</definedName>
    <definedName name="SUM_V_CR78CB_1">#N/A</definedName>
    <definedName name="SUM_V_CR79CB_1">#N/A</definedName>
    <definedName name="SUM_V_CR80CB_1">#N/A</definedName>
    <definedName name="SUM_V_CR81CB_1">#N/A</definedName>
    <definedName name="SUM_V_CR82CB_1">#N/A</definedName>
    <definedName name="SUM_V_CR83CB_1">#N/A</definedName>
    <definedName name="SUM_V_CR84CB_1">#N/A</definedName>
    <definedName name="SUM_V_CR85CB_1">#N/A</definedName>
    <definedName name="SUM_V_CR86CB_1">#N/A</definedName>
    <definedName name="SUM_V_CR87CB_1">#N/A</definedName>
    <definedName name="SUM_V_CR88BX_1">#N/A</definedName>
    <definedName name="SUM_V_CR88CB_1">#N/A</definedName>
    <definedName name="SUM_V_CR89BX_1">#N/A</definedName>
    <definedName name="SUM_V_CR89CB_1">#N/A</definedName>
    <definedName name="SUM_V_CR90BX_1">#N/A</definedName>
    <definedName name="SUM_V_CR90CB_1">#N/A</definedName>
    <definedName name="SUM_V_CR91BX_1">#N/A</definedName>
    <definedName name="SUM_V_CR91CB_1">#N/A</definedName>
    <definedName name="SUM_V_CR92CB_1">#N/A</definedName>
    <definedName name="SUM_V_CR93CB_1">#N/A</definedName>
    <definedName name="SUM_V_CR94CB_1">#N/A</definedName>
    <definedName name="SUM_V_CR95CB_1">#N/A</definedName>
    <definedName name="SUM_V_CR96CB_1">#N/A</definedName>
    <definedName name="SUM_V_CR97CB_1">#N/A</definedName>
    <definedName name="SUM_V_CR98CB_1">#N/A</definedName>
    <definedName name="SUM_V_CR99CB_1">#N/A</definedName>
    <definedName name="SUM_V_DEAM_1">#N/A</definedName>
    <definedName name="SUM_V_DEAM_NET_ASSET_VALUE_1">#N/A</definedName>
    <definedName name="SUM_V_DEAM_NET_ASSET_VALUE_CASH_AND_OTHER_ASSETS_1">#N/A</definedName>
    <definedName name="SUM_V_DEAM_NET_ASSET_VALUE_DEAM_INVESTMENTS_1">#N/A</definedName>
    <definedName name="SUM_V_EQ02AF_1">#N/A</definedName>
    <definedName name="SUM_V_EQ02LF_1">#N/A</definedName>
    <definedName name="SUM_V_EQ04LB_1">#N/A</definedName>
    <definedName name="SUM_V_EQUITIES___LISTED_1">#N/A</definedName>
    <definedName name="SUM_V_EQUITY___NON_LISTED_1">#N/A</definedName>
    <definedName name="SUM_V_F_X_FORWARD_1">#N/A</definedName>
    <definedName name="SUM_V_FINANCE_1">#N/A</definedName>
    <definedName name="SUM_V_IR01AW_1">#N/A</definedName>
    <definedName name="SUM_V_IR01CB_1">#N/A</definedName>
    <definedName name="SUM_V_IR01CS_1">#N/A</definedName>
    <definedName name="SUM_V_IR01LB_1">#N/A</definedName>
    <definedName name="SUM_V_IR01SD_1">#N/A</definedName>
    <definedName name="SUM_V_IR02CB_1">#N/A</definedName>
    <definedName name="SUM_V_IR02LF_1">#N/A</definedName>
    <definedName name="SUM_V_IR02SD_1">#N/A</definedName>
    <definedName name="SUM_V_IR02SI_1">#N/A</definedName>
    <definedName name="SUM_V_IR03AF_1">#N/A</definedName>
    <definedName name="SUM_V_IR03CB_1">#N/A</definedName>
    <definedName name="SUM_V_IR03LF_1">#N/A</definedName>
    <definedName name="SUM_V_IR03SD_1">#N/A</definedName>
    <definedName name="SUM_V_IR03SX_1">#N/A</definedName>
    <definedName name="SUM_V_IR04CB_1">#N/A</definedName>
    <definedName name="SUM_V_IR04OC_1">#N/A</definedName>
    <definedName name="SUM_V_IR04SD_1">#N/A</definedName>
    <definedName name="SUM_V_IR04SI_1">#N/A</definedName>
    <definedName name="SUM_V_IR05SD_1">#N/A</definedName>
    <definedName name="SUM_V_IR05SX_1">#N/A</definedName>
    <definedName name="SUM_V_IR06CB_1">#N/A</definedName>
    <definedName name="SUM_V_IR07CB_1">#N/A</definedName>
    <definedName name="SUM_V_IR08CB_1">#N/A</definedName>
    <definedName name="SUM_V_IR10CB_1">#N/A</definedName>
    <definedName name="SUM_V_ISDASD_1">#N/A</definedName>
    <definedName name="SUM_V_LILYPD_1">#N/A</definedName>
    <definedName name="SUM_V_LILYPD_NET_ASSET_VALUE_1">#N/A</definedName>
    <definedName name="SUM_V_LILYPD_NET_ASSET_VALUE_CASH_AND_OTHER_ASSETS_1">#N/A</definedName>
    <definedName name="SUM_V_LILYPD_NET_ASSET_VALUE_LILYPD_INVESTMENTS_1">#N/A</definedName>
    <definedName name="SUM_V_MA01CS_1">#N/A</definedName>
    <definedName name="SUM_V_MA02JP_1">#N/A</definedName>
    <definedName name="SUM_V_MA04SD_1">#N/A</definedName>
    <definedName name="SUM_V_PARTNERSHIP_1">#N/A</definedName>
    <definedName name="SUM_V_PBMRLF_1">#N/A</definedName>
    <definedName name="SUM_V_PBMRSD_1">#N/A</definedName>
    <definedName name="SUM_V_REPOSD_1">#N/A</definedName>
    <definedName name="SUM_V_TEMPO_1">#N/A</definedName>
    <definedName name="SUM_V_TEMPO_NET_ASSET_VALUE_1">#N/A</definedName>
    <definedName name="SUM_V_TEMPO_NET_ASSET_VALUE_CASH_AND_OTHER_ASSETS_1">#N/A</definedName>
    <definedName name="SUM_V_TEMPO_NET_ASSET_VALUE_TEMPO_INVESTMENTS_1">#N/A</definedName>
    <definedName name="SUM_V_VL01OC_1">#N/A</definedName>
    <definedName name="SUM_V_VL02CB_1">#N/A</definedName>
    <definedName name="SUM_V_VL02OC_1">#N/A</definedName>
    <definedName name="SUM_V_VL04OC_1">#N/A</definedName>
    <definedName name="SUM_V_WARRANTS_1">#N/A</definedName>
    <definedName name="SUM_V_WOLF_1">#N/A</definedName>
    <definedName name="SUM_V_WOLF_NET_ASSET_VALUE_1">#N/A</definedName>
    <definedName name="SUM_V_WOLF_NET_ASSET_VALUE_CASH_AND_OTHER_ASSETS_1">#N/A</definedName>
    <definedName name="SUM_V_WOLF_NET_ASSET_VALUE_WOLF_INVESTMENTS_1">#N/A</definedName>
    <definedName name="SUM_W_1">#N/A</definedName>
    <definedName name="SUM_W_ASAFD1__1">#N/A</definedName>
    <definedName name="SUM_W_BONDS___CORPORATE_1">#N/A</definedName>
    <definedName name="SUM_W_BONDS___SOVEREIGN_1">#N/A</definedName>
    <definedName name="SUM_W_BONDS___TREASURY_1">#N/A</definedName>
    <definedName name="SUM_W_CASH_1">#N/A</definedName>
    <definedName name="SUM_W_CC02AX_1">#N/A</definedName>
    <definedName name="SUM_W_CC02LB_1">#N/A</definedName>
    <definedName name="SUM_W_CC02LX_1">#N/A</definedName>
    <definedName name="SUM_W_CC03AW_1">#N/A</definedName>
    <definedName name="SUM_W_CC03AX_1">#N/A</definedName>
    <definedName name="SUM_W_CC04AX_1">#N/A</definedName>
    <definedName name="SUM_W_CC04LX_1">#N/A</definedName>
    <definedName name="SUM_W_CM02LF_1">#N/A</definedName>
    <definedName name="SUM_W_COMMODITY___FUTURE_1">#N/A</definedName>
    <definedName name="SUM_W_COMMODITY___OPTION_1">#N/A</definedName>
    <definedName name="SUM_W_CONTRACTUAL___OPTION_1">#N/A</definedName>
    <definedName name="SUM_W_CONTRACTUAL___SWAP_1">#N/A</definedName>
    <definedName name="SUM_W_DEAM_1">#N/A</definedName>
    <definedName name="SUM_W_EQ02AF_1">#N/A</definedName>
    <definedName name="SUM_W_EQ02LF_1">#N/A</definedName>
    <definedName name="SUM_W_EQ04LB_1">#N/A</definedName>
    <definedName name="SUM_W_EQUITIES___LISTED_1">#N/A</definedName>
    <definedName name="SUM_W_EQUITY___NON_LISTED_1">#N/A</definedName>
    <definedName name="SUM_W_F_X_FORWARD_1">#N/A</definedName>
    <definedName name="SUM_W_FINANCE_1">#N/A</definedName>
    <definedName name="SUM_W_IR01AW_1">#N/A</definedName>
    <definedName name="SUM_W_IR01CS_1">#N/A</definedName>
    <definedName name="SUM_W_IR01LB_1">#N/A</definedName>
    <definedName name="SUM_W_IR02LF_1">#N/A</definedName>
    <definedName name="SUM_W_IR03AF_1">#N/A</definedName>
    <definedName name="SUM_W_IR03LF_1">#N/A</definedName>
    <definedName name="SUM_W_LILYPD_1">#N/A</definedName>
    <definedName name="SUM_W_MA01CS_1">#N/A</definedName>
    <definedName name="SUM_W_MA02JP_1">#N/A</definedName>
    <definedName name="SUM_W_MA04SD_1">#N/A</definedName>
    <definedName name="SUM_W_PARTNERSHIP_1">#N/A</definedName>
    <definedName name="SUM_W_TEMPO_1">#N/A</definedName>
    <definedName name="SUM_W_WARRANTS_1">#N/A</definedName>
    <definedName name="SUM_W_WOLF_1">#N/A</definedName>
    <definedName name="SUM_X__1">#N/A</definedName>
    <definedName name="SUM_X_1">#N/A</definedName>
    <definedName name="SUM_X_ASAFD1__1">#N/A</definedName>
    <definedName name="SUM_X_ASAFD1_NET_ASSET_VALUE_1">#N/A</definedName>
    <definedName name="SUM_X_ASAFD1_NET_ASSET_VALUE_ASAFD1_INVESTMENTS_1">#N/A</definedName>
    <definedName name="SUM_X_ASAFD1_NET_ASSET_VALUE_CASH_AND_OTHER_ASSETS_1">#N/A</definedName>
    <definedName name="SUM_X_BONDS___CORPORATE_1">#N/A</definedName>
    <definedName name="SUM_X_BONDS___SOVEREIGN_1">#N/A</definedName>
    <definedName name="SUM_X_BONDS___TREASURY_1">#N/A</definedName>
    <definedName name="SUM_X_C100CB_1">#N/A</definedName>
    <definedName name="SUM_X_C101CB_1">#N/A</definedName>
    <definedName name="SUM_X_C102CB_1">#N/A</definedName>
    <definedName name="SUM_X_C103CB_1">#N/A</definedName>
    <definedName name="SUM_X_C104CB_1">#N/A</definedName>
    <definedName name="SUM_X_C105CB_1">#N/A</definedName>
    <definedName name="SUM_X_C106CB_1">#N/A</definedName>
    <definedName name="SUM_X_C108CB_1">#N/A</definedName>
    <definedName name="SUM_X_C109CB_1">#N/A</definedName>
    <definedName name="SUM_X_C110CB_1">#N/A</definedName>
    <definedName name="SUM_X_C112CB_1">#N/A</definedName>
    <definedName name="SUM_X_C113CB_1">#N/A</definedName>
    <definedName name="SUM_X_C114CB_1">#N/A</definedName>
    <definedName name="SUM_X_C115CB_1">#N/A</definedName>
    <definedName name="SUM_X_C116CB_1">#N/A</definedName>
    <definedName name="SUM_X_C117CB_1">#N/A</definedName>
    <definedName name="SUM_X_C118BX_1">#N/A</definedName>
    <definedName name="SUM_X_C118CB_1">#N/A</definedName>
    <definedName name="SUM_X_C119CB_1">#N/A</definedName>
    <definedName name="SUM_X_C120CB_1">#N/A</definedName>
    <definedName name="SUM_X_C121BX_1">#N/A</definedName>
    <definedName name="SUM_X_C121CB_1">#N/A</definedName>
    <definedName name="SUM_X_C122CB_1">#N/A</definedName>
    <definedName name="SUM_X_C123BX_1">#N/A</definedName>
    <definedName name="SUM_X_C124CB_1">#N/A</definedName>
    <definedName name="SUM_X_C125CB_1">#N/A</definedName>
    <definedName name="SUM_X_C126CB_1">#N/A</definedName>
    <definedName name="SUM_X_C127CB_1">#N/A</definedName>
    <definedName name="SUM_X_C128CB_1">#N/A</definedName>
    <definedName name="SUM_X_C129BX_1">#N/A</definedName>
    <definedName name="SUM_X_C130CB_1">#N/A</definedName>
    <definedName name="SUM_X_C131CB_1">#N/A</definedName>
    <definedName name="SUM_X_C132CB_1">#N/A</definedName>
    <definedName name="SUM_X_C133CB_1">#N/A</definedName>
    <definedName name="SUM_X_C134CB_1">#N/A</definedName>
    <definedName name="SUM_X_C135BX_1">#N/A</definedName>
    <definedName name="SUM_X_C136CB_1">#N/A</definedName>
    <definedName name="SUM_X_C137BX_1">#N/A</definedName>
    <definedName name="SUM_X_C138BX_1">#N/A</definedName>
    <definedName name="SUM_X_C138CB_1">#N/A</definedName>
    <definedName name="SUM_X_C139BX_1">#N/A</definedName>
    <definedName name="SUM_X_C140CB_1">#N/A</definedName>
    <definedName name="SUM_X_C141BX_1">#N/A</definedName>
    <definedName name="SUM_X_C142CB_1">#N/A</definedName>
    <definedName name="SUM_X_C143CB_1">#N/A</definedName>
    <definedName name="SUM_X_C144BX_1">#N/A</definedName>
    <definedName name="SUM_X_C144CB_1">#N/A</definedName>
    <definedName name="SUM_X_C145BX_1">#N/A</definedName>
    <definedName name="SUM_X_C146BX_1">#N/A</definedName>
    <definedName name="SUM_X_C146CB_1">#N/A</definedName>
    <definedName name="SUM_X_C147CB_1">#N/A</definedName>
    <definedName name="SUM_X_C148CB_1">#N/A</definedName>
    <definedName name="SUM_X_C149CB_1">#N/A</definedName>
    <definedName name="SUM_X_C150CB_1">#N/A</definedName>
    <definedName name="SUM_X_C151CB_1">#N/A</definedName>
    <definedName name="SUM_X_C152CB_1">#N/A</definedName>
    <definedName name="SUM_X_C153CB_1">#N/A</definedName>
    <definedName name="SUM_X_C154CB_1">#N/A</definedName>
    <definedName name="SUM_X_C155CB_1">#N/A</definedName>
    <definedName name="SUM_X_C156CB_1">#N/A</definedName>
    <definedName name="SUM_X_C157CB_1">#N/A</definedName>
    <definedName name="SUM_X_C158CB_1">#N/A</definedName>
    <definedName name="SUM_X_C159CB_1">#N/A</definedName>
    <definedName name="SUM_X_C160CB_1">#N/A</definedName>
    <definedName name="SUM_X_C161CB_1">#N/A</definedName>
    <definedName name="SUM_X_C162CB_1">#N/A</definedName>
    <definedName name="SUM_X_C163CB_1">#N/A</definedName>
    <definedName name="SUM_X_C164CB_1">#N/A</definedName>
    <definedName name="SUM_X_C165CB_1">#N/A</definedName>
    <definedName name="SUM_X_C166CB_1">#N/A</definedName>
    <definedName name="SUM_X_C167CB_1">#N/A</definedName>
    <definedName name="SUM_X_C168CB_1">#N/A</definedName>
    <definedName name="SUM_X_C168DX_1">#N/A</definedName>
    <definedName name="SUM_X_C169DX_1">#N/A</definedName>
    <definedName name="SUM_X_C170DX_1">#N/A</definedName>
    <definedName name="SUM_X_C171CB_1">#N/A</definedName>
    <definedName name="SUM_X_C172CB_1">#N/A</definedName>
    <definedName name="SUM_X_C172DX_1">#N/A</definedName>
    <definedName name="SUM_X_C173DX_1">#N/A</definedName>
    <definedName name="SUM_X_C174DX_1">#N/A</definedName>
    <definedName name="SUM_X_C175CB_1">#N/A</definedName>
    <definedName name="SUM_X_C176CB_1">#N/A</definedName>
    <definedName name="SUM_X_C177CB_1">#N/A</definedName>
    <definedName name="SUM_X_C178SX_1">#N/A</definedName>
    <definedName name="SUM_X_C179SX_1">#N/A</definedName>
    <definedName name="SUM_X_C180DX_1">#N/A</definedName>
    <definedName name="SUM_X_C181DX_1">#N/A</definedName>
    <definedName name="SUM_X_C182DX_1">#N/A</definedName>
    <definedName name="SUM_X_C183DX_1">#N/A</definedName>
    <definedName name="SUM_X_C184DX_1">#N/A</definedName>
    <definedName name="SUM_X_C186DX_1">#N/A</definedName>
    <definedName name="SUM_X_C187CB_1">#N/A</definedName>
    <definedName name="SUM_X_C187OC_1">#N/A</definedName>
    <definedName name="SUM_X_C188DX_1">#N/A</definedName>
    <definedName name="SUM_X_C189CB_1">#N/A</definedName>
    <definedName name="SUM_X_C190CB_1">#N/A</definedName>
    <definedName name="SUM_X_C190OC_1">#N/A</definedName>
    <definedName name="SUM_X_C191LF_1">#N/A</definedName>
    <definedName name="SUM_X_C192LF_1">#N/A</definedName>
    <definedName name="SUM_X_C193CB_1">#N/A</definedName>
    <definedName name="SUM_X_C193OC_1">#N/A</definedName>
    <definedName name="SUM_X_CASH_1">#N/A</definedName>
    <definedName name="SUM_X_CASHSD_1">#N/A</definedName>
    <definedName name="SUM_X_CC02AX_1">#N/A</definedName>
    <definedName name="SUM_X_CC02LB_1">#N/A</definedName>
    <definedName name="SUM_X_CC02LX_1">#N/A</definedName>
    <definedName name="SUM_X_CC03AW_1">#N/A</definedName>
    <definedName name="SUM_X_CC03AX_1">#N/A</definedName>
    <definedName name="SUM_X_CC04AX_1">#N/A</definedName>
    <definedName name="SUM_X_CC04LX_1">#N/A</definedName>
    <definedName name="SUM_X_CIBCCI_1">#N/A</definedName>
    <definedName name="SUM_X_CM02LF_1">#N/A</definedName>
    <definedName name="SUM_X_COMMODITY___FUTURE_1">#N/A</definedName>
    <definedName name="SUM_X_COMMODITY___OPTION_1">#N/A</definedName>
    <definedName name="SUM_X_CONTRACTUAL___OPTION_1">#N/A</definedName>
    <definedName name="SUM_X_CONTRACTUAL___SWAP_1">#N/A</definedName>
    <definedName name="SUM_X_CR01CB_1">#N/A</definedName>
    <definedName name="SUM_X_CR02CB_1">#N/A</definedName>
    <definedName name="SUM_X_CR14CB_1">#N/A</definedName>
    <definedName name="SUM_X_CR15CB_1">#N/A</definedName>
    <definedName name="SUM_X_CR16CB_1">#N/A</definedName>
    <definedName name="SUM_X_CR16SX_1">#N/A</definedName>
    <definedName name="SUM_X_CR17SX_1">#N/A</definedName>
    <definedName name="SUM_X_CR18SX_1">#N/A</definedName>
    <definedName name="SUM_X_CR19SX_1">#N/A</definedName>
    <definedName name="SUM_X_CR20SX_1">#N/A</definedName>
    <definedName name="SUM_X_CR21SX_1">#N/A</definedName>
    <definedName name="SUM_X_CR22CB_1">#N/A</definedName>
    <definedName name="SUM_X_CR22SX_1">#N/A</definedName>
    <definedName name="SUM_X_CR23SX_1">#N/A</definedName>
    <definedName name="SUM_X_CR24SX_1">#N/A</definedName>
    <definedName name="SUM_X_CR25SX_1">#N/A</definedName>
    <definedName name="SUM_X_CR26SX_1">#N/A</definedName>
    <definedName name="SUM_X_CR27SX_1">#N/A</definedName>
    <definedName name="SUM_X_CR28SX_1">#N/A</definedName>
    <definedName name="SUM_X_CR29SX_1">#N/A</definedName>
    <definedName name="SUM_X_CR30SX_1">#N/A</definedName>
    <definedName name="SUM_X_CR31SX_1">#N/A</definedName>
    <definedName name="SUM_X_CR32SX_1">#N/A</definedName>
    <definedName name="SUM_X_CR33SX_1">#N/A</definedName>
    <definedName name="SUM_X_CR34SX_1">#N/A</definedName>
    <definedName name="SUM_X_CR35SX_1">#N/A</definedName>
    <definedName name="SUM_X_CR36SX_1">#N/A</definedName>
    <definedName name="SUM_X_CR37SX_1">#N/A</definedName>
    <definedName name="SUM_X_CR38CB_1">#N/A</definedName>
    <definedName name="SUM_X_CR38SX_1">#N/A</definedName>
    <definedName name="SUM_X_CR39CB_1">#N/A</definedName>
    <definedName name="SUM_X_CR39SX_1">#N/A</definedName>
    <definedName name="SUM_X_CR40CB_1">#N/A</definedName>
    <definedName name="SUM_X_CR40SX_1">#N/A</definedName>
    <definedName name="SUM_X_CR41CB_1">#N/A</definedName>
    <definedName name="SUM_X_CR41SX_1">#N/A</definedName>
    <definedName name="SUM_X_CR42CB_1">#N/A</definedName>
    <definedName name="SUM_X_CR42SX_1">#N/A</definedName>
    <definedName name="SUM_X_CR43SX_1">#N/A</definedName>
    <definedName name="SUM_X_CR44SX_1">#N/A</definedName>
    <definedName name="SUM_X_CR45CB_1">#N/A</definedName>
    <definedName name="SUM_X_CR45SX_1">#N/A</definedName>
    <definedName name="SUM_X_CR46CB_1">#N/A</definedName>
    <definedName name="SUM_X_CR46SX_1">#N/A</definedName>
    <definedName name="SUM_X_CR47SX_1">#N/A</definedName>
    <definedName name="SUM_X_CR48SX_1">#N/A</definedName>
    <definedName name="SUM_X_CR49CB_1">#N/A</definedName>
    <definedName name="SUM_X_CR49SX_1">#N/A</definedName>
    <definedName name="SUM_X_CR50CB_1">#N/A</definedName>
    <definedName name="SUM_X_CR50SX_1">#N/A</definedName>
    <definedName name="SUM_X_CR51CB_1">#N/A</definedName>
    <definedName name="SUM_X_CR51SX_1">#N/A</definedName>
    <definedName name="SUM_X_CR52CB_1">#N/A</definedName>
    <definedName name="SUM_X_CR52SX_1">#N/A</definedName>
    <definedName name="SUM_X_CR53CB_1">#N/A</definedName>
    <definedName name="SUM_X_CR53SX_1">#N/A</definedName>
    <definedName name="SUM_X_CR54CB_1">#N/A</definedName>
    <definedName name="SUM_X_CR55CB_1">#N/A</definedName>
    <definedName name="SUM_X_CR56CB_1">#N/A</definedName>
    <definedName name="SUM_X_CR57CB_1">#N/A</definedName>
    <definedName name="SUM_X_CR58CB_1">#N/A</definedName>
    <definedName name="SUM_X_CR59CB_1">#N/A</definedName>
    <definedName name="SUM_X_CR60CB_1">#N/A</definedName>
    <definedName name="SUM_X_CR61CB_1">#N/A</definedName>
    <definedName name="SUM_X_CR62CB_1">#N/A</definedName>
    <definedName name="SUM_X_CR63CB_1">#N/A</definedName>
    <definedName name="SUM_X_CR64CB_1">#N/A</definedName>
    <definedName name="SUM_X_CR65CB_1">#N/A</definedName>
    <definedName name="SUM_X_CR66CB_1">#N/A</definedName>
    <definedName name="SUM_X_CR68CB_1">#N/A</definedName>
    <definedName name="SUM_X_CR69CB_1">#N/A</definedName>
    <definedName name="SUM_X_CR70CB_1">#N/A</definedName>
    <definedName name="SUM_X_CR71CB_1">#N/A</definedName>
    <definedName name="SUM_X_CR72CB_1">#N/A</definedName>
    <definedName name="SUM_X_CR73CB_1">#N/A</definedName>
    <definedName name="SUM_X_CR74CB_1">#N/A</definedName>
    <definedName name="SUM_X_CR75CB_1">#N/A</definedName>
    <definedName name="SUM_X_CR76CB_1">#N/A</definedName>
    <definedName name="SUM_X_CR77CB_1">#N/A</definedName>
    <definedName name="SUM_X_CR78CB_1">#N/A</definedName>
    <definedName name="SUM_X_CR79CB_1">#N/A</definedName>
    <definedName name="SUM_X_CR80CB_1">#N/A</definedName>
    <definedName name="SUM_X_CR81CB_1">#N/A</definedName>
    <definedName name="SUM_X_CR82CB_1">#N/A</definedName>
    <definedName name="SUM_X_CR83CB_1">#N/A</definedName>
    <definedName name="SUM_X_CR84CB_1">#N/A</definedName>
    <definedName name="SUM_X_CR85CB_1">#N/A</definedName>
    <definedName name="SUM_X_CR86CB_1">#N/A</definedName>
    <definedName name="SUM_X_CR87CB_1">#N/A</definedName>
    <definedName name="SUM_X_CR88BX_1">#N/A</definedName>
    <definedName name="SUM_X_CR88CB_1">#N/A</definedName>
    <definedName name="SUM_X_CR89BX_1">#N/A</definedName>
    <definedName name="SUM_X_CR89CB_1">#N/A</definedName>
    <definedName name="SUM_X_CR90BX_1">#N/A</definedName>
    <definedName name="SUM_X_CR90CB_1">#N/A</definedName>
    <definedName name="SUM_X_CR91BX_1">#N/A</definedName>
    <definedName name="SUM_X_CR91CB_1">#N/A</definedName>
    <definedName name="SUM_X_CR92CB_1">#N/A</definedName>
    <definedName name="SUM_X_CR93CB_1">#N/A</definedName>
    <definedName name="SUM_X_CR94CB_1">#N/A</definedName>
    <definedName name="SUM_X_CR95CB_1">#N/A</definedName>
    <definedName name="SUM_X_CR96CB_1">#N/A</definedName>
    <definedName name="SUM_X_CR97CB_1">#N/A</definedName>
    <definedName name="SUM_X_CR98CB_1">#N/A</definedName>
    <definedName name="SUM_X_CR99CB_1">#N/A</definedName>
    <definedName name="SUM_X_DEAM_1">#N/A</definedName>
    <definedName name="SUM_X_DEAM_NET_ASSET_VALUE_1">#N/A</definedName>
    <definedName name="SUM_X_DEAM_NET_ASSET_VALUE_CASH_AND_OTHER_ASSETS_1">#N/A</definedName>
    <definedName name="SUM_X_DEAM_NET_ASSET_VALUE_DEAM_INVESTMENTS_1">#N/A</definedName>
    <definedName name="SUM_X_EQ02AF_1">#N/A</definedName>
    <definedName name="SUM_X_EQ02LF_1">#N/A</definedName>
    <definedName name="SUM_X_EQ04LB_1">#N/A</definedName>
    <definedName name="SUM_X_EQUITIES___LISTED_1">#N/A</definedName>
    <definedName name="SUM_X_EQUITY___NON_LISTED_1">#N/A</definedName>
    <definedName name="SUM_X_F_X_FORWARD_1">#N/A</definedName>
    <definedName name="SUM_X_FINANCE_1">#N/A</definedName>
    <definedName name="SUM_X_IR01AW_1">#N/A</definedName>
    <definedName name="SUM_X_IR01CB_1">#N/A</definedName>
    <definedName name="SUM_X_IR01CS_1">#N/A</definedName>
    <definedName name="SUM_X_IR01LB_1">#N/A</definedName>
    <definedName name="SUM_X_IR01SD_1">#N/A</definedName>
    <definedName name="SUM_X_IR02CB_1">#N/A</definedName>
    <definedName name="SUM_X_IR02LF_1">#N/A</definedName>
    <definedName name="SUM_X_IR02SD_1">#N/A</definedName>
    <definedName name="SUM_X_IR02SI_1">#N/A</definedName>
    <definedName name="SUM_X_IR03AF_1">#N/A</definedName>
    <definedName name="SUM_X_IR03CB_1">#N/A</definedName>
    <definedName name="SUM_X_IR03LF_1">#N/A</definedName>
    <definedName name="SUM_X_IR03SD_1">#N/A</definedName>
    <definedName name="SUM_X_IR03SX_1">#N/A</definedName>
    <definedName name="SUM_X_IR04CB_1">#N/A</definedName>
    <definedName name="SUM_X_IR04OC_1">#N/A</definedName>
    <definedName name="SUM_X_IR04SD_1">#N/A</definedName>
    <definedName name="SUM_X_IR04SI_1">#N/A</definedName>
    <definedName name="SUM_X_IR05SD_1">#N/A</definedName>
    <definedName name="SUM_X_IR05SX_1">#N/A</definedName>
    <definedName name="SUM_X_IR06CB_1">#N/A</definedName>
    <definedName name="SUM_X_IR07CB_1">#N/A</definedName>
    <definedName name="SUM_X_IR08CB_1">#N/A</definedName>
    <definedName name="SUM_X_IR10CB_1">#N/A</definedName>
    <definedName name="SUM_X_ISDASD_1">#N/A</definedName>
    <definedName name="SUM_X_LILYPD_1">#N/A</definedName>
    <definedName name="SUM_X_LILYPD_NET_ASSET_VALUE_1">#N/A</definedName>
    <definedName name="SUM_X_LILYPD_NET_ASSET_VALUE_CASH_AND_OTHER_ASSETS_1">#N/A</definedName>
    <definedName name="SUM_X_LILYPD_NET_ASSET_VALUE_LILYPD_INVESTMENTS_1">#N/A</definedName>
    <definedName name="SUM_X_MA01CS_1">#N/A</definedName>
    <definedName name="SUM_X_MA02JP_1">#N/A</definedName>
    <definedName name="SUM_X_MA04SD_1">#N/A</definedName>
    <definedName name="SUM_X_PARTNERSHIP_1">#N/A</definedName>
    <definedName name="SUM_X_PBMRLF_1">#N/A</definedName>
    <definedName name="SUM_X_PBMRSD_1">#N/A</definedName>
    <definedName name="SUM_X_REPOSD_1">#N/A</definedName>
    <definedName name="SUM_X_TEMPO_1">#N/A</definedName>
    <definedName name="SUM_X_TEMPO_NET_ASSET_VALUE_1">#N/A</definedName>
    <definedName name="SUM_X_TEMPO_NET_ASSET_VALUE_CASH_AND_OTHER_ASSETS_1">#N/A</definedName>
    <definedName name="SUM_X_TEMPO_NET_ASSET_VALUE_TEMPO_INVESTMENTS_1">#N/A</definedName>
    <definedName name="SUM_X_VL01OC_1">#N/A</definedName>
    <definedName name="SUM_X_VL02CB_1">#N/A</definedName>
    <definedName name="SUM_X_VL02OC_1">#N/A</definedName>
    <definedName name="SUM_X_VL04OC_1">#N/A</definedName>
    <definedName name="SUM_X_WARRANTS_1">#N/A</definedName>
    <definedName name="SUM_X_WOLF_1">#N/A</definedName>
    <definedName name="SUM_X_WOLF_NET_ASSET_VALUE_1">#N/A</definedName>
    <definedName name="SUM_X_WOLF_NET_ASSET_VALUE_CASH_AND_OTHER_ASSETS_1">#N/A</definedName>
    <definedName name="SUM_X_WOLF_NET_ASSET_VALUE_WOLF_INVESTMENTS_1">#N/A</definedName>
    <definedName name="SUM_Y__1">#N/A</definedName>
    <definedName name="SUM_Y_1">#N/A</definedName>
    <definedName name="SUM_Y_ASAFD1__1">#N/A</definedName>
    <definedName name="SUM_Y_ASAFD1_NET_ASSET_VALUE_1">#N/A</definedName>
    <definedName name="SUM_Y_ASAFD1_NET_ASSET_VALUE_ASAFD1_INVESTMENTS_1">#N/A</definedName>
    <definedName name="SUM_Y_ASAFD1_NET_ASSET_VALUE_CASH_AND_OTHER_ASSETS_1">#N/A</definedName>
    <definedName name="SUM_Y_BONDS___CORPORATE_1">#N/A</definedName>
    <definedName name="SUM_Y_BONDS___SOVEREIGN_1">#N/A</definedName>
    <definedName name="SUM_Y_BONDS___TREASURY_1">#N/A</definedName>
    <definedName name="SUM_Y_C100CB_1">#N/A</definedName>
    <definedName name="SUM_Y_C101CB_1">#N/A</definedName>
    <definedName name="SUM_Y_C102CB_1">#N/A</definedName>
    <definedName name="SUM_Y_C103CB_1">#N/A</definedName>
    <definedName name="SUM_Y_C104CB_1">#N/A</definedName>
    <definedName name="SUM_Y_C105CB_1">#N/A</definedName>
    <definedName name="SUM_Y_C106CB_1">#N/A</definedName>
    <definedName name="SUM_Y_C108CB_1">#N/A</definedName>
    <definedName name="SUM_Y_C109CB_1">#N/A</definedName>
    <definedName name="SUM_Y_C110CB_1">#N/A</definedName>
    <definedName name="SUM_Y_C112CB_1">#N/A</definedName>
    <definedName name="SUM_Y_C113CB_1">#N/A</definedName>
    <definedName name="SUM_Y_C114CB_1">#N/A</definedName>
    <definedName name="SUM_Y_C115CB_1">#N/A</definedName>
    <definedName name="SUM_Y_C116CB_1">#N/A</definedName>
    <definedName name="SUM_Y_C117CB_1">#N/A</definedName>
    <definedName name="SUM_Y_C118BX_1">#N/A</definedName>
    <definedName name="SUM_Y_C118CB_1">#N/A</definedName>
    <definedName name="SUM_Y_C119CB_1">#N/A</definedName>
    <definedName name="SUM_Y_C120CB_1">#N/A</definedName>
    <definedName name="SUM_Y_C121BX_1">#N/A</definedName>
    <definedName name="SUM_Y_C121CB_1">#N/A</definedName>
    <definedName name="SUM_Y_C122CB_1">#N/A</definedName>
    <definedName name="SUM_Y_C123BX_1">#N/A</definedName>
    <definedName name="SUM_Y_C124CB_1">#N/A</definedName>
    <definedName name="SUM_Y_C125CB_1">#N/A</definedName>
    <definedName name="SUM_Y_C126CB_1">#N/A</definedName>
    <definedName name="SUM_Y_C127CB_1">#N/A</definedName>
    <definedName name="SUM_Y_C128CB_1">#N/A</definedName>
    <definedName name="SUM_Y_C129BX_1">#N/A</definedName>
    <definedName name="SUM_Y_C130CB_1">#N/A</definedName>
    <definedName name="SUM_Y_C131CB_1">#N/A</definedName>
    <definedName name="SUM_Y_C132CB_1">#N/A</definedName>
    <definedName name="SUM_Y_C133CB_1">#N/A</definedName>
    <definedName name="SUM_Y_C134CB_1">#N/A</definedName>
    <definedName name="SUM_Y_C135BX_1">#N/A</definedName>
    <definedName name="SUM_Y_C136CB_1">#N/A</definedName>
    <definedName name="SUM_Y_C137BX_1">#N/A</definedName>
    <definedName name="SUM_Y_C138BX_1">#N/A</definedName>
    <definedName name="SUM_Y_C138CB_1">#N/A</definedName>
    <definedName name="SUM_Y_C139BX_1">#N/A</definedName>
    <definedName name="SUM_Y_C140CB_1">#N/A</definedName>
    <definedName name="SUM_Y_C141BX_1">#N/A</definedName>
    <definedName name="SUM_Y_C142CB_1">#N/A</definedName>
    <definedName name="SUM_Y_C143CB_1">#N/A</definedName>
    <definedName name="SUM_Y_C144BX_1">#N/A</definedName>
    <definedName name="SUM_Y_C144CB_1">#N/A</definedName>
    <definedName name="SUM_Y_C145BX_1">#N/A</definedName>
    <definedName name="SUM_Y_C146BX_1">#N/A</definedName>
    <definedName name="SUM_Y_C146CB_1">#N/A</definedName>
    <definedName name="SUM_Y_C147CB_1">#N/A</definedName>
    <definedName name="SUM_Y_C148CB_1">#N/A</definedName>
    <definedName name="SUM_Y_C149CB_1">#N/A</definedName>
    <definedName name="SUM_Y_C150CB_1">#N/A</definedName>
    <definedName name="SUM_Y_C151CB_1">#N/A</definedName>
    <definedName name="SUM_Y_C152CB_1">#N/A</definedName>
    <definedName name="SUM_Y_C153CB_1">#N/A</definedName>
    <definedName name="SUM_Y_C154CB_1">#N/A</definedName>
    <definedName name="SUM_Y_C155CB_1">#N/A</definedName>
    <definedName name="SUM_Y_C156CB_1">#N/A</definedName>
    <definedName name="SUM_Y_C157CB_1">#N/A</definedName>
    <definedName name="SUM_Y_C158CB_1">#N/A</definedName>
    <definedName name="SUM_Y_C159CB_1">#N/A</definedName>
    <definedName name="SUM_Y_C160CB_1">#N/A</definedName>
    <definedName name="SUM_Y_C161CB_1">#N/A</definedName>
    <definedName name="SUM_Y_C162CB_1">#N/A</definedName>
    <definedName name="SUM_Y_C163CB_1">#N/A</definedName>
    <definedName name="SUM_Y_C164CB_1">#N/A</definedName>
    <definedName name="SUM_Y_C165CB_1">#N/A</definedName>
    <definedName name="SUM_Y_C166CB_1">#N/A</definedName>
    <definedName name="SUM_Y_C167CB_1">#N/A</definedName>
    <definedName name="SUM_Y_C168CB_1">#N/A</definedName>
    <definedName name="SUM_Y_C168DX_1">#N/A</definedName>
    <definedName name="SUM_Y_C169DX_1">#N/A</definedName>
    <definedName name="SUM_Y_C170DX_1">#N/A</definedName>
    <definedName name="SUM_Y_C171CB_1">#N/A</definedName>
    <definedName name="SUM_Y_C172CB_1">#N/A</definedName>
    <definedName name="SUM_Y_C172DX_1">#N/A</definedName>
    <definedName name="SUM_Y_C173DX_1">#N/A</definedName>
    <definedName name="SUM_Y_C174DX_1">#N/A</definedName>
    <definedName name="SUM_Y_C175CB_1">#N/A</definedName>
    <definedName name="SUM_Y_C176CB_1">#N/A</definedName>
    <definedName name="SUM_Y_C177CB_1">#N/A</definedName>
    <definedName name="SUM_Y_C178SX_1">#N/A</definedName>
    <definedName name="SUM_Y_C179SX_1">#N/A</definedName>
    <definedName name="SUM_Y_C180DX_1">#N/A</definedName>
    <definedName name="SUM_Y_C181DX_1">#N/A</definedName>
    <definedName name="SUM_Y_C182DX_1">#N/A</definedName>
    <definedName name="SUM_Y_C183DX_1">#N/A</definedName>
    <definedName name="SUM_Y_C184DX_1">#N/A</definedName>
    <definedName name="SUM_Y_C186DX_1">#N/A</definedName>
    <definedName name="SUM_Y_C187CB_1">#N/A</definedName>
    <definedName name="SUM_Y_C187OC_1">#N/A</definedName>
    <definedName name="SUM_Y_C188DX_1">#N/A</definedName>
    <definedName name="SUM_Y_C189CB_1">#N/A</definedName>
    <definedName name="SUM_Y_C190CB_1">#N/A</definedName>
    <definedName name="SUM_Y_C190OC_1">#N/A</definedName>
    <definedName name="SUM_Y_C191LF_1">#N/A</definedName>
    <definedName name="SUM_Y_C192LF_1">#N/A</definedName>
    <definedName name="SUM_Y_C193CB_1">#N/A</definedName>
    <definedName name="SUM_Y_C193OC_1">#N/A</definedName>
    <definedName name="SUM_Y_CASH_1">#N/A</definedName>
    <definedName name="SUM_Y_CASHSD_1">#N/A</definedName>
    <definedName name="SUM_Y_CC02AX_1">#N/A</definedName>
    <definedName name="SUM_Y_CC02LB_1">#N/A</definedName>
    <definedName name="SUM_Y_CC02LX_1">#N/A</definedName>
    <definedName name="SUM_Y_CC03AW_1">#N/A</definedName>
    <definedName name="SUM_Y_CC03AX_1">#N/A</definedName>
    <definedName name="SUM_Y_CC04AX_1">#N/A</definedName>
    <definedName name="SUM_Y_CC04LX_1">#N/A</definedName>
    <definedName name="SUM_Y_CIBCCI_1">#N/A</definedName>
    <definedName name="SUM_Y_CM02LF_1">#N/A</definedName>
    <definedName name="SUM_Y_COMMODITY___FUTURE_1">#N/A</definedName>
    <definedName name="SUM_Y_COMMODITY___OPTION_1">#N/A</definedName>
    <definedName name="SUM_Y_CONTRACTUAL___OPTION_1">#N/A</definedName>
    <definedName name="SUM_Y_CONTRACTUAL___SWAP_1">#N/A</definedName>
    <definedName name="SUM_Y_CR01CB_1">#N/A</definedName>
    <definedName name="SUM_Y_CR02CB_1">#N/A</definedName>
    <definedName name="SUM_Y_CR14CB_1">#N/A</definedName>
    <definedName name="SUM_Y_CR15CB_1">#N/A</definedName>
    <definedName name="SUM_Y_CR16CB_1">#N/A</definedName>
    <definedName name="SUM_Y_CR16SX_1">#N/A</definedName>
    <definedName name="SUM_Y_CR17SX_1">#N/A</definedName>
    <definedName name="SUM_Y_CR18SX_1">#N/A</definedName>
    <definedName name="SUM_Y_CR19SX_1">#N/A</definedName>
    <definedName name="SUM_Y_CR20SX_1">#N/A</definedName>
    <definedName name="SUM_Y_CR21SX_1">#N/A</definedName>
    <definedName name="SUM_Y_CR22CB_1">#N/A</definedName>
    <definedName name="SUM_Y_CR22SX_1">#N/A</definedName>
    <definedName name="SUM_Y_CR23SX_1">#N/A</definedName>
    <definedName name="SUM_Y_CR24SX_1">#N/A</definedName>
    <definedName name="SUM_Y_CR25SX_1">#N/A</definedName>
    <definedName name="SUM_Y_CR26SX_1">#N/A</definedName>
    <definedName name="SUM_Y_CR27SX_1">#N/A</definedName>
    <definedName name="SUM_Y_CR28SX_1">#N/A</definedName>
    <definedName name="SUM_Y_CR29SX_1">#N/A</definedName>
    <definedName name="SUM_Y_CR30SX_1">#N/A</definedName>
    <definedName name="SUM_Y_CR31SX_1">#N/A</definedName>
    <definedName name="SUM_Y_CR32SX_1">#N/A</definedName>
    <definedName name="SUM_Y_CR33SX_1">#N/A</definedName>
    <definedName name="SUM_Y_CR34SX_1">#N/A</definedName>
    <definedName name="SUM_Y_CR35SX_1">#N/A</definedName>
    <definedName name="SUM_Y_CR36SX_1">#N/A</definedName>
    <definedName name="SUM_Y_CR37SX_1">#N/A</definedName>
    <definedName name="SUM_Y_CR38CB_1">#N/A</definedName>
    <definedName name="SUM_Y_CR38SX_1">#N/A</definedName>
    <definedName name="SUM_Y_CR39CB_1">#N/A</definedName>
    <definedName name="SUM_Y_CR39SX_1">#N/A</definedName>
    <definedName name="SUM_Y_CR40CB_1">#N/A</definedName>
    <definedName name="SUM_Y_CR40SX_1">#N/A</definedName>
    <definedName name="SUM_Y_CR41CB_1">#N/A</definedName>
    <definedName name="SUM_Y_CR41SX_1">#N/A</definedName>
    <definedName name="SUM_Y_CR42CB_1">#N/A</definedName>
    <definedName name="SUM_Y_CR42SX_1">#N/A</definedName>
    <definedName name="SUM_Y_CR43SX_1">#N/A</definedName>
    <definedName name="SUM_Y_CR44SX_1">#N/A</definedName>
    <definedName name="SUM_Y_CR45CB_1">#N/A</definedName>
    <definedName name="SUM_Y_CR45SX_1">#N/A</definedName>
    <definedName name="SUM_Y_CR46CB_1">#N/A</definedName>
    <definedName name="SUM_Y_CR46SX_1">#N/A</definedName>
    <definedName name="SUM_Y_CR47SX_1">#N/A</definedName>
    <definedName name="SUM_Y_CR48SX_1">#N/A</definedName>
    <definedName name="SUM_Y_CR49CB_1">#N/A</definedName>
    <definedName name="SUM_Y_CR49SX_1">#N/A</definedName>
    <definedName name="SUM_Y_CR50CB_1">#N/A</definedName>
    <definedName name="SUM_Y_CR50SX_1">#N/A</definedName>
    <definedName name="SUM_Y_CR51CB_1">#N/A</definedName>
    <definedName name="SUM_Y_CR51SX_1">#N/A</definedName>
    <definedName name="SUM_Y_CR52CB_1">#N/A</definedName>
    <definedName name="SUM_Y_CR52SX_1">#N/A</definedName>
    <definedName name="SUM_Y_CR53CB_1">#N/A</definedName>
    <definedName name="SUM_Y_CR53SX_1">#N/A</definedName>
    <definedName name="SUM_Y_CR54CB_1">#N/A</definedName>
    <definedName name="SUM_Y_CR55CB_1">#N/A</definedName>
    <definedName name="SUM_Y_CR56CB_1">#N/A</definedName>
    <definedName name="SUM_Y_CR57CB_1">#N/A</definedName>
    <definedName name="SUM_Y_CR58CB_1">#N/A</definedName>
    <definedName name="SUM_Y_CR59CB_1">#N/A</definedName>
    <definedName name="SUM_Y_CR60CB_1">#N/A</definedName>
    <definedName name="SUM_Y_CR61CB_1">#N/A</definedName>
    <definedName name="SUM_Y_CR62CB_1">#N/A</definedName>
    <definedName name="SUM_Y_CR63CB_1">#N/A</definedName>
    <definedName name="SUM_Y_CR64CB_1">#N/A</definedName>
    <definedName name="SUM_Y_CR65CB_1">#N/A</definedName>
    <definedName name="SUM_Y_CR66CB_1">#N/A</definedName>
    <definedName name="SUM_Y_CR68CB_1">#N/A</definedName>
    <definedName name="SUM_Y_CR69CB_1">#N/A</definedName>
    <definedName name="SUM_Y_CR70CB_1">#N/A</definedName>
    <definedName name="SUM_Y_CR71CB_1">#N/A</definedName>
    <definedName name="SUM_Y_CR72CB_1">#N/A</definedName>
    <definedName name="SUM_Y_CR73CB_1">#N/A</definedName>
    <definedName name="SUM_Y_CR74CB_1">#N/A</definedName>
    <definedName name="SUM_Y_CR75CB_1">#N/A</definedName>
    <definedName name="SUM_Y_CR76CB_1">#N/A</definedName>
    <definedName name="SUM_Y_CR77CB_1">#N/A</definedName>
    <definedName name="SUM_Y_CR78CB_1">#N/A</definedName>
    <definedName name="SUM_Y_CR79CB_1">#N/A</definedName>
    <definedName name="SUM_Y_CR80CB_1">#N/A</definedName>
    <definedName name="SUM_Y_CR81CB_1">#N/A</definedName>
    <definedName name="SUM_Y_CR82CB_1">#N/A</definedName>
    <definedName name="SUM_Y_CR83CB_1">#N/A</definedName>
    <definedName name="SUM_Y_CR84CB_1">#N/A</definedName>
    <definedName name="SUM_Y_CR85CB_1">#N/A</definedName>
    <definedName name="SUM_Y_CR86CB_1">#N/A</definedName>
    <definedName name="SUM_Y_CR87CB_1">#N/A</definedName>
    <definedName name="SUM_Y_CR88BX_1">#N/A</definedName>
    <definedName name="SUM_Y_CR88CB_1">#N/A</definedName>
    <definedName name="SUM_Y_CR89BX_1">#N/A</definedName>
    <definedName name="SUM_Y_CR89CB_1">#N/A</definedName>
    <definedName name="SUM_Y_CR90BX_1">#N/A</definedName>
    <definedName name="SUM_Y_CR90CB_1">#N/A</definedName>
    <definedName name="SUM_Y_CR91BX_1">#N/A</definedName>
    <definedName name="SUM_Y_CR91CB_1">#N/A</definedName>
    <definedName name="SUM_Y_CR92CB_1">#N/A</definedName>
    <definedName name="SUM_Y_CR93CB_1">#N/A</definedName>
    <definedName name="SUM_Y_CR94CB_1">#N/A</definedName>
    <definedName name="SUM_Y_CR95CB_1">#N/A</definedName>
    <definedName name="SUM_Y_CR96CB_1">#N/A</definedName>
    <definedName name="SUM_Y_CR97CB_1">#N/A</definedName>
    <definedName name="SUM_Y_CR98CB_1">#N/A</definedName>
    <definedName name="SUM_Y_CR99CB_1">#N/A</definedName>
    <definedName name="SUM_Y_DEAM_1">#N/A</definedName>
    <definedName name="SUM_Y_DEAM_NET_ASSET_VALUE_1">#N/A</definedName>
    <definedName name="SUM_Y_DEAM_NET_ASSET_VALUE_CASH_AND_OTHER_ASSETS_1">#N/A</definedName>
    <definedName name="SUM_Y_DEAM_NET_ASSET_VALUE_DEAM_INVESTMENTS_1">#N/A</definedName>
    <definedName name="SUM_Y_EQ02AF_1">#N/A</definedName>
    <definedName name="SUM_Y_EQ02LF_1">#N/A</definedName>
    <definedName name="SUM_Y_EQ04LB_1">#N/A</definedName>
    <definedName name="SUM_Y_EQUITIES___LISTED_1">#N/A</definedName>
    <definedName name="SUM_Y_EQUITY___NON_LISTED_1">#N/A</definedName>
    <definedName name="SUM_Y_F_X_FORWARD_1">#N/A</definedName>
    <definedName name="SUM_Y_FINANCE_1">#N/A</definedName>
    <definedName name="SUM_Y_IR01AW_1">#N/A</definedName>
    <definedName name="SUM_Y_IR01CB_1">#N/A</definedName>
    <definedName name="SUM_Y_IR01CS_1">#N/A</definedName>
    <definedName name="SUM_Y_IR01LB_1">#N/A</definedName>
    <definedName name="SUM_Y_IR01SD_1">#N/A</definedName>
    <definedName name="SUM_Y_IR02CB_1">#N/A</definedName>
    <definedName name="SUM_Y_IR02LF_1">#N/A</definedName>
    <definedName name="SUM_Y_IR02SD_1">#N/A</definedName>
    <definedName name="SUM_Y_IR02SI_1">#N/A</definedName>
    <definedName name="SUM_Y_IR03AF_1">#N/A</definedName>
    <definedName name="SUM_Y_IR03CB_1">#N/A</definedName>
    <definedName name="SUM_Y_IR03LF_1">#N/A</definedName>
    <definedName name="SUM_Y_IR03SD_1">#N/A</definedName>
    <definedName name="SUM_Y_IR03SX_1">#N/A</definedName>
    <definedName name="SUM_Y_IR04CB_1">#N/A</definedName>
    <definedName name="SUM_Y_IR04OC_1">#N/A</definedName>
    <definedName name="SUM_Y_IR04SD_1">#N/A</definedName>
    <definedName name="SUM_Y_IR04SI_1">#N/A</definedName>
    <definedName name="SUM_Y_IR05SD_1">#N/A</definedName>
    <definedName name="SUM_Y_IR05SX_1">#N/A</definedName>
    <definedName name="SUM_Y_IR06CB_1">#N/A</definedName>
    <definedName name="SUM_Y_IR07CB_1">#N/A</definedName>
    <definedName name="SUM_Y_IR08CB_1">#N/A</definedName>
    <definedName name="SUM_Y_IR10CB_1">#N/A</definedName>
    <definedName name="SUM_Y_ISDASD_1">#N/A</definedName>
    <definedName name="SUM_Y_LILYPD_1">#N/A</definedName>
    <definedName name="SUM_Y_LILYPD_NET_ASSET_VALUE_1">#N/A</definedName>
    <definedName name="SUM_Y_LILYPD_NET_ASSET_VALUE_CASH_AND_OTHER_ASSETS_1">#N/A</definedName>
    <definedName name="SUM_Y_LILYPD_NET_ASSET_VALUE_LILYPD_INVESTMENTS_1">#N/A</definedName>
    <definedName name="SUM_Y_MA01CS_1">#N/A</definedName>
    <definedName name="SUM_Y_MA02JP_1">#N/A</definedName>
    <definedName name="SUM_Y_MA04SD_1">#N/A</definedName>
    <definedName name="SUM_Y_PARTNERSHIP_1">#N/A</definedName>
    <definedName name="SUM_Y_PBMRLF_1">#N/A</definedName>
    <definedName name="SUM_Y_PBMRSD_1">#N/A</definedName>
    <definedName name="SUM_Y_REPOSD_1">#N/A</definedName>
    <definedName name="SUM_Y_TEMPO_1">#N/A</definedName>
    <definedName name="SUM_Y_TEMPO_NET_ASSET_VALUE_1">#N/A</definedName>
    <definedName name="SUM_Y_TEMPO_NET_ASSET_VALUE_CASH_AND_OTHER_ASSETS_1">#N/A</definedName>
    <definedName name="SUM_Y_TEMPO_NET_ASSET_VALUE_TEMPO_INVESTMENTS_1">#N/A</definedName>
    <definedName name="SUM_Y_VL01OC_1">#N/A</definedName>
    <definedName name="SUM_Y_VL02CB_1">#N/A</definedName>
    <definedName name="SUM_Y_VL02OC_1">#N/A</definedName>
    <definedName name="SUM_Y_VL04OC_1">#N/A</definedName>
    <definedName name="SUM_Y_WARRANTS_1">#N/A</definedName>
    <definedName name="SUM_Y_WOLF_1">#N/A</definedName>
    <definedName name="SUM_Y_WOLF_NET_ASSET_VALUE_1">#N/A</definedName>
    <definedName name="SUM_Y_WOLF_NET_ASSET_VALUE_CASH_AND_OTHER_ASSETS_1">#N/A</definedName>
    <definedName name="SUM_Y_WOLF_NET_ASSET_VALUE_WOLF_INVESTMENTS_1">#N/A</definedName>
    <definedName name="SUM_Z__1">#N/A</definedName>
    <definedName name="SUM_Z_1">#N/A</definedName>
    <definedName name="SUM_Z_ASAFD1__1">#N/A</definedName>
    <definedName name="SUM_Z_ASAFD1_NET_ASSET_VALUE_1">#N/A</definedName>
    <definedName name="SUM_Z_ASAFD1_NET_ASSET_VALUE_ASAFD1_INVESTMENTS_1">#N/A</definedName>
    <definedName name="SUM_Z_ASAFD1_NET_ASSET_VALUE_CASH_AND_OTHER_ASSETS_1">#N/A</definedName>
    <definedName name="SUM_Z_BONDS___CORPORATE_1">#N/A</definedName>
    <definedName name="SUM_Z_BONDS___SOVEREIGN_1">#N/A</definedName>
    <definedName name="SUM_Z_BONDS___TREASURY_1">#N/A</definedName>
    <definedName name="SUM_Z_C100CB_1">#N/A</definedName>
    <definedName name="SUM_Z_C101CB_1">#N/A</definedName>
    <definedName name="SUM_Z_C102CB_1">#N/A</definedName>
    <definedName name="SUM_Z_C103CB_1">#N/A</definedName>
    <definedName name="SUM_Z_C104CB_1">#N/A</definedName>
    <definedName name="SUM_Z_C105CB_1">#N/A</definedName>
    <definedName name="SUM_Z_C106CB_1">#N/A</definedName>
    <definedName name="SUM_Z_C108CB_1">#N/A</definedName>
    <definedName name="SUM_Z_C109CB_1">#N/A</definedName>
    <definedName name="SUM_Z_C110CB_1">#N/A</definedName>
    <definedName name="SUM_Z_C112CB_1">#N/A</definedName>
    <definedName name="SUM_Z_C113CB_1">#N/A</definedName>
    <definedName name="SUM_Z_C114CB_1">#N/A</definedName>
    <definedName name="SUM_Z_C115CB_1">#N/A</definedName>
    <definedName name="SUM_Z_C116CB_1">#N/A</definedName>
    <definedName name="SUM_Z_C117CB_1">#N/A</definedName>
    <definedName name="SUM_Z_C118BX_1">#N/A</definedName>
    <definedName name="SUM_Z_C118CB_1">#N/A</definedName>
    <definedName name="SUM_Z_C119CB_1">#N/A</definedName>
    <definedName name="SUM_Z_C120CB_1">#N/A</definedName>
    <definedName name="SUM_Z_C121BX_1">#N/A</definedName>
    <definedName name="SUM_Z_C121CB_1">#N/A</definedName>
    <definedName name="SUM_Z_C122CB_1">#N/A</definedName>
    <definedName name="SUM_Z_C123BX_1">#N/A</definedName>
    <definedName name="SUM_Z_C124CB_1">#N/A</definedName>
    <definedName name="SUM_Z_C125CB_1">#N/A</definedName>
    <definedName name="SUM_Z_C126CB_1">#N/A</definedName>
    <definedName name="SUM_Z_C127CB_1">#N/A</definedName>
    <definedName name="SUM_Z_C128CB_1">#N/A</definedName>
    <definedName name="SUM_Z_C129BX_1">#N/A</definedName>
    <definedName name="SUM_Z_C130CB_1">#N/A</definedName>
    <definedName name="SUM_Z_C131CB_1">#N/A</definedName>
    <definedName name="SUM_Z_C132CB_1">#N/A</definedName>
    <definedName name="SUM_Z_C133CB_1">#N/A</definedName>
    <definedName name="SUM_Z_C134CB_1">#N/A</definedName>
    <definedName name="SUM_Z_C135BX_1">#N/A</definedName>
    <definedName name="SUM_Z_C136CB_1">#N/A</definedName>
    <definedName name="SUM_Z_C137BX_1">#N/A</definedName>
    <definedName name="SUM_Z_C138BX_1">#N/A</definedName>
    <definedName name="SUM_Z_C138CB_1">#N/A</definedName>
    <definedName name="SUM_Z_C139BX_1">#N/A</definedName>
    <definedName name="SUM_Z_C140CB_1">#N/A</definedName>
    <definedName name="SUM_Z_C141BX_1">#N/A</definedName>
    <definedName name="SUM_Z_C142CB_1">#N/A</definedName>
    <definedName name="SUM_Z_C143CB_1">#N/A</definedName>
    <definedName name="SUM_Z_C144BX_1">#N/A</definedName>
    <definedName name="SUM_Z_C144CB_1">#N/A</definedName>
    <definedName name="SUM_Z_C145BX_1">#N/A</definedName>
    <definedName name="SUM_Z_C146BX_1">#N/A</definedName>
    <definedName name="SUM_Z_C146CB_1">#N/A</definedName>
    <definedName name="SUM_Z_C147CB_1">#N/A</definedName>
    <definedName name="SUM_Z_C148CB_1">#N/A</definedName>
    <definedName name="SUM_Z_C149CB_1">#N/A</definedName>
    <definedName name="SUM_Z_C150CB_1">#N/A</definedName>
    <definedName name="SUM_Z_C151CB_1">#N/A</definedName>
    <definedName name="SUM_Z_C152CB_1">#N/A</definedName>
    <definedName name="SUM_Z_C153CB_1">#N/A</definedName>
    <definedName name="SUM_Z_C154CB_1">#N/A</definedName>
    <definedName name="SUM_Z_C155CB_1">#N/A</definedName>
    <definedName name="SUM_Z_C156CB_1">#N/A</definedName>
    <definedName name="SUM_Z_C157CB_1">#N/A</definedName>
    <definedName name="SUM_Z_C158CB_1">#N/A</definedName>
    <definedName name="SUM_Z_C159CB_1">#N/A</definedName>
    <definedName name="SUM_Z_C160CB_1">#N/A</definedName>
    <definedName name="SUM_Z_C161CB_1">#N/A</definedName>
    <definedName name="SUM_Z_C162CB_1">#N/A</definedName>
    <definedName name="SUM_Z_C163CB_1">#N/A</definedName>
    <definedName name="SUM_Z_C164CB_1">#N/A</definedName>
    <definedName name="SUM_Z_C165CB_1">#N/A</definedName>
    <definedName name="SUM_Z_C166CB_1">#N/A</definedName>
    <definedName name="SUM_Z_C167CB_1">#N/A</definedName>
    <definedName name="SUM_Z_C168CB_1">#N/A</definedName>
    <definedName name="SUM_Z_C168DX_1">#N/A</definedName>
    <definedName name="SUM_Z_C169DX_1">#N/A</definedName>
    <definedName name="SUM_Z_C170DX_1">#N/A</definedName>
    <definedName name="SUM_Z_C171CB_1">#N/A</definedName>
    <definedName name="SUM_Z_C172CB_1">#N/A</definedName>
    <definedName name="SUM_Z_C172DX_1">#N/A</definedName>
    <definedName name="SUM_Z_C173DX_1">#N/A</definedName>
    <definedName name="SUM_Z_C174DX_1">#N/A</definedName>
    <definedName name="SUM_Z_C175CB_1">#N/A</definedName>
    <definedName name="SUM_Z_C176CB_1">#N/A</definedName>
    <definedName name="SUM_Z_C177CB_1">#N/A</definedName>
    <definedName name="SUM_Z_C178SX_1">#N/A</definedName>
    <definedName name="SUM_Z_C179SX_1">#N/A</definedName>
    <definedName name="SUM_Z_C180DX_1">#N/A</definedName>
    <definedName name="SUM_Z_C181DX_1">#N/A</definedName>
    <definedName name="SUM_Z_C182DX_1">#N/A</definedName>
    <definedName name="SUM_Z_C183DX_1">#N/A</definedName>
    <definedName name="SUM_Z_C184DX_1">#N/A</definedName>
    <definedName name="SUM_Z_C186DX_1">#N/A</definedName>
    <definedName name="SUM_Z_C187CB_1">#N/A</definedName>
    <definedName name="SUM_Z_C187OC_1">#N/A</definedName>
    <definedName name="SUM_Z_C188DX_1">#N/A</definedName>
    <definedName name="SUM_Z_C189CB_1">#N/A</definedName>
    <definedName name="SUM_Z_C190CB_1">#N/A</definedName>
    <definedName name="SUM_Z_C190OC_1">#N/A</definedName>
    <definedName name="SUM_Z_C191LF_1">#N/A</definedName>
    <definedName name="SUM_Z_C192LF_1">#N/A</definedName>
    <definedName name="SUM_Z_C193CB_1">#N/A</definedName>
    <definedName name="SUM_Z_C193OC_1">#N/A</definedName>
    <definedName name="SUM_Z_CASH_1">#N/A</definedName>
    <definedName name="SUM_Z_CASHSD_1">#N/A</definedName>
    <definedName name="SUM_Z_CC02AX_1">#N/A</definedName>
    <definedName name="SUM_Z_CC02LB_1">#N/A</definedName>
    <definedName name="SUM_Z_CC02LX_1">#N/A</definedName>
    <definedName name="SUM_Z_CC03AW_1">#N/A</definedName>
    <definedName name="SUM_Z_CC03AX_1">#N/A</definedName>
    <definedName name="SUM_Z_CC04AX_1">#N/A</definedName>
    <definedName name="SUM_Z_CC04LX_1">#N/A</definedName>
    <definedName name="SUM_Z_CIBCCI_1">#N/A</definedName>
    <definedName name="SUM_Z_CM02LF_1">#N/A</definedName>
    <definedName name="SUM_Z_COMMODITY___FUTURE_1">#N/A</definedName>
    <definedName name="SUM_Z_COMMODITY___OPTION_1">#N/A</definedName>
    <definedName name="SUM_Z_CONTRACTUAL___OPTION_1">#N/A</definedName>
    <definedName name="SUM_Z_CONTRACTUAL___SWAP_1">#N/A</definedName>
    <definedName name="SUM_Z_CR01CB_1">#N/A</definedName>
    <definedName name="SUM_Z_CR02CB_1">#N/A</definedName>
    <definedName name="SUM_Z_CR14CB_1">#N/A</definedName>
    <definedName name="SUM_Z_CR15CB_1">#N/A</definedName>
    <definedName name="SUM_Z_CR16CB_1">#N/A</definedName>
    <definedName name="SUM_Z_CR16SX_1">#N/A</definedName>
    <definedName name="SUM_Z_CR17SX_1">#N/A</definedName>
    <definedName name="SUM_Z_CR18SX_1">#N/A</definedName>
    <definedName name="SUM_Z_CR19SX_1">#N/A</definedName>
    <definedName name="SUM_Z_CR20SX_1">#N/A</definedName>
    <definedName name="SUM_Z_CR21SX_1">#N/A</definedName>
    <definedName name="SUM_Z_CR22CB_1">#N/A</definedName>
    <definedName name="SUM_Z_CR22SX_1">#N/A</definedName>
    <definedName name="SUM_Z_CR23SX_1">#N/A</definedName>
    <definedName name="SUM_Z_CR24SX_1">#N/A</definedName>
    <definedName name="SUM_Z_CR25SX_1">#N/A</definedName>
    <definedName name="SUM_Z_CR26SX_1">#N/A</definedName>
    <definedName name="SUM_Z_CR27SX_1">#N/A</definedName>
    <definedName name="SUM_Z_CR28SX_1">#N/A</definedName>
    <definedName name="SUM_Z_CR29SX_1">#N/A</definedName>
    <definedName name="SUM_Z_CR30SX_1">#N/A</definedName>
    <definedName name="SUM_Z_CR31SX_1">#N/A</definedName>
    <definedName name="SUM_Z_CR32SX_1">#N/A</definedName>
    <definedName name="SUM_Z_CR33SX_1">#N/A</definedName>
    <definedName name="SUM_Z_CR34SX_1">#N/A</definedName>
    <definedName name="SUM_Z_CR35SX_1">#N/A</definedName>
    <definedName name="SUM_Z_CR36SX_1">#N/A</definedName>
    <definedName name="SUM_Z_CR37SX_1">#N/A</definedName>
    <definedName name="SUM_Z_CR38CB_1">#N/A</definedName>
    <definedName name="SUM_Z_CR38SX_1">#N/A</definedName>
    <definedName name="SUM_Z_CR39CB_1">#N/A</definedName>
    <definedName name="SUM_Z_CR39SX_1">#N/A</definedName>
    <definedName name="SUM_Z_CR40CB_1">#N/A</definedName>
    <definedName name="SUM_Z_CR40SX_1">#N/A</definedName>
    <definedName name="SUM_Z_CR41CB_1">#N/A</definedName>
    <definedName name="SUM_Z_CR41SX_1">#N/A</definedName>
    <definedName name="SUM_Z_CR42CB_1">#N/A</definedName>
    <definedName name="SUM_Z_CR42SX_1">#N/A</definedName>
    <definedName name="SUM_Z_CR43SX_1">#N/A</definedName>
    <definedName name="SUM_Z_CR44SX_1">#N/A</definedName>
    <definedName name="SUM_Z_CR45CB_1">#N/A</definedName>
    <definedName name="SUM_Z_CR45SX_1">#N/A</definedName>
    <definedName name="SUM_Z_CR46CB_1">#N/A</definedName>
    <definedName name="SUM_Z_CR46SX_1">#N/A</definedName>
    <definedName name="SUM_Z_CR47SX_1">#N/A</definedName>
    <definedName name="SUM_Z_CR48SX_1">#N/A</definedName>
    <definedName name="SUM_Z_CR49CB_1">#N/A</definedName>
    <definedName name="SUM_Z_CR49SX_1">#N/A</definedName>
    <definedName name="SUM_Z_CR50CB_1">#N/A</definedName>
    <definedName name="SUM_Z_CR50SX_1">#N/A</definedName>
    <definedName name="SUM_Z_CR51CB_1">#N/A</definedName>
    <definedName name="SUM_Z_CR51SX_1">#N/A</definedName>
    <definedName name="SUM_Z_CR52CB_1">#N/A</definedName>
    <definedName name="SUM_Z_CR52SX_1">#N/A</definedName>
    <definedName name="SUM_Z_CR53CB_1">#N/A</definedName>
    <definedName name="SUM_Z_CR53SX_1">#N/A</definedName>
    <definedName name="SUM_Z_CR54CB_1">#N/A</definedName>
    <definedName name="SUM_Z_CR55CB_1">#N/A</definedName>
    <definedName name="SUM_Z_CR56CB_1">#N/A</definedName>
    <definedName name="SUM_Z_CR57CB_1">#N/A</definedName>
    <definedName name="SUM_Z_CR58CB_1">#N/A</definedName>
    <definedName name="SUM_Z_CR59CB_1">#N/A</definedName>
    <definedName name="SUM_Z_CR60CB_1">#N/A</definedName>
    <definedName name="SUM_Z_CR61CB_1">#N/A</definedName>
    <definedName name="SUM_Z_CR62CB_1">#N/A</definedName>
    <definedName name="SUM_Z_CR63CB_1">#N/A</definedName>
    <definedName name="SUM_Z_CR64CB_1">#N/A</definedName>
    <definedName name="SUM_Z_CR65CB_1">#N/A</definedName>
    <definedName name="SUM_Z_CR66CB_1">#N/A</definedName>
    <definedName name="SUM_Z_CR68CB_1">#N/A</definedName>
    <definedName name="SUM_Z_CR69CB_1">#N/A</definedName>
    <definedName name="SUM_Z_CR70CB_1">#N/A</definedName>
    <definedName name="SUM_Z_CR71CB_1">#N/A</definedName>
    <definedName name="SUM_Z_CR72CB_1">#N/A</definedName>
    <definedName name="SUM_Z_CR73CB_1">#N/A</definedName>
    <definedName name="SUM_Z_CR74CB_1">#N/A</definedName>
    <definedName name="SUM_Z_CR75CB_1">#N/A</definedName>
    <definedName name="SUM_Z_CR76CB_1">#N/A</definedName>
    <definedName name="SUM_Z_CR77CB_1">#N/A</definedName>
    <definedName name="SUM_Z_CR78CB_1">#N/A</definedName>
    <definedName name="SUM_Z_CR79CB_1">#N/A</definedName>
    <definedName name="SUM_Z_CR80CB_1">#N/A</definedName>
    <definedName name="SUM_Z_CR81CB_1">#N/A</definedName>
    <definedName name="SUM_Z_CR82CB_1">#N/A</definedName>
    <definedName name="SUM_Z_CR83CB_1">#N/A</definedName>
    <definedName name="SUM_Z_CR84CB_1">#N/A</definedName>
    <definedName name="SUM_Z_CR85CB_1">#N/A</definedName>
    <definedName name="SUM_Z_CR86CB_1">#N/A</definedName>
    <definedName name="SUM_Z_CR87CB_1">#N/A</definedName>
    <definedName name="SUM_Z_CR88BX_1">#N/A</definedName>
    <definedName name="SUM_Z_CR88CB_1">#N/A</definedName>
    <definedName name="SUM_Z_CR89BX_1">#N/A</definedName>
    <definedName name="SUM_Z_CR89CB_1">#N/A</definedName>
    <definedName name="SUM_Z_CR90BX_1">#N/A</definedName>
    <definedName name="SUM_Z_CR90CB_1">#N/A</definedName>
    <definedName name="SUM_Z_CR91BX_1">#N/A</definedName>
    <definedName name="SUM_Z_CR91CB_1">#N/A</definedName>
    <definedName name="SUM_Z_CR92CB_1">#N/A</definedName>
    <definedName name="SUM_Z_CR93CB_1">#N/A</definedName>
    <definedName name="SUM_Z_CR94CB_1">#N/A</definedName>
    <definedName name="SUM_Z_CR95CB_1">#N/A</definedName>
    <definedName name="SUM_Z_CR96CB_1">#N/A</definedName>
    <definedName name="SUM_Z_CR97CB_1">#N/A</definedName>
    <definedName name="SUM_Z_CR98CB_1">#N/A</definedName>
    <definedName name="SUM_Z_CR99CB_1">#N/A</definedName>
    <definedName name="SUM_Z_DEAM_1">#N/A</definedName>
    <definedName name="SUM_Z_DEAM_NET_ASSET_VALUE_1">#N/A</definedName>
    <definedName name="SUM_Z_DEAM_NET_ASSET_VALUE_CASH_AND_OTHER_ASSETS_1">#N/A</definedName>
    <definedName name="SUM_Z_DEAM_NET_ASSET_VALUE_DEAM_INVESTMENTS_1">#N/A</definedName>
    <definedName name="SUM_Z_EQ02AF_1">#N/A</definedName>
    <definedName name="SUM_Z_EQ02LF_1">#N/A</definedName>
    <definedName name="SUM_Z_EQ04LB_1">#N/A</definedName>
    <definedName name="SUM_Z_EQUITIES___LISTED_1">#N/A</definedName>
    <definedName name="SUM_Z_EQUITY___NON_LISTED_1">#N/A</definedName>
    <definedName name="SUM_Z_F_X_FORWARD_1">#N/A</definedName>
    <definedName name="SUM_Z_FINANCE_1">#N/A</definedName>
    <definedName name="SUM_Z_IR01AW_1">#N/A</definedName>
    <definedName name="SUM_Z_IR01CB_1">#N/A</definedName>
    <definedName name="SUM_Z_IR01CS_1">#N/A</definedName>
    <definedName name="SUM_Z_IR01LB_1">#N/A</definedName>
    <definedName name="SUM_Z_IR01SD_1">#N/A</definedName>
    <definedName name="SUM_Z_IR02CB_1">#N/A</definedName>
    <definedName name="SUM_Z_IR02LF_1">#N/A</definedName>
    <definedName name="SUM_Z_IR02SD_1">#N/A</definedName>
    <definedName name="SUM_Z_IR02SI_1">#N/A</definedName>
    <definedName name="SUM_Z_IR03AF_1">#N/A</definedName>
    <definedName name="SUM_Z_IR03CB_1">#N/A</definedName>
    <definedName name="SUM_Z_IR03LF_1">#N/A</definedName>
    <definedName name="SUM_Z_IR03SD_1">#N/A</definedName>
    <definedName name="SUM_Z_IR03SX_1">#N/A</definedName>
    <definedName name="SUM_Z_IR04CB_1">#N/A</definedName>
    <definedName name="SUM_Z_IR04OC_1">#N/A</definedName>
    <definedName name="SUM_Z_IR04SD_1">#N/A</definedName>
    <definedName name="SUM_Z_IR04SI_1">#N/A</definedName>
    <definedName name="SUM_Z_IR05SD_1">#N/A</definedName>
    <definedName name="SUM_Z_IR05SX_1">#N/A</definedName>
    <definedName name="SUM_Z_IR06CB_1">#N/A</definedName>
    <definedName name="SUM_Z_IR07CB_1">#N/A</definedName>
    <definedName name="SUM_Z_IR08CB_1">#N/A</definedName>
    <definedName name="SUM_Z_IR10CB_1">#N/A</definedName>
    <definedName name="SUM_Z_ISDASD_1">#N/A</definedName>
    <definedName name="SUM_Z_LILYPD_1">#N/A</definedName>
    <definedName name="SUM_Z_LILYPD_NET_ASSET_VALUE_1">#N/A</definedName>
    <definedName name="SUM_Z_LILYPD_NET_ASSET_VALUE_CASH_AND_OTHER_ASSETS_1">#N/A</definedName>
    <definedName name="SUM_Z_LILYPD_NET_ASSET_VALUE_LILYPD_INVESTMENTS_1">#N/A</definedName>
    <definedName name="SUM_Z_MA01CS_1">#N/A</definedName>
    <definedName name="SUM_Z_MA02JP_1">#N/A</definedName>
    <definedName name="SUM_Z_MA04SD_1">#N/A</definedName>
    <definedName name="SUM_Z_PARTNERSHIP_1">#N/A</definedName>
    <definedName name="SUM_Z_PBMRLF_1">#N/A</definedName>
    <definedName name="SUM_Z_PBMRSD_1">#N/A</definedName>
    <definedName name="SUM_Z_REPOSD_1">#N/A</definedName>
    <definedName name="SUM_Z_TEMPO_1">#N/A</definedName>
    <definedName name="SUM_Z_TEMPO_NET_ASSET_VALUE_1">#N/A</definedName>
    <definedName name="SUM_Z_TEMPO_NET_ASSET_VALUE_CASH_AND_OTHER_ASSETS_1">#N/A</definedName>
    <definedName name="SUM_Z_TEMPO_NET_ASSET_VALUE_TEMPO_INVESTMENTS_1">#N/A</definedName>
    <definedName name="SUM_Z_VL01OC_1">#N/A</definedName>
    <definedName name="SUM_Z_VL02CB_1">#N/A</definedName>
    <definedName name="SUM_Z_VL02OC_1">#N/A</definedName>
    <definedName name="SUM_Z_VL04OC_1">#N/A</definedName>
    <definedName name="SUM_Z_WARRANTS_1">#N/A</definedName>
    <definedName name="SUM_Z_WOLF_1">#N/A</definedName>
    <definedName name="SUM_Z_WOLF_NET_ASSET_VALUE_1">#N/A</definedName>
    <definedName name="SUM_Z_WOLF_NET_ASSET_VALUE_CASH_AND_OTHER_ASSETS_1">#N/A</definedName>
    <definedName name="SUM_Z_WOLF_NET_ASSET_VALUE_WOLF_INVESTMENTS_1">#N/A</definedName>
    <definedName name="SUMIF_AA_1">#N/A</definedName>
    <definedName name="SUMIF_AA_DEAM_1">#N/A</definedName>
    <definedName name="SUMIF_AA_DEAM_CAD_1">#N/A</definedName>
    <definedName name="SUMIF_AA_DEAM_USD_1">#N/A</definedName>
    <definedName name="SUMIF_AC_1">#N/A</definedName>
    <definedName name="SUMIF_AC_DEAM_1">#N/A</definedName>
    <definedName name="SUMIF_AC_DEAM_CAD_1">#N/A</definedName>
    <definedName name="SUMIF_AC_DEAM_USD_1">#N/A</definedName>
    <definedName name="SUMIF_Q_1">#N/A</definedName>
    <definedName name="SUMIF_Q_DEAM_1">#N/A</definedName>
    <definedName name="SUMIF_Q_DEAM_CAD_1">#N/A</definedName>
    <definedName name="SUMIF_Q_DEAM_USD_1">#N/A</definedName>
    <definedName name="SUMIF_R_1">#N/A</definedName>
    <definedName name="SUMIF_R_DEAM_1">#N/A</definedName>
    <definedName name="SUMIF_R_DEAM_CAD_1">#N/A</definedName>
    <definedName name="SUMIF_R_DEAM_USD_1">#N/A</definedName>
    <definedName name="SUMIF_S_1">#N/A</definedName>
    <definedName name="SUMIF_S_DEAM_1">#N/A</definedName>
    <definedName name="SUMIF_S_DEAM_CAD_1">#N/A</definedName>
    <definedName name="SUMIF_S_DEAM_USD_1">#N/A</definedName>
    <definedName name="SUMIF_T_1">#N/A</definedName>
    <definedName name="SUMIF_T_DEAM_1">#N/A</definedName>
    <definedName name="SUMIF_T_DEAM_CAD_1">#N/A</definedName>
    <definedName name="SUMIF_T_DEAM_USD_1">#N/A</definedName>
    <definedName name="SUMIF_V_1">#N/A</definedName>
    <definedName name="SUMIF_V_DEAM_1">#N/A</definedName>
    <definedName name="SUMIF_V_DEAM_CAD_1">#N/A</definedName>
    <definedName name="SUMIF_V_DEAM_USD_1">#N/A</definedName>
    <definedName name="SUMIF_W_1">#N/A</definedName>
    <definedName name="SUMIF_W_DEAM_1">#N/A</definedName>
    <definedName name="SUMIF_W_DEAM_CAD_1">#N/A</definedName>
    <definedName name="SUMIF_W_DEAM_USD_1">#N/A</definedName>
    <definedName name="SUMIF_X_1">#N/A</definedName>
    <definedName name="SUMIF_X_DEAM_1">#N/A</definedName>
    <definedName name="SUMIF_X_DEAM_CAD_1">#N/A</definedName>
    <definedName name="SUMIF_X_DEAM_USD_1">#N/A</definedName>
    <definedName name="SUMIF_Y_1">#N/A</definedName>
    <definedName name="SUMIF_Y_DEAM_1">#N/A</definedName>
    <definedName name="SUMIF_Y_DEAM_CAD_1">#N/A</definedName>
    <definedName name="SUMIF_Y_DEAM_USD_1">#N/A</definedName>
    <definedName name="SUMIF_Z_1">#N/A</definedName>
    <definedName name="SUMIF_Z_DEAM_1">#N/A</definedName>
    <definedName name="SUMIF_Z_DEAM_CAD_1">#N/A</definedName>
    <definedName name="SUMIF_Z_DEAM_USD_1">#N/A</definedName>
    <definedName name="TBrands">#REF!</definedName>
    <definedName name="TechBrands">#REF!</definedName>
    <definedName name="TechBrandss">#REF!</definedName>
    <definedName name="TestAdd">"Test RefersTo1"</definedName>
    <definedName name="tot_pmt_per_shr">#REF!</definedName>
    <definedName name="Total">#REF!</definedName>
    <definedName name="total_shares">'[8]REG (B)'!$E$21</definedName>
    <definedName name="TRAILER_TOP_1">#N/A</definedName>
    <definedName name="tudorshs">#REF!</definedName>
    <definedName name="tudorval">#REF!</definedName>
    <definedName name="VALU_X7">#REF!</definedName>
    <definedName name="vvv">#N/A</definedName>
    <definedName name="waiver">#REF!</definedName>
    <definedName name="weissval">'[10]bal sheet'!#REF!</definedName>
    <definedName name="wrn.Bce._.plan." hidden="1">{#N/A,#N/A,FALSE,"Cover";#N/A,#N/A,FALSE,"Summary";#N/A,#N/A,FALSE,"Monthly";#N/A,#N/A,FALSE,"2002";#N/A,#N/A,FALSE,"Main";#N/A,#N/A,FALSE,"Bridge 2002";#N/A,#N/A,FALSE,"Bridge-global";#N/A,#N/A,FALSE,"ALL"}</definedName>
    <definedName name="wrn.Board." hidden="1">{#N/A,#N/A,FALSE,"Cover";#N/A,#N/A,FALSE,"Main";#N/A,#N/A,FALSE,"Guid";#N/A,#N/A,FALSE,"Summary";#N/A,#N/A,FALSE,"Q3"}</definedName>
    <definedName name="wrn.Capital._.Account._.Worksheets." hidden="1">{#N/A,#N/A,FALSE,"Arbor";#N/A,#N/A,FALSE,"ARGO II";#N/A,#N/A,FALSE,"Aslan";#N/A,#N/A,FALSE,"Baird III";#N/A,#N/A,FALSE,"Carlyle";#N/A,#N/A,FALSE,"George Baum";#N/A,#N/A,FALSE,"CEA";#N/A,#N/A,FALSE,"Greystone";#N/A,#N/A,FALSE,"GSM";#N/A,#N/A,FALSE,"Hilco";#N/A,#N/A,FALSE,"Kilmer";#N/A,#N/A,FALSE,"Linsalata";#N/A,#N/A,FALSE,"Lone Star III";#N/A,#N/A,FALSE,"Marquette III";#N/A,#N/A,FALSE,"Lone Star Opportunity";#N/A,#N/A,FALSE,"Marquette III Spt.";#N/A,#N/A,FALSE,"Mason Wells I";#N/A,#N/A,FALSE,"Mesirow VII";#N/A,#N/A,FALSE,"Pfingsten";#N/A,#N/A,FALSE,"SC European";#N/A,#N/A,FALSE,"Seaport";#N/A,#N/A,FALSE,"Svoboda";#N/A,#N/A,FALSE,"Wicks";#N/A,#N/A,FALSE,"WBlair VI";#N/A,#N/A,FALSE,"WBlair VII"}</definedName>
    <definedName name="wrn.NEUTRAL._.LP." hidden="1">{#N/A,#N/A,FALSE,"bal sheet";#N/A,#N/A,FALSE,"income";#N/A,#N/A,FALSE,"mgr perf";#N/A,#N/A,FALSE,"part cap 2";#N/A,#N/A,FALSE,"part cap 1";#N/A,#N/A,FALSE,"GP Fee";#N/A,#N/A,FALSE,"COMB PART CAP"}</definedName>
    <definedName name="wrn.SGS._.LDC." hidden="1">{#N/A,#N/A,FALSE,"0195 NAV";#N/A,#N/A,FALSE,"0195 NAV";#N/A,#N/A,FALSE,"0195 REG";#N/A,#N/A,FALSE,"0195 IS"}</definedName>
    <definedName name="wrn.Standard._.NAV._.Package." hidden="1">{#N/A,#N/A,FALSE,"Index";#N/A,#N/A,FALSE,"Procedures";#N/A,#N/A,FALSE,"A-Balance Sheet";#N/A,#N/A,FALSE,"B- Valuation Analysis";#N/A,#N/A,FALSE,"Cash";#N/A,#N/A,FALSE,"Hot Cash ";#N/A,#N/A,FALSE,"C- Income accruals";#N/A,#N/A,FALSE,"D-Expense accruals";#N/A,#N/A,FALSE,"FEES";#N/A,#N/A,FALSE,"Fund Notes"}</definedName>
    <definedName name="XDO_?abaSwift?">#REF!</definedName>
    <definedName name="XDO_?AcctNum?">#REF!</definedName>
    <definedName name="XDO_?Amount?">#REF!</definedName>
    <definedName name="XDO_?baiTran?">#REF!</definedName>
    <definedName name="XDO_?BalanceValueDate?">#REF!</definedName>
    <definedName name="XDO_?BankRef?">#REF!</definedName>
    <definedName name="XDO_?c1001ColHeadLine?">#REF!</definedName>
    <definedName name="XDO_?c1002ColHeadLine?">#REF!</definedName>
    <definedName name="XDO_?c1003ColHeadLine?">#REF!</definedName>
    <definedName name="XDO_?c1004ColHeadLine?">#REF!</definedName>
    <definedName name="XDO_?c1006ColHeadLine?">#REF!</definedName>
    <definedName name="XDO_?c1010ColHeadLine?">#REF!</definedName>
    <definedName name="XDO_?c1012ColHeadLine?">#REF!</definedName>
    <definedName name="XDO_?c1013ColHeadLine?">#REF!</definedName>
    <definedName name="XDO_?c1014ColHeadLine?">#REF!</definedName>
    <definedName name="XDO_?c1015ColHeadLine?">#REF!</definedName>
    <definedName name="XDO_?c1016ColHeadLine?">#REF!</definedName>
    <definedName name="XDO_?c1017ColHeadLine?">#REF!</definedName>
    <definedName name="XDO_?c1018ColHeadLine?">#REF!</definedName>
    <definedName name="XDO_?c1020ColHeadLine?">#REF!</definedName>
    <definedName name="XDO_?c13?">#REF!</definedName>
    <definedName name="XDO_?c13ColHeadLine?">#REF!</definedName>
    <definedName name="XDO_?c2?">#REF!</definedName>
    <definedName name="XDO_?c2ColHeadLine?">#REF!</definedName>
    <definedName name="XDO_?c3?">#REF!</definedName>
    <definedName name="XDO_?c3ColHeadLine?">#REF!</definedName>
    <definedName name="XDO_?Currency?">#REF!</definedName>
    <definedName name="XDO_?CustRef?">#REF!</definedName>
    <definedName name="XDO_?Date?">#REF!</definedName>
    <definedName name="XDO_?OneDay?">#REF!</definedName>
    <definedName name="XDO_?Text?">#REF!</definedName>
    <definedName name="XDO_?TwoDay?">#REF!</definedName>
    <definedName name="XDO_?Type?">#REF!</definedName>
    <definedName name="XDO_?ZeroDay?">#REF!</definedName>
    <definedName name="XDO_GROUP_?Transaction?">#REF!</definedName>
    <definedName name="yyy" hidden="1">{#N/A,#N/A,FALSE,"Cover";#N/A,#N/A,FALSE,"Summary";#N/A,#N/A,FALSE,"Monthly";#N/A,#N/A,FALSE,"2002";#N/A,#N/A,FALSE,"Main";#N/A,#N/A,FALSE,"Bridge 2002";#N/A,#N/A,FALSE,"Bridge-global";#N/A,#N/A,FALSE,"ALL"}</definedName>
    <definedName name="Z">#REF!</definedName>
    <definedName name="zweigval">'[10]bal sheet'!#REF!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1" i="14" l="1"/>
  <c r="Z71" i="14"/>
  <c r="Y71" i="14"/>
  <c r="X71" i="14"/>
  <c r="W71" i="14"/>
  <c r="V71" i="14"/>
  <c r="U71" i="14"/>
  <c r="T71" i="14"/>
  <c r="S71" i="14"/>
  <c r="R71" i="14"/>
  <c r="Q71" i="14"/>
  <c r="P71" i="14"/>
  <c r="O71" i="14"/>
  <c r="N71" i="14"/>
  <c r="M71" i="14"/>
  <c r="L71" i="14"/>
  <c r="K71" i="14"/>
  <c r="J71" i="14"/>
  <c r="I71" i="14"/>
  <c r="H71" i="14"/>
  <c r="F71" i="14"/>
  <c r="E71" i="14"/>
  <c r="D71" i="14"/>
  <c r="G71" i="43"/>
  <c r="K57" i="5" l="1"/>
  <c r="L57" i="5" s="1"/>
  <c r="M57" i="5"/>
  <c r="K58" i="5"/>
  <c r="L58" i="5" s="1"/>
  <c r="M58" i="5"/>
  <c r="K59" i="5"/>
  <c r="L59" i="5" s="1"/>
  <c r="M59" i="5"/>
  <c r="K60" i="5"/>
  <c r="L60" i="5" s="1"/>
  <c r="M60" i="5"/>
  <c r="K61" i="5"/>
  <c r="L61" i="5" s="1"/>
  <c r="M61" i="5"/>
  <c r="K62" i="5"/>
  <c r="L62" i="5" s="1"/>
  <c r="M62" i="5"/>
  <c r="K63" i="5"/>
  <c r="L63" i="5" s="1"/>
  <c r="M63" i="5"/>
  <c r="K64" i="5"/>
  <c r="L64" i="5" s="1"/>
  <c r="M64" i="5"/>
  <c r="K65" i="5"/>
  <c r="L65" i="5" s="1"/>
  <c r="M65" i="5"/>
  <c r="M56" i="5" l="1"/>
  <c r="K56" i="5"/>
  <c r="L56" i="5" s="1"/>
  <c r="H25" i="377" l="1"/>
  <c r="I25" i="377"/>
  <c r="J25" i="377"/>
  <c r="K25" i="377"/>
  <c r="L25" i="377"/>
  <c r="M25" i="377"/>
  <c r="N25" i="377"/>
  <c r="O25" i="377"/>
  <c r="P25" i="377"/>
  <c r="G25" i="377"/>
  <c r="M52" i="5" l="1"/>
  <c r="M53" i="5"/>
  <c r="M54" i="5"/>
  <c r="M55" i="5"/>
  <c r="K52" i="5"/>
  <c r="L52" i="5" s="1"/>
  <c r="K53" i="5"/>
  <c r="L53" i="5" s="1"/>
  <c r="K54" i="5"/>
  <c r="L54" i="5" s="1"/>
  <c r="K55" i="5"/>
  <c r="L55" i="5" s="1"/>
  <c r="M50" i="5" l="1"/>
  <c r="M51" i="5"/>
  <c r="K50" i="5"/>
  <c r="L50" i="5" s="1"/>
  <c r="K51" i="5"/>
  <c r="L51" i="5" s="1"/>
  <c r="F71" i="43" l="1"/>
  <c r="C65" i="378" l="1"/>
  <c r="D65" i="378" l="1"/>
  <c r="E65" i="378"/>
  <c r="F65" i="378"/>
  <c r="G65" i="378"/>
  <c r="D35" i="324" l="1"/>
  <c r="D36" i="324" s="1"/>
  <c r="M49" i="5"/>
  <c r="K49" i="5"/>
  <c r="L49" i="5" s="1"/>
  <c r="G25" i="4" l="1"/>
  <c r="N71" i="43" l="1"/>
  <c r="H25" i="4"/>
  <c r="M46" i="5"/>
  <c r="M47" i="5"/>
  <c r="M48" i="5"/>
  <c r="K46" i="5"/>
  <c r="L46" i="5" s="1"/>
  <c r="K47" i="5"/>
  <c r="L47" i="5" s="1"/>
  <c r="K48" i="5"/>
  <c r="L48" i="5" s="1"/>
  <c r="I2262" i="344" l="1"/>
  <c r="H2262" i="344"/>
  <c r="G2262" i="344"/>
  <c r="M31" i="5" l="1"/>
  <c r="M32" i="5"/>
  <c r="M33" i="5"/>
  <c r="M35" i="5"/>
  <c r="M36" i="5"/>
  <c r="M37" i="5"/>
  <c r="M38" i="5"/>
  <c r="M39" i="5"/>
  <c r="M40" i="5"/>
  <c r="M41" i="5"/>
  <c r="M42" i="5"/>
  <c r="M43" i="5"/>
  <c r="M44" i="5"/>
  <c r="M45" i="5"/>
  <c r="K45" i="5"/>
  <c r="L45" i="5" s="1"/>
  <c r="K41" i="5"/>
  <c r="L41" i="5" s="1"/>
  <c r="K42" i="5"/>
  <c r="L42" i="5" s="1"/>
  <c r="K43" i="5"/>
  <c r="L43" i="5" s="1"/>
  <c r="K44" i="5"/>
  <c r="L44" i="5" s="1"/>
  <c r="A3" i="377" l="1"/>
  <c r="A3" i="378"/>
  <c r="A3" i="14"/>
  <c r="A3" i="43"/>
  <c r="A3" i="344"/>
  <c r="A3" i="5"/>
  <c r="A3" i="324"/>
  <c r="A3" i="4"/>
  <c r="A3" i="144" l="1"/>
  <c r="K31" i="5"/>
  <c r="L31" i="5" s="1"/>
  <c r="K32" i="5"/>
  <c r="L32" i="5" s="1"/>
  <c r="K33" i="5"/>
  <c r="L33" i="5" s="1"/>
  <c r="K35" i="5"/>
  <c r="L35" i="5" s="1"/>
  <c r="K36" i="5"/>
  <c r="L36" i="5" s="1"/>
  <c r="K37" i="5"/>
  <c r="L37" i="5" s="1"/>
  <c r="K38" i="5"/>
  <c r="L38" i="5" s="1"/>
  <c r="K39" i="5"/>
  <c r="L39" i="5" s="1"/>
  <c r="K40" i="5"/>
  <c r="L40" i="5" s="1"/>
  <c r="M9" i="5" l="1"/>
  <c r="M29" i="5"/>
  <c r="M30" i="5"/>
  <c r="K29" i="5"/>
  <c r="L29" i="5" s="1"/>
  <c r="K30" i="5"/>
  <c r="L30" i="5" s="1"/>
  <c r="M13" i="5"/>
  <c r="M27" i="5"/>
  <c r="M28" i="5"/>
  <c r="K27" i="5"/>
  <c r="L27" i="5" s="1"/>
  <c r="K28" i="5"/>
  <c r="L28" i="5" s="1"/>
  <c r="K6" i="5"/>
  <c r="L6" i="5" s="1"/>
  <c r="D8" i="144"/>
  <c r="B8" i="144"/>
  <c r="C8" i="144"/>
  <c r="K7" i="5"/>
  <c r="L7" i="5" s="1"/>
  <c r="K8" i="5"/>
  <c r="L8" i="5" s="1"/>
  <c r="K9" i="5"/>
  <c r="L9" i="5" s="1"/>
  <c r="K10" i="5"/>
  <c r="L10" i="5" s="1"/>
  <c r="K11" i="5"/>
  <c r="L11" i="5" s="1"/>
  <c r="K12" i="5"/>
  <c r="L12" i="5" s="1"/>
  <c r="K13" i="5"/>
  <c r="L13" i="5" s="1"/>
  <c r="K14" i="5"/>
  <c r="L14" i="5" s="1"/>
  <c r="K15" i="5"/>
  <c r="L15" i="5" s="1"/>
  <c r="K16" i="5"/>
  <c r="L16" i="5" s="1"/>
  <c r="K17" i="5"/>
  <c r="L17" i="5" s="1"/>
  <c r="K18" i="5"/>
  <c r="L18" i="5" s="1"/>
  <c r="K19" i="5"/>
  <c r="L19" i="5" s="1"/>
  <c r="K20" i="5"/>
  <c r="L20" i="5" s="1"/>
  <c r="K21" i="5"/>
  <c r="L21" i="5" s="1"/>
  <c r="K22" i="5"/>
  <c r="L22" i="5" s="1"/>
  <c r="K23" i="5"/>
  <c r="L23" i="5" s="1"/>
  <c r="K24" i="5"/>
  <c r="L24" i="5" s="1"/>
  <c r="K25" i="5"/>
  <c r="L25" i="5" s="1"/>
  <c r="K26" i="5"/>
  <c r="L26" i="5" s="1"/>
  <c r="K5" i="5"/>
  <c r="M5" i="5"/>
  <c r="M7" i="5"/>
  <c r="M8" i="5"/>
  <c r="M10" i="5"/>
  <c r="M11" i="5"/>
  <c r="M12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6" i="5"/>
  <c r="Z71" i="43"/>
  <c r="Y71" i="43"/>
  <c r="X71" i="43"/>
  <c r="W71" i="43"/>
  <c r="V71" i="43"/>
  <c r="U71" i="43"/>
  <c r="T71" i="43"/>
  <c r="S71" i="43"/>
  <c r="R71" i="43"/>
  <c r="Q71" i="43"/>
  <c r="P71" i="43"/>
  <c r="O71" i="43"/>
  <c r="M71" i="43"/>
  <c r="L71" i="43"/>
  <c r="K71" i="43"/>
  <c r="J71" i="43"/>
  <c r="I71" i="43"/>
  <c r="H71" i="43"/>
  <c r="E71" i="43"/>
  <c r="D71" i="43"/>
  <c r="F65" i="5"/>
  <c r="E65" i="5"/>
  <c r="D65" i="5"/>
  <c r="C65" i="5"/>
  <c r="G65" i="5"/>
  <c r="I25" i="4"/>
  <c r="J25" i="4"/>
  <c r="K25" i="4"/>
  <c r="L25" i="4"/>
  <c r="M25" i="4"/>
  <c r="N25" i="4"/>
  <c r="O25" i="4"/>
  <c r="P25" i="4"/>
  <c r="O11" i="5" l="1"/>
  <c r="R11" i="5" s="1"/>
  <c r="O18" i="5"/>
  <c r="O17" i="5"/>
  <c r="O13" i="5"/>
  <c r="O15" i="5" s="1"/>
  <c r="A1" i="378"/>
  <c r="A1" i="377"/>
  <c r="A1" i="43"/>
  <c r="A1" i="344"/>
  <c r="A1" i="4"/>
  <c r="A1" i="324"/>
  <c r="A1" i="5"/>
  <c r="A1" i="14"/>
  <c r="O20" i="5" l="1"/>
  <c r="R20" i="5" s="1"/>
</calcChain>
</file>

<file path=xl/sharedStrings.xml><?xml version="1.0" encoding="utf-8"?>
<sst xmlns="http://schemas.openxmlformats.org/spreadsheetml/2006/main" count="12355" uniqueCount="292">
  <si>
    <t>GL Account</t>
  </si>
  <si>
    <t>Legal Entity</t>
  </si>
  <si>
    <t>Vehicle</t>
  </si>
  <si>
    <t>Investor Name</t>
  </si>
  <si>
    <t>Total Commitment</t>
  </si>
  <si>
    <t>Beginning Capital</t>
  </si>
  <si>
    <t>Capital Contributions</t>
  </si>
  <si>
    <t>Capital Distributions</t>
  </si>
  <si>
    <t>Syndication Costs</t>
  </si>
  <si>
    <t>Dividend Income</t>
  </si>
  <si>
    <t>Other income</t>
  </si>
  <si>
    <t>Management Fees</t>
  </si>
  <si>
    <t>Management Fee Waiver</t>
  </si>
  <si>
    <t>Professional &amp; Other Expenses</t>
  </si>
  <si>
    <t>Total Operating Income/(Expense)</t>
  </si>
  <si>
    <t>Realized Gain/(Loss)</t>
  </si>
  <si>
    <t>Realized Gain/(Loss)  LTD</t>
  </si>
  <si>
    <t>Unrealized Gain/(Loss) YTD</t>
  </si>
  <si>
    <t>Unrealized Gain/(Loss)  LTD</t>
  </si>
  <si>
    <t>Net Increase / (Decrease) from Operations</t>
  </si>
  <si>
    <t>Unrealized Carried Interest - YTD</t>
  </si>
  <si>
    <t>Unrealized Carried Iinterest - LTD</t>
  </si>
  <si>
    <t>Ending Capital</t>
  </si>
  <si>
    <t>Remaining Commitment</t>
  </si>
  <si>
    <t>LTD Contributions</t>
  </si>
  <si>
    <t>Net IRR</t>
  </si>
  <si>
    <t>IRRST[Net IRR][L1]</t>
  </si>
  <si>
    <t>IRRST[Net IRR][LGT]</t>
  </si>
  <si>
    <t>Deal name</t>
  </si>
  <si>
    <t>Security Type</t>
  </si>
  <si>
    <t>Geography</t>
  </si>
  <si>
    <t>Industry</t>
  </si>
  <si>
    <t>Investment Type</t>
  </si>
  <si>
    <t>Beginning Cost</t>
  </si>
  <si>
    <t>Beginning FMV</t>
  </si>
  <si>
    <t>Purchases</t>
  </si>
  <si>
    <t>Return of Capital</t>
  </si>
  <si>
    <t>Unrealized Gain/(Loss)</t>
  </si>
  <si>
    <t>Ending Cost</t>
  </si>
  <si>
    <t>Ending FMV</t>
  </si>
  <si>
    <t>IRR</t>
  </si>
  <si>
    <t>IRRST[IRR][LGT]</t>
  </si>
  <si>
    <t>10000.2 - Cash - USD</t>
  </si>
  <si>
    <t>Cash - Disbursed - USD</t>
  </si>
  <si>
    <t>Cash - Received - USD</t>
  </si>
  <si>
    <t>12000 - E - Investments</t>
  </si>
  <si>
    <t>Investments - Equity - Purchase</t>
  </si>
  <si>
    <t>16600 - Loans Receivable</t>
  </si>
  <si>
    <t>Loans Receivable</t>
  </si>
  <si>
    <t>21050.1 - Loans Payable</t>
  </si>
  <si>
    <t>22000 - Payable - Management Fees (Non Inv Rel)</t>
  </si>
  <si>
    <t>Accrued Expense - Management Fee - Accrued (Non Inv Rel)</t>
  </si>
  <si>
    <t>23000.2 - Accrued Expense - Audit</t>
  </si>
  <si>
    <t>23000.5 - Accrued Expense – Administration Fees</t>
  </si>
  <si>
    <t>30900 - LP Contributions - Working Capital</t>
  </si>
  <si>
    <t>Capital Call - Working Capital</t>
  </si>
  <si>
    <t>40000 - Expense - Management Fee (Non Inv Rel)</t>
  </si>
  <si>
    <t>Expense - Management Fees (Non Inv Rel)</t>
  </si>
  <si>
    <t>40100 - Expense - Audit Fees</t>
  </si>
  <si>
    <t>40300 - Expense - Administration costs</t>
  </si>
  <si>
    <t>Expense - Administration fees</t>
  </si>
  <si>
    <t>44000.4 - Expense - Interest</t>
  </si>
  <si>
    <t>45000 - Expense - Organisational (Non Inv Rel)</t>
  </si>
  <si>
    <t>64020.1 - Interest Income</t>
  </si>
  <si>
    <t>Trans Type</t>
  </si>
  <si>
    <t>Opening Balance</t>
  </si>
  <si>
    <t>Debit</t>
  </si>
  <si>
    <t>Credit</t>
  </si>
  <si>
    <t>Ending Balance</t>
  </si>
  <si>
    <t>YTD Amount</t>
  </si>
  <si>
    <t>GL Date</t>
  </si>
  <si>
    <t>Dr/(Cr) amount</t>
  </si>
  <si>
    <t>Comments transaction</t>
  </si>
  <si>
    <t>Total</t>
  </si>
  <si>
    <t>Unrealized Carried Interest - QTD</t>
  </si>
  <si>
    <t>Unrealized Gain/(Loss) QTD</t>
  </si>
  <si>
    <t>Assets</t>
  </si>
  <si>
    <t>Liabilities</t>
  </si>
  <si>
    <t>Check</t>
  </si>
  <si>
    <t>16100 - Accounts Receivable (Inv Rel)</t>
  </si>
  <si>
    <t>17100 - Prepaid Expenses - Non Inv Rel</t>
  </si>
  <si>
    <t>Prepaid Expenses - Management Fees (Non Inv Rel)</t>
  </si>
  <si>
    <t>18000 - LP Contributions - Calls Receivable</t>
  </si>
  <si>
    <t>Receivable - Capital Call Receivable</t>
  </si>
  <si>
    <t>37000 - Syndication Costs</t>
  </si>
  <si>
    <t>55000 - Realized Gain/Loss - Divestment</t>
  </si>
  <si>
    <t>41050 - Expense - Other</t>
  </si>
  <si>
    <t>Equity</t>
  </si>
  <si>
    <t>Total Assets</t>
  </si>
  <si>
    <t>Total Liabilities &amp; Equity</t>
  </si>
  <si>
    <t>NAV</t>
  </si>
  <si>
    <t>16100.5 - Receivable - Subsequent Close Interest</t>
  </si>
  <si>
    <t>20500.1 - Payable - Related Party</t>
  </si>
  <si>
    <t>Payable - Related Party</t>
  </si>
  <si>
    <t>29100 - Payable - Subsequent Close Interest</t>
  </si>
  <si>
    <t>41000 - Expense - Abort Costs (Inv rel)</t>
  </si>
  <si>
    <t>49999 - Expense - Tax</t>
  </si>
  <si>
    <t>12500 - E - Investments - Market Adjustments</t>
  </si>
  <si>
    <t>16100.1 - Receivables</t>
  </si>
  <si>
    <t>Receivable</t>
  </si>
  <si>
    <t>20500 - Accounts Payable (Non Inv Rel)</t>
  </si>
  <si>
    <t>Payable - Other (Non Inv Rel)</t>
  </si>
  <si>
    <t>43000.1 - Bank Charges</t>
  </si>
  <si>
    <t>Expense - Bank Charges</t>
  </si>
  <si>
    <t>52000.1 - Unrealized Gain/Loss</t>
  </si>
  <si>
    <t>Management Fee Reimbursement</t>
  </si>
  <si>
    <t>40000.4 - Expense - Management Fee Rebate</t>
  </si>
  <si>
    <t>Bank Account</t>
  </si>
  <si>
    <t>Balance Change</t>
  </si>
  <si>
    <t>Cash Balances</t>
  </si>
  <si>
    <t>20500.4 - Accounts Payable</t>
  </si>
  <si>
    <t>Accounts Payable</t>
  </si>
  <si>
    <t>41110 - Expense - Legal Fees</t>
  </si>
  <si>
    <t>Expense - Legal Fees</t>
  </si>
  <si>
    <t>42000.2 - Expense - Property</t>
  </si>
  <si>
    <t>Expense - Property Expenses</t>
  </si>
  <si>
    <t>ERISA</t>
  </si>
  <si>
    <t>No</t>
  </si>
  <si>
    <t>18000.1 - Due From Investors</t>
  </si>
  <si>
    <t>41071 - Expense - Business Meeting Expenses</t>
  </si>
  <si>
    <t>Fourth Quarter and Establish cash escrow</t>
  </si>
  <si>
    <t>Vistra USA LLC (vistraus)</t>
  </si>
  <si>
    <t>41060 - Expense - Comms &amp; IT Expenses</t>
  </si>
  <si>
    <t>Expense - Comms &amp; IT Expenses</t>
  </si>
  <si>
    <t>46000 - Expense - Fund</t>
  </si>
  <si>
    <t>Expense - Fund</t>
  </si>
  <si>
    <t>Accrued Expense – Administration Fees - Payable</t>
  </si>
  <si>
    <t>Limited Partnership</t>
  </si>
  <si>
    <t>40000.6 - Expense - Acquisition Fee</t>
  </si>
  <si>
    <t>Expense - Acquisition Fee</t>
  </si>
  <si>
    <t>41100 - Expense - Entertainment</t>
  </si>
  <si>
    <t>Expense - Entertainment</t>
  </si>
  <si>
    <t>41180 - Expense - Marketing</t>
  </si>
  <si>
    <t>Expense - Marketing</t>
  </si>
  <si>
    <t>41080 - Expense - Travel Expenses</t>
  </si>
  <si>
    <t>Expense - Travel Expenses</t>
  </si>
  <si>
    <t>Texas</t>
  </si>
  <si>
    <t>New York</t>
  </si>
  <si>
    <t>Florida</t>
  </si>
  <si>
    <t>Kansas</t>
  </si>
  <si>
    <t>Expense - Organisational (Non Inv Rel)</t>
  </si>
  <si>
    <t>Receivable - Accounts Receivable (Inv Rel)</t>
  </si>
  <si>
    <t>Accrued Expense - Audit - Payable</t>
  </si>
  <si>
    <t>39990 - Suspense Account</t>
  </si>
  <si>
    <t>Suspense</t>
  </si>
  <si>
    <t>Expense - Management Fee Rebate</t>
  </si>
  <si>
    <t>Expense - Audit Fee</t>
  </si>
  <si>
    <t>Expense - Other</t>
  </si>
  <si>
    <t>Income - Interest</t>
  </si>
  <si>
    <t>Loans Payable</t>
  </si>
  <si>
    <t>20500.3 - Due to Investors</t>
  </si>
  <si>
    <t>Due to Investors</t>
  </si>
  <si>
    <t>23000.1 - Accrued Expense</t>
  </si>
  <si>
    <t>Accrued Expense</t>
  </si>
  <si>
    <t>41191 - Expense - Tax Advisory</t>
  </si>
  <si>
    <t>Expense - Tax Advisory</t>
  </si>
  <si>
    <t>Expense - Interest</t>
  </si>
  <si>
    <t>Investments - Equity - Return of Capital</t>
  </si>
  <si>
    <t>ZZZ Operations USD</t>
  </si>
  <si>
    <t>ZZZ Operations USD (zzz Admin position)</t>
  </si>
  <si>
    <t>Deal Name</t>
  </si>
  <si>
    <t>Position</t>
  </si>
  <si>
    <t>Debits only</t>
  </si>
  <si>
    <t>Credits only</t>
  </si>
  <si>
    <t>Batch ID</t>
  </si>
  <si>
    <t>Comments Batch</t>
  </si>
  <si>
    <t>General Ledger</t>
  </si>
  <si>
    <t>QTD PCAP</t>
  </si>
  <si>
    <t>LTD PCAP</t>
  </si>
  <si>
    <t>Accrued expenses</t>
  </si>
  <si>
    <t>Trial Balance - YTD</t>
  </si>
  <si>
    <t>SOI - YTD</t>
  </si>
  <si>
    <t>QTD Amount</t>
  </si>
  <si>
    <t>Trial Balance - QTD</t>
  </si>
  <si>
    <t>SOI - ITD</t>
  </si>
  <si>
    <t>Unallocated</t>
  </si>
  <si>
    <t>Accrued Expense - Audit - Paid</t>
  </si>
  <si>
    <t>40000.1 - Expense - Management Fees</t>
  </si>
  <si>
    <t>Expense - Management Fee</t>
  </si>
  <si>
    <t>Expense - Broken Deal</t>
  </si>
  <si>
    <t>Accrued Expense – Administration Fees - Paid</t>
  </si>
  <si>
    <t>Investments - Equity - Unrealized Gain/Loss (B/S)</t>
  </si>
  <si>
    <t>Unrealized Gain/Loss</t>
  </si>
  <si>
    <t>Receivable - Subsequent Close Interest</t>
  </si>
  <si>
    <t>Payable - Subsequent Close Interest</t>
  </si>
  <si>
    <t>Expense - Business Meeting Expenses</t>
  </si>
  <si>
    <t>Expense - Tax Expense</t>
  </si>
  <si>
    <t>Realized Gain/Loss - Divestment</t>
  </si>
  <si>
    <t>39500 - GP - Carry Partners Account (Unrealized)</t>
  </si>
  <si>
    <t>GP Profit Reallocation - Carried Interest (B/S) (Unrealized) (Non Inv Rel)</t>
  </si>
  <si>
    <t>39500.1 - Provision for Carried Interest</t>
  </si>
  <si>
    <t>Provision for Carried Interest</t>
  </si>
  <si>
    <t>Due From Investors</t>
  </si>
  <si>
    <t>Expense - Meal and Entertainment</t>
  </si>
  <si>
    <t>45000.2 - Expense - Organisational</t>
  </si>
  <si>
    <t>Expense - Organisational</t>
  </si>
  <si>
    <t>Vistra Q4 2021 fee</t>
  </si>
  <si>
    <t>Accrued Expense - Audit Fees</t>
  </si>
  <si>
    <t>Trans Type Sub Category</t>
  </si>
  <si>
    <t>Accrued Expense -  Tax Advisory</t>
  </si>
  <si>
    <t>Yes</t>
  </si>
  <si>
    <t>ABC PARTNERS, LP</t>
  </si>
  <si>
    <t>XYZ Conversion JV, LLC</t>
  </si>
  <si>
    <t>Investment A, LLC</t>
  </si>
  <si>
    <t>Investment B, LLC</t>
  </si>
  <si>
    <t>Investment C, LLC</t>
  </si>
  <si>
    <t>Investment D, LLC</t>
  </si>
  <si>
    <t>Investment E, LLC</t>
  </si>
  <si>
    <t>Investment F, LLC</t>
  </si>
  <si>
    <t>Investment G, LLC</t>
  </si>
  <si>
    <t>Investment H, LLC</t>
  </si>
  <si>
    <t>Investment I, LLC</t>
  </si>
  <si>
    <t>Investment J, LLC</t>
  </si>
  <si>
    <t>Investment K, LLC</t>
  </si>
  <si>
    <t>ABC Partners Working Capital</t>
  </si>
  <si>
    <t>XYZ  Conversion JV, LLC</t>
  </si>
  <si>
    <t>PSF NC, LLC</t>
  </si>
  <si>
    <t>PDCW, LLC</t>
  </si>
  <si>
    <t>VASS, LLC</t>
  </si>
  <si>
    <t>30010 - LP Contributions - Loan</t>
  </si>
  <si>
    <t>Capital Call - Loan</t>
  </si>
  <si>
    <t>Class A Investors</t>
  </si>
  <si>
    <t>Partner 1</t>
  </si>
  <si>
    <t>Partner 2</t>
  </si>
  <si>
    <t>Partner 3</t>
  </si>
  <si>
    <t>Partner 4</t>
  </si>
  <si>
    <t>Partner 5</t>
  </si>
  <si>
    <t>Partner 6</t>
  </si>
  <si>
    <t>Partner 7</t>
  </si>
  <si>
    <t>Partner 8</t>
  </si>
  <si>
    <t>Partner 9</t>
  </si>
  <si>
    <t>Partner 10</t>
  </si>
  <si>
    <t>Partner 11</t>
  </si>
  <si>
    <t>Partner 12</t>
  </si>
  <si>
    <t>Partner 13</t>
  </si>
  <si>
    <t>Partner 14</t>
  </si>
  <si>
    <t>Partner 15</t>
  </si>
  <si>
    <t>Partner 16</t>
  </si>
  <si>
    <t>Partner 17</t>
  </si>
  <si>
    <t>Partner 18</t>
  </si>
  <si>
    <t>Partner 19</t>
  </si>
  <si>
    <t>Partner 20</t>
  </si>
  <si>
    <t>Partner 21</t>
  </si>
  <si>
    <t>Partner 22</t>
  </si>
  <si>
    <t>Partner 23</t>
  </si>
  <si>
    <t>Partner 24</t>
  </si>
  <si>
    <t>Partner 25</t>
  </si>
  <si>
    <t>Partner 26</t>
  </si>
  <si>
    <t>Partner 27</t>
  </si>
  <si>
    <t>Partner 28</t>
  </si>
  <si>
    <t>Partner 29</t>
  </si>
  <si>
    <t>Partner 30</t>
  </si>
  <si>
    <t>Partner 31</t>
  </si>
  <si>
    <t>Partner 32</t>
  </si>
  <si>
    <t>Partner 33</t>
  </si>
  <si>
    <t>Partner 34</t>
  </si>
  <si>
    <t>Partner 35</t>
  </si>
  <si>
    <t>Partner 36</t>
  </si>
  <si>
    <t>Partner 37</t>
  </si>
  <si>
    <t>Partner 38</t>
  </si>
  <si>
    <t>Partner 39</t>
  </si>
  <si>
    <t>Partner 40</t>
  </si>
  <si>
    <t>Partner 41</t>
  </si>
  <si>
    <t>Partner 42</t>
  </si>
  <si>
    <t>Partner 43</t>
  </si>
  <si>
    <t>Partner 44</t>
  </si>
  <si>
    <t>Partner 45</t>
  </si>
  <si>
    <t>Partner 46</t>
  </si>
  <si>
    <t>Partner 47</t>
  </si>
  <si>
    <t>Partner 48</t>
  </si>
  <si>
    <t>Partner 49</t>
  </si>
  <si>
    <t>Partner 50</t>
  </si>
  <si>
    <t>Partner 51</t>
  </si>
  <si>
    <t>Partner 52</t>
  </si>
  <si>
    <t>Partner 53</t>
  </si>
  <si>
    <t>Partner 54</t>
  </si>
  <si>
    <t>Partner 55</t>
  </si>
  <si>
    <t>Partner 56</t>
  </si>
  <si>
    <t>Partner 57</t>
  </si>
  <si>
    <t>Partner 58</t>
  </si>
  <si>
    <t>Partner 59</t>
  </si>
  <si>
    <t>Partner 60</t>
  </si>
  <si>
    <t>Partner 61</t>
  </si>
  <si>
    <t>Partner 62</t>
  </si>
  <si>
    <t>Partner 63</t>
  </si>
  <si>
    <t>Partner 64</t>
  </si>
  <si>
    <t>ABC Partners GP, LLC</t>
  </si>
  <si>
    <t>Capital Contributions - Loan</t>
  </si>
  <si>
    <t>Unrealized Carried Interest - LTD</t>
  </si>
  <si>
    <t xml:space="preserve">ABC Partners LP- FRB - USD a/c </t>
  </si>
  <si>
    <t xml:space="preserve">ABC Partners  - US Bank - USD a/c </t>
  </si>
  <si>
    <t>FOF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</si>
</sst>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_(&quot;TT$&quot;* #,##0.00_);_(&quot;TT$&quot;* \(#,##0.00\);_(&quot;TT$&quot;* &quot;-&quot;??_);_(@_)"/>
    <numFmt numFmtId="170" formatCode="###0.00;[Red]\-###0.00;0.00"/>
    <numFmt numFmtId="172" formatCode="[$-409]mmmm\ d\,\ yyyy;@"/>
    <numFmt numFmtId="173" formatCode="_(* #,##0_);_(* \(#,##0\);_(* &quot;-&quot;??_);_(@_)"/>
    <numFmt numFmtId="176" formatCode="#,##0\ ;\(#,##0\);\-\ \ \ \ \ "/>
    <numFmt numFmtId="177" formatCode="#,##0\ ;\(#,##0\);\–\ \ \ \ \ "/>
    <numFmt numFmtId="178" formatCode="_-&quot;$&quot;* #,##0.00_-;\-&quot;$&quot;* #,##0.00_-;_-&quot;$&quot;* &quot;-&quot;??_-;_-@_-"/>
    <numFmt numFmtId="179" formatCode="0.0_);\(0.0\)"/>
    <numFmt numFmtId="180" formatCode="#,##0\ \ \ \ ;[Red]\(#,##0\)\ \ \ ;\—\ \ \ \ "/>
    <numFmt numFmtId="181" formatCode="#,##0\ \ \ ;[Red]\(#,##0\)\ \ ;\—\ \ \ \ "/>
    <numFmt numFmtId="182" formatCode="mmmm\ d\,\ yyyy"/>
    <numFmt numFmtId="183" formatCode="0.0000000%"/>
    <numFmt numFmtId="184" formatCode="0.00000000%"/>
    <numFmt numFmtId="185" formatCode="0.000000000%"/>
    <numFmt numFmtId="186" formatCode="#,##0_%_);\(#,##0\)_%;#,##0_%_);@_%_)"/>
    <numFmt numFmtId="187" formatCode="#,##0_%_);\(#,##0\)_%;**;@_%_)"/>
    <numFmt numFmtId="188" formatCode="&quot;$&quot;#,##0_%_);\(&quot;$&quot;#,##0\)_%;&quot;$&quot;#,##0_%_);@_%_)"/>
    <numFmt numFmtId="189" formatCode="m/d/yy_%_)"/>
    <numFmt numFmtId="190" formatCode="0_%_);\(0\)_%;0_%_);@_%_)"/>
    <numFmt numFmtId="191" formatCode="0.0\%_);\(0.0\%\);0.0\%_);@_%_)"/>
    <numFmt numFmtId="192" formatCode="_ * #,##0_ ;_ * \-#,##0_ ;_ * &quot;-&quot;_ ;_ @_ "/>
    <numFmt numFmtId="193" formatCode="_ * #,##0.00_ ;_ * \-#,##0.00_ ;_ * &quot;-&quot;??_ ;_ @_ "/>
    <numFmt numFmtId="194" formatCode="_ &quot;S/&quot;* #,##0_ ;_ &quot;S/&quot;* \-#,##0_ ;_ &quot;S/&quot;* &quot;-&quot;_ ;_ @_ "/>
    <numFmt numFmtId="195" formatCode="_ &quot;S/&quot;* #,##0.00_ ;_ &quot;S/&quot;* \-#,##0.00_ ;_ &quot;S/&quot;* &quot;-&quot;??_ ;_ @_ "/>
    <numFmt numFmtId="196" formatCode="0.0\x_)_);&quot;NM&quot;_x_)_);0.0\x_)_);@_%_)"/>
    <numFmt numFmtId="197" formatCode="#,##0.0_x_)_);&quot;NM&quot;_x_)_);#,##0.0_x_)_);@_x_)_)"/>
    <numFmt numFmtId="198" formatCode="0.00_)"/>
    <numFmt numFmtId="199" formatCode="0.00000%"/>
    <numFmt numFmtId="202" formatCode="m/d/yyyy;@"/>
    <numFmt numFmtId="203" formatCode="&quot;TT$&quot;#,##0_%_);\(&quot;TT$&quot;#,##0\)_%;&quot;TT$&quot;#,##0_%_);@_%_)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0"/>
      <name val="Arial"/>
      <family val="2"/>
    </font>
    <font>
      <sz val="12"/>
      <name val="Times New Roman"/>
      <family val="1"/>
    </font>
    <font>
      <sz val="9"/>
      <name val="Arial"/>
      <family val="2"/>
    </font>
    <font>
      <sz val="8"/>
      <color rgb="FF0070C0"/>
      <name val="Arial"/>
      <family val="2"/>
    </font>
    <font>
      <sz val="10"/>
      <name val="Helv"/>
    </font>
    <font>
      <sz val="11"/>
      <color indexed="8"/>
      <name val="Times New Roman"/>
      <family val="1"/>
    </font>
    <font>
      <sz val="11"/>
      <name val="Arial"/>
      <family val="2"/>
    </font>
    <font>
      <sz val="11"/>
      <color indexed="8"/>
      <name val="Calibri"/>
      <family val="2"/>
    </font>
    <font>
      <sz val="10"/>
      <name val="Comic Sans MS"/>
      <family val="4"/>
    </font>
    <font>
      <sz val="12"/>
      <name val="Helv"/>
    </font>
    <font>
      <sz val="12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6"/>
      <name val="Arial"/>
      <family val="2"/>
    </font>
    <font>
      <b/>
      <sz val="9"/>
      <name val="Arial"/>
      <family val="2"/>
    </font>
    <font>
      <b/>
      <sz val="8"/>
      <color indexed="12"/>
      <name val="Arial"/>
      <family val="2"/>
    </font>
    <font>
      <b/>
      <sz val="14"/>
      <name val="Helv"/>
    </font>
    <font>
      <sz val="24"/>
      <color indexed="13"/>
      <name val="Helv"/>
    </font>
    <font>
      <b/>
      <sz val="11"/>
      <name val="Calibri"/>
      <family val="2"/>
      <scheme val="minor"/>
    </font>
    <font>
      <b/>
      <sz val="10"/>
      <name val="MS Sans Serif"/>
      <family val="2"/>
    </font>
    <font>
      <sz val="10"/>
      <name val="BERNHARD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8"/>
      <name val="Arial"/>
      <family val="2"/>
    </font>
    <font>
      <b/>
      <sz val="8.5"/>
      <name val="Geneva"/>
      <family val="2"/>
    </font>
    <font>
      <b/>
      <sz val="12"/>
      <name val="Helv"/>
    </font>
    <font>
      <sz val="7"/>
      <name val="Small Fonts"/>
      <family val="2"/>
    </font>
    <font>
      <b/>
      <i/>
      <sz val="16"/>
      <name val="Helv"/>
    </font>
    <font>
      <sz val="8"/>
      <name val="Helv"/>
    </font>
    <font>
      <sz val="12"/>
      <color indexed="13"/>
      <name val="Helv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12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0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2" fontId="5" fillId="0" borderId="0"/>
    <xf numFmtId="172" fontId="7" fillId="0" borderId="0"/>
    <xf numFmtId="43" fontId="7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172" fontId="5" fillId="0" borderId="0"/>
    <xf numFmtId="176" fontId="8" fillId="0" borderId="2" applyNumberFormat="0" applyFill="0" applyAlignment="0" applyProtection="0">
      <alignment horizontal="center"/>
    </xf>
    <xf numFmtId="177" fontId="8" fillId="0" borderId="1" applyFill="0" applyAlignment="0" applyProtection="0">
      <alignment horizontal="center"/>
    </xf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8" fillId="0" borderId="0"/>
    <xf numFmtId="0" fontId="18" fillId="0" borderId="3"/>
    <xf numFmtId="0" fontId="5" fillId="0" borderId="0" applyFill="0" applyBorder="0" applyAlignment="0" applyProtection="0"/>
    <xf numFmtId="0" fontId="9" fillId="0" borderId="0" applyFill="0" applyBorder="0" applyAlignment="0" applyProtection="0"/>
    <xf numFmtId="0" fontId="19" fillId="0" borderId="0" applyFill="0" applyBorder="0" applyAlignment="0" applyProtection="0"/>
    <xf numFmtId="0" fontId="4" fillId="0" borderId="0" applyFill="0" applyBorder="0" applyAlignment="0" applyProtection="0"/>
    <xf numFmtId="0" fontId="20" fillId="0" borderId="0" applyFill="0" applyBorder="0" applyAlignment="0" applyProtection="0"/>
    <xf numFmtId="0" fontId="21" fillId="0" borderId="0" applyFill="0" applyBorder="0" applyAlignment="0" applyProtection="0"/>
    <xf numFmtId="0" fontId="22" fillId="0" borderId="0" applyFill="0" applyBorder="0" applyAlignment="0" applyProtection="0"/>
    <xf numFmtId="0" fontId="23" fillId="0" borderId="0" applyFill="0" applyBorder="0" applyAlignment="0" applyProtection="0"/>
    <xf numFmtId="0" fontId="11" fillId="0" borderId="0" applyNumberFormat="0" applyFill="0" applyBorder="0" applyAlignment="0" applyProtection="0"/>
    <xf numFmtId="0" fontId="24" fillId="3" borderId="4">
      <alignment horizontal="center" vertical="center"/>
      <protection locked="0"/>
    </xf>
    <xf numFmtId="0" fontId="3" fillId="0" borderId="0" applyNumberFormat="0" applyFill="0" applyBorder="0" applyAlignment="0" applyProtection="0"/>
    <xf numFmtId="0" fontId="25" fillId="4" borderId="3"/>
    <xf numFmtId="0" fontId="8" fillId="0" borderId="0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179" fontId="14" fillId="0" borderId="0"/>
    <xf numFmtId="0" fontId="1" fillId="0" borderId="0"/>
    <xf numFmtId="0" fontId="5" fillId="0" borderId="0"/>
    <xf numFmtId="0" fontId="1" fillId="0" borderId="0"/>
    <xf numFmtId="0" fontId="15" fillId="0" borderId="0"/>
    <xf numFmtId="180" fontId="14" fillId="0" borderId="0"/>
    <xf numFmtId="0" fontId="10" fillId="0" borderId="0"/>
    <xf numFmtId="0" fontId="17" fillId="0" borderId="0"/>
    <xf numFmtId="172" fontId="5" fillId="0" borderId="0"/>
    <xf numFmtId="0" fontId="1" fillId="0" borderId="0"/>
    <xf numFmtId="0" fontId="1" fillId="0" borderId="0"/>
    <xf numFmtId="181" fontId="8" fillId="0" borderId="0" applyFill="0" applyBorder="0" applyAlignment="0" applyProtection="0"/>
    <xf numFmtId="182" fontId="8" fillId="0" borderId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0" fontId="8" fillId="0" borderId="1" applyNumberFormat="0" applyFill="0" applyAlignment="0" applyProtection="0"/>
    <xf numFmtId="0" fontId="18" fillId="0" borderId="3"/>
    <xf numFmtId="0" fontId="26" fillId="5" borderId="0"/>
    <xf numFmtId="0" fontId="25" fillId="0" borderId="5"/>
    <xf numFmtId="0" fontId="25" fillId="0" borderId="3"/>
    <xf numFmtId="3" fontId="11" fillId="0" borderId="0" applyBorder="0" applyAlignment="0">
      <protection locked="0"/>
    </xf>
    <xf numFmtId="3" fontId="9" fillId="0" borderId="0" applyBorder="0" applyAlignment="0">
      <protection locked="0"/>
    </xf>
    <xf numFmtId="3" fontId="11" fillId="0" borderId="0" applyFill="0" applyBorder="0" applyAlignment="0"/>
    <xf numFmtId="4" fontId="13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13" fillId="0" borderId="0"/>
    <xf numFmtId="0" fontId="1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86" fontId="5" fillId="0" borderId="0" applyFont="0" applyFill="0" applyBorder="0" applyAlignment="0" applyProtection="0">
      <alignment horizontal="right"/>
    </xf>
    <xf numFmtId="187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9" fillId="0" borderId="0"/>
    <xf numFmtId="0" fontId="13" fillId="0" borderId="0"/>
    <xf numFmtId="0" fontId="29" fillId="0" borderId="0"/>
    <xf numFmtId="0" fontId="13" fillId="0" borderId="0"/>
    <xf numFmtId="188" fontId="5" fillId="0" borderId="0" applyFont="0" applyFill="0" applyBorder="0" applyAlignment="0" applyProtection="0">
      <alignment horizontal="right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8" fillId="0" borderId="0"/>
    <xf numFmtId="18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30" fillId="0" borderId="0">
      <protection locked="0"/>
    </xf>
    <xf numFmtId="190" fontId="5" fillId="0" borderId="7" applyNumberFormat="0" applyFont="0" applyFill="0" applyAlignment="0" applyProtection="0"/>
    <xf numFmtId="0" fontId="31" fillId="0" borderId="0">
      <protection locked="0"/>
    </xf>
    <xf numFmtId="0" fontId="31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5" fillId="0" borderId="0" applyFill="0" applyBorder="0" applyProtection="0">
      <alignment horizontal="left"/>
    </xf>
    <xf numFmtId="38" fontId="32" fillId="6" borderId="0" applyNumberFormat="0" applyBorder="0" applyAlignment="0" applyProtection="0"/>
    <xf numFmtId="38" fontId="32" fillId="6" borderId="0" applyNumberFormat="0" applyBorder="0" applyAlignment="0" applyProtection="0"/>
    <xf numFmtId="191" fontId="5" fillId="0" borderId="0" applyFont="0" applyFill="0" applyBorder="0" applyAlignment="0" applyProtection="0">
      <alignment horizontal="right"/>
    </xf>
    <xf numFmtId="0" fontId="5" fillId="0" borderId="0" applyProtection="0">
      <alignment horizontal="right"/>
    </xf>
    <xf numFmtId="0" fontId="5" fillId="0" borderId="0" applyProtection="0">
      <alignment horizontal="left"/>
    </xf>
    <xf numFmtId="0" fontId="5" fillId="0" borderId="0" applyProtection="0">
      <alignment horizontal="left"/>
    </xf>
    <xf numFmtId="0" fontId="5" fillId="0" borderId="0" applyProtection="0">
      <alignment horizontal="left"/>
    </xf>
    <xf numFmtId="0" fontId="5" fillId="0" borderId="0" applyProtection="0">
      <alignment horizontal="left"/>
    </xf>
    <xf numFmtId="0" fontId="33" fillId="0" borderId="0" applyNumberFormat="0" applyFont="0" applyAlignment="0"/>
    <xf numFmtId="10" fontId="32" fillId="3" borderId="4" applyNumberFormat="0" applyBorder="0" applyAlignment="0" applyProtection="0"/>
    <xf numFmtId="10" fontId="32" fillId="3" borderId="4" applyNumberFormat="0" applyBorder="0" applyAlignment="0" applyProtection="0"/>
    <xf numFmtId="192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5" fontId="5" fillId="0" borderId="0" applyFont="0" applyFill="0" applyBorder="0" applyAlignment="0" applyProtection="0"/>
    <xf numFmtId="0" fontId="30" fillId="0" borderId="0">
      <protection locked="0"/>
    </xf>
    <xf numFmtId="196" fontId="5" fillId="0" borderId="0" applyFont="0" applyFill="0" applyBorder="0" applyAlignment="0" applyProtection="0">
      <alignment horizontal="right"/>
    </xf>
    <xf numFmtId="197" fontId="5" fillId="0" borderId="0" applyFont="0" applyFill="0" applyBorder="0" applyAlignment="0" applyProtection="0">
      <alignment horizontal="right"/>
    </xf>
    <xf numFmtId="37" fontId="35" fillId="0" borderId="0"/>
    <xf numFmtId="198" fontId="3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1" fontId="5" fillId="0" borderId="0" applyProtection="0">
      <alignment horizontal="right" vertical="center"/>
    </xf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0" fillId="0" borderId="0">
      <protection locked="0"/>
    </xf>
    <xf numFmtId="0" fontId="18" fillId="0" borderId="0"/>
    <xf numFmtId="38" fontId="37" fillId="0" borderId="0"/>
    <xf numFmtId="0" fontId="5" fillId="7" borderId="0"/>
    <xf numFmtId="0" fontId="5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3"/>
    <xf numFmtId="0" fontId="5" fillId="0" borderId="0" applyBorder="0" applyProtection="0">
      <alignment vertical="center"/>
    </xf>
    <xf numFmtId="190" fontId="5" fillId="0" borderId="1" applyBorder="0" applyProtection="0">
      <alignment horizontal="right" vertical="center"/>
    </xf>
    <xf numFmtId="0" fontId="5" fillId="8" borderId="0" applyBorder="0" applyProtection="0">
      <alignment horizontal="centerContinuous" vertical="center"/>
    </xf>
    <xf numFmtId="0" fontId="5" fillId="9" borderId="1" applyBorder="0" applyProtection="0">
      <alignment horizontal="centerContinuous" vertical="center"/>
    </xf>
    <xf numFmtId="0" fontId="5" fillId="0" borderId="0" applyFill="0" applyBorder="0" applyProtection="0">
      <alignment horizontal="left"/>
    </xf>
    <xf numFmtId="0" fontId="5" fillId="0" borderId="8" applyFill="0" applyBorder="0" applyProtection="0">
      <alignment horizontal="left" vertical="top"/>
    </xf>
    <xf numFmtId="0" fontId="38" fillId="5" borderId="0"/>
    <xf numFmtId="0" fontId="30" fillId="0" borderId="6">
      <protection locked="0"/>
    </xf>
    <xf numFmtId="0" fontId="30" fillId="0" borderId="6">
      <protection locked="0"/>
    </xf>
    <xf numFmtId="0" fontId="34" fillId="0" borderId="5"/>
    <xf numFmtId="0" fontId="34" fillId="0" borderId="3"/>
    <xf numFmtId="164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72" fontId="39" fillId="0" borderId="0"/>
    <xf numFmtId="0" fontId="1" fillId="0" borderId="0"/>
    <xf numFmtId="43" fontId="5" fillId="0" borderId="0" applyFont="0" applyFill="0" applyBorder="0" applyAlignment="0" applyProtection="0"/>
    <xf numFmtId="0" fontId="1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168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8" fillId="0" borderId="9"/>
    <xf numFmtId="0" fontId="25" fillId="4" borderId="9"/>
    <xf numFmtId="0" fontId="18" fillId="0" borderId="9"/>
    <xf numFmtId="0" fontId="25" fillId="0" borderId="9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" fillId="0" borderId="0" applyFont="0" applyFill="0" applyBorder="0" applyAlignment="0" applyProtection="0"/>
    <xf numFmtId="203" fontId="5" fillId="0" borderId="0" applyFont="0" applyFill="0" applyBorder="0" applyAlignment="0" applyProtection="0">
      <alignment horizontal="right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8" fillId="0" borderId="9"/>
    <xf numFmtId="0" fontId="34" fillId="0" borderId="9"/>
    <xf numFmtId="172" fontId="5" fillId="0" borderId="0"/>
    <xf numFmtId="167" fontId="5" fillId="0" borderId="0" applyFont="0" applyFill="0" applyBorder="0" applyAlignment="0" applyProtection="0"/>
    <xf numFmtId="167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" fillId="0" borderId="0"/>
    <xf numFmtId="0" fontId="18" fillId="0" borderId="10"/>
    <xf numFmtId="0" fontId="25" fillId="4" borderId="10"/>
    <xf numFmtId="172" fontId="5" fillId="0" borderId="0"/>
    <xf numFmtId="172" fontId="5" fillId="0" borderId="0"/>
    <xf numFmtId="0" fontId="5" fillId="0" borderId="0"/>
    <xf numFmtId="0" fontId="18" fillId="0" borderId="10"/>
    <xf numFmtId="0" fontId="18" fillId="0" borderId="10"/>
    <xf numFmtId="0" fontId="25" fillId="0" borderId="10"/>
    <xf numFmtId="0" fontId="34" fillId="0" borderId="10"/>
    <xf numFmtId="203" fontId="5" fillId="0" borderId="0" applyFont="0" applyFill="0" applyBorder="0" applyAlignment="0" applyProtection="0">
      <alignment horizontal="right"/>
    </xf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0" fillId="0" borderId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43" fontId="0" fillId="0" borderId="0" xfId="1" applyFont="1"/>
    <xf numFmtId="10" fontId="0" fillId="0" borderId="0" xfId="2" applyNumberFormat="1" applyFont="1"/>
    <xf numFmtId="43" fontId="0" fillId="0" borderId="0" xfId="1" applyFont="1" applyAlignment="1">
      <alignment wrapText="1"/>
    </xf>
    <xf numFmtId="43" fontId="0" fillId="0" borderId="0" xfId="0" applyNumberFormat="1"/>
    <xf numFmtId="0" fontId="6" fillId="0" borderId="0" xfId="0" applyFont="1"/>
    <xf numFmtId="173" fontId="12" fillId="0" borderId="0" xfId="7" applyNumberFormat="1" applyFont="1" applyFill="1" applyAlignment="1">
      <alignment vertical="center"/>
    </xf>
    <xf numFmtId="43" fontId="6" fillId="0" borderId="0" xfId="0" applyNumberFormat="1" applyFont="1"/>
    <xf numFmtId="43" fontId="0" fillId="0" borderId="1" xfId="1" applyFont="1" applyBorder="1"/>
    <xf numFmtId="183" fontId="0" fillId="0" borderId="0" xfId="2" applyNumberFormat="1" applyFont="1"/>
    <xf numFmtId="184" fontId="0" fillId="0" borderId="0" xfId="2" applyNumberFormat="1" applyFont="1"/>
    <xf numFmtId="185" fontId="0" fillId="0" borderId="0" xfId="0" applyNumberFormat="1"/>
    <xf numFmtId="0" fontId="27" fillId="0" borderId="0" xfId="52" applyFont="1"/>
    <xf numFmtId="199" fontId="0" fillId="0" borderId="0" xfId="2" applyNumberFormat="1" applyFont="1"/>
    <xf numFmtId="167" fontId="0" fillId="0" borderId="0" xfId="0" applyNumberFormat="1"/>
    <xf numFmtId="202" fontId="0" fillId="0" borderId="0" xfId="0" applyNumberFormat="1"/>
    <xf numFmtId="43" fontId="0" fillId="0" borderId="0" xfId="1" applyFont="1" applyAlignment="1"/>
    <xf numFmtId="0" fontId="0" fillId="2" borderId="0" xfId="0" applyFill="1"/>
    <xf numFmtId="0" fontId="41" fillId="0" borderId="0" xfId="0" applyFont="1" applyAlignment="1">
      <alignment wrapText="1"/>
    </xf>
    <xf numFmtId="170" fontId="0" fillId="0" borderId="0" xfId="0" applyNumberFormat="1"/>
    <xf numFmtId="10" fontId="0" fillId="0" borderId="0" xfId="2" applyNumberFormat="1" applyFont="1" applyAlignment="1"/>
    <xf numFmtId="10" fontId="0" fillId="0" borderId="0" xfId="2" applyNumberFormat="1" applyFont="1" applyAlignment="1">
      <alignment wrapText="1"/>
    </xf>
    <xf numFmtId="43" fontId="0" fillId="2" borderId="0" xfId="0" applyNumberFormat="1" applyFill="1"/>
    <xf numFmtId="43" fontId="42" fillId="0" borderId="0" xfId="1" applyFont="1" applyAlignment="1"/>
    <xf numFmtId="43" fontId="43" fillId="0" borderId="0" xfId="1" applyFont="1" applyAlignment="1"/>
    <xf numFmtId="202" fontId="6" fillId="0" borderId="0" xfId="0" applyNumberFormat="1" applyFont="1"/>
    <xf numFmtId="202" fontId="0" fillId="0" borderId="0" xfId="1" applyNumberFormat="1" applyFont="1" applyAlignment="1"/>
    <xf numFmtId="0" fontId="44" fillId="2" borderId="0" xfId="0" applyFont="1" applyFill="1"/>
    <xf numFmtId="43" fontId="44" fillId="0" borderId="0" xfId="1" applyFont="1" applyFill="1"/>
    <xf numFmtId="43" fontId="44" fillId="0" borderId="0" xfId="1" applyFont="1" applyFill="1" applyProtection="1">
      <protection locked="0"/>
    </xf>
    <xf numFmtId="43" fontId="44" fillId="0" borderId="0" xfId="1" applyFont="1" applyFill="1" applyAlignment="1" applyProtection="1">
      <protection locked="0"/>
    </xf>
    <xf numFmtId="0" fontId="44" fillId="0" borderId="0" xfId="0" applyFont="1" applyAlignment="1">
      <alignment wrapText="1"/>
    </xf>
    <xf numFmtId="43" fontId="44" fillId="0" borderId="0" xfId="1" applyFont="1" applyFill="1" applyAlignment="1">
      <alignment wrapText="1"/>
    </xf>
    <xf numFmtId="43" fontId="44" fillId="0" borderId="0" xfId="1" applyFont="1" applyFill="1" applyAlignment="1" applyProtection="1">
      <alignment wrapText="1"/>
      <protection locked="0"/>
    </xf>
    <xf numFmtId="10" fontId="44" fillId="0" borderId="0" xfId="2" applyNumberFormat="1" applyFont="1" applyAlignment="1">
      <alignment wrapText="1"/>
    </xf>
    <xf numFmtId="170" fontId="44" fillId="0" borderId="0" xfId="0" applyNumberFormat="1" applyFont="1" applyAlignment="1">
      <alignment wrapText="1"/>
    </xf>
    <xf numFmtId="0" fontId="44" fillId="0" borderId="0" xfId="0" applyFont="1"/>
    <xf numFmtId="10" fontId="44" fillId="0" borderId="0" xfId="2" applyNumberFormat="1" applyFont="1"/>
    <xf numFmtId="170" fontId="44" fillId="0" borderId="0" xfId="0" applyNumberFormat="1" applyFont="1"/>
    <xf numFmtId="43" fontId="44" fillId="0" borderId="0" xfId="1" applyFont="1" applyFill="1" applyAlignment="1"/>
    <xf numFmtId="0" fontId="45" fillId="0" borderId="0" xfId="0" applyFont="1"/>
    <xf numFmtId="10" fontId="44" fillId="0" borderId="0" xfId="0" applyNumberFormat="1" applyFont="1"/>
    <xf numFmtId="167" fontId="44" fillId="0" borderId="0" xfId="0" applyNumberFormat="1" applyFont="1"/>
    <xf numFmtId="43" fontId="44" fillId="0" borderId="0" xfId="1" applyFont="1" applyFill="1" applyBorder="1" applyAlignment="1" applyProtection="1">
      <alignment wrapText="1"/>
      <protection locked="0"/>
    </xf>
    <xf numFmtId="43" fontId="44" fillId="0" borderId="0" xfId="1" applyFont="1" applyFill="1" applyBorder="1" applyAlignment="1" applyProtection="1">
      <protection locked="0"/>
    </xf>
    <xf numFmtId="202" fontId="44" fillId="0" borderId="0" xfId="1" applyNumberFormat="1" applyFont="1" applyFill="1" applyAlignment="1"/>
    <xf numFmtId="0" fontId="44" fillId="0" borderId="0" xfId="1" applyNumberFormat="1" applyFont="1" applyFill="1" applyAlignment="1"/>
    <xf numFmtId="202" fontId="44" fillId="0" borderId="0" xfId="0" applyNumberFormat="1" applyFont="1"/>
    <xf numFmtId="10" fontId="44" fillId="0" borderId="0" xfId="2" applyNumberFormat="1" applyFont="1" applyAlignment="1"/>
    <xf numFmtId="43" fontId="44" fillId="0" borderId="0" xfId="1" applyFont="1" applyAlignment="1">
      <alignment wrapText="1"/>
    </xf>
    <xf numFmtId="43" fontId="44" fillId="0" borderId="0" xfId="1" applyFont="1"/>
    <xf numFmtId="43" fontId="44" fillId="2" borderId="0" xfId="0" applyNumberFormat="1" applyFont="1" applyFill="1"/>
    <xf numFmtId="202" fontId="44" fillId="2" borderId="0" xfId="0" applyNumberFormat="1" applyFont="1" applyFill="1"/>
    <xf numFmtId="14" fontId="44" fillId="0" borderId="0" xfId="0" applyNumberFormat="1" applyFont="1"/>
    <xf numFmtId="14" fontId="44" fillId="2" borderId="0" xfId="0" applyNumberFormat="1" applyFont="1" applyFill="1"/>
    <xf numFmtId="14" fontId="44" fillId="0" borderId="0" xfId="0" applyNumberFormat="1" applyFont="1" applyAlignment="1">
      <alignment wrapText="1"/>
    </xf>
    <xf numFmtId="14" fontId="44" fillId="0" borderId="0" xfId="1" applyNumberFormat="1" applyFont="1" applyAlignment="1"/>
    <xf numFmtId="202" fontId="0" fillId="2" borderId="0" xfId="0" applyNumberFormat="1" applyFill="1"/>
    <xf numFmtId="43" fontId="0" fillId="2" borderId="0" xfId="0" applyNumberFormat="1" applyFill="1" applyProtection="1">
      <protection locked="0"/>
    </xf>
    <xf numFmtId="43" fontId="0" fillId="0" borderId="0" xfId="1" applyFont="1" applyFill="1" applyAlignment="1"/>
    <xf numFmtId="43" fontId="0" fillId="0" borderId="0" xfId="1" applyFont="1" applyFill="1" applyAlignment="1">
      <alignment wrapText="1"/>
    </xf>
    <xf numFmtId="0" fontId="0" fillId="2" borderId="0" xfId="0" applyFill="1" applyAlignment="1">
      <alignment wrapText="1"/>
    </xf>
    <xf numFmtId="43" fontId="0" fillId="2" borderId="0" xfId="0" applyNumberFormat="1" applyFill="1" applyAlignment="1">
      <alignment wrapText="1"/>
    </xf>
    <xf numFmtId="0" fontId="0" fillId="0" borderId="0" xfId="0" quotePrefix="1" applyAlignment="1">
      <alignment wrapText="1"/>
    </xf>
    <xf numFmtId="43" fontId="0" fillId="0" borderId="0" xfId="1" applyFont="1" applyFill="1" applyBorder="1" applyAlignment="1" applyProtection="1">
      <protection locked="0"/>
    </xf>
    <xf numFmtId="43" fontId="0" fillId="2" borderId="0" xfId="0" applyNumberFormat="1" applyFill="1" applyAlignment="1" applyProtection="1">
      <alignment wrapText="1"/>
      <protection locked="0"/>
    </xf>
    <xf numFmtId="0" fontId="2" fillId="2" borderId="0" xfId="0" applyFont="1" applyFill="1"/>
    <xf numFmtId="10" fontId="0" fillId="2" borderId="0" xfId="0" applyNumberFormat="1" applyFill="1"/>
    <xf numFmtId="167" fontId="0" fillId="2" borderId="0" xfId="0" applyNumberFormat="1" applyFill="1"/>
    <xf numFmtId="170" fontId="0" fillId="2" borderId="0" xfId="0" applyNumberFormat="1" applyFill="1"/>
    <xf numFmtId="14" fontId="0" fillId="2" borderId="0" xfId="0" applyNumberFormat="1" applyFill="1"/>
    <xf numFmtId="43" fontId="0" fillId="2" borderId="0" xfId="1" applyFont="1" applyFill="1"/>
    <xf numFmtId="43" fontId="0" fillId="2" borderId="0" xfId="1" applyFont="1" applyFill="1" applyAlignment="1"/>
  </cellXfs>
  <cellStyles count="307">
    <cellStyle name="_x000a_386grabber=M" xfId="89" xr:uid="{00000000-0005-0000-0000-000000000000}"/>
    <cellStyle name="Bottom bold border" xfId="13" xr:uid="{00000000-0005-0000-0000-000001000000}"/>
    <cellStyle name="Bottom single border" xfId="14" xr:uid="{00000000-0005-0000-0000-000002000000}"/>
    <cellStyle name="Comma" xfId="1" builtinId="3"/>
    <cellStyle name="Comma 0" xfId="90" xr:uid="{00000000-0005-0000-0000-000004000000}"/>
    <cellStyle name="Comma 0*" xfId="91" xr:uid="{00000000-0005-0000-0000-000005000000}"/>
    <cellStyle name="Comma 10" xfId="15" xr:uid="{00000000-0005-0000-0000-000006000000}"/>
    <cellStyle name="Comma 10 2" xfId="87" xr:uid="{00000000-0005-0000-0000-000007000000}"/>
    <cellStyle name="Comma 10 2 2" xfId="254" xr:uid="{00000000-0005-0000-0000-000008000000}"/>
    <cellStyle name="Comma 10 3" xfId="233" xr:uid="{00000000-0005-0000-0000-000009000000}"/>
    <cellStyle name="Comma 11" xfId="92" xr:uid="{00000000-0005-0000-0000-00000A000000}"/>
    <cellStyle name="Comma 11 2" xfId="256" xr:uid="{00000000-0005-0000-0000-00000B000000}"/>
    <cellStyle name="Comma 12" xfId="93" xr:uid="{00000000-0005-0000-0000-00000C000000}"/>
    <cellStyle name="Comma 12 2" xfId="257" xr:uid="{00000000-0005-0000-0000-00000D000000}"/>
    <cellStyle name="Comma 13" xfId="94" xr:uid="{00000000-0005-0000-0000-00000E000000}"/>
    <cellStyle name="Comma 13 2" xfId="258" xr:uid="{00000000-0005-0000-0000-00000F000000}"/>
    <cellStyle name="Comma 14" xfId="228" xr:uid="{00000000-0005-0000-0000-000010000000}"/>
    <cellStyle name="Comma 15 2 9" xfId="16" xr:uid="{00000000-0005-0000-0000-000011000000}"/>
    <cellStyle name="Comma 15 2 9 2" xfId="234" xr:uid="{00000000-0005-0000-0000-000012000000}"/>
    <cellStyle name="Comma 2" xfId="7" xr:uid="{00000000-0005-0000-0000-000013000000}"/>
    <cellStyle name="Comma 2 10 3" xfId="17" xr:uid="{00000000-0005-0000-0000-000014000000}"/>
    <cellStyle name="Comma 2 10 3 2" xfId="235" xr:uid="{00000000-0005-0000-0000-000015000000}"/>
    <cellStyle name="Comma 2 2" xfId="18" xr:uid="{00000000-0005-0000-0000-000016000000}"/>
    <cellStyle name="Comma 2 2 2" xfId="96" xr:uid="{00000000-0005-0000-0000-000017000000}"/>
    <cellStyle name="Comma 2 2 2 2" xfId="259" xr:uid="{00000000-0005-0000-0000-000018000000}"/>
    <cellStyle name="Comma 2 2 3" xfId="224" xr:uid="{00000000-0005-0000-0000-000019000000}"/>
    <cellStyle name="Comma 2 2 3 2" xfId="280" xr:uid="{00000000-0005-0000-0000-00001A000000}"/>
    <cellStyle name="Comma 2 2 4" xfId="236" xr:uid="{00000000-0005-0000-0000-00001B000000}"/>
    <cellStyle name="Comma 2 2_Commitment" xfId="95" xr:uid="{00000000-0005-0000-0000-00001C000000}"/>
    <cellStyle name="Comma 2 3" xfId="19" xr:uid="{00000000-0005-0000-0000-00001D000000}"/>
    <cellStyle name="Comma 2 3 2" xfId="237" xr:uid="{00000000-0005-0000-0000-00001E000000}"/>
    <cellStyle name="Comma 2 4" xfId="229" xr:uid="{00000000-0005-0000-0000-00001F000000}"/>
    <cellStyle name="Comma 2 48" xfId="20" xr:uid="{00000000-0005-0000-0000-000020000000}"/>
    <cellStyle name="Comma 2 48 2" xfId="238" xr:uid="{00000000-0005-0000-0000-000021000000}"/>
    <cellStyle name="Comma 2_BS &amp; IS Comparison" xfId="83" xr:uid="{00000000-0005-0000-0000-000022000000}"/>
    <cellStyle name="Comma 21" xfId="21" xr:uid="{00000000-0005-0000-0000-000023000000}"/>
    <cellStyle name="Comma 21 2" xfId="239" xr:uid="{00000000-0005-0000-0000-000024000000}"/>
    <cellStyle name="Comma 28" xfId="22" xr:uid="{00000000-0005-0000-0000-000025000000}"/>
    <cellStyle name="Comma 28 2" xfId="240" xr:uid="{00000000-0005-0000-0000-000026000000}"/>
    <cellStyle name="Comma 3" xfId="11" xr:uid="{00000000-0005-0000-0000-000027000000}"/>
    <cellStyle name="Comma 3 2" xfId="97" xr:uid="{00000000-0005-0000-0000-000028000000}"/>
    <cellStyle name="Comma 3 2 2" xfId="98" xr:uid="{00000000-0005-0000-0000-000029000000}"/>
    <cellStyle name="Comma 3 2 2 2" xfId="99" xr:uid="{00000000-0005-0000-0000-00002A000000}"/>
    <cellStyle name="Comma 3 2 2 2 2" xfId="262" xr:uid="{00000000-0005-0000-0000-00002B000000}"/>
    <cellStyle name="Comma 3 2 2 3" xfId="261" xr:uid="{00000000-0005-0000-0000-00002C000000}"/>
    <cellStyle name="Comma 3 2 3" xfId="23" xr:uid="{00000000-0005-0000-0000-00002D000000}"/>
    <cellStyle name="Comma 3 2 3 2" xfId="241" xr:uid="{00000000-0005-0000-0000-00002E000000}"/>
    <cellStyle name="Comma 3 2 4" xfId="260" xr:uid="{00000000-0005-0000-0000-00002F000000}"/>
    <cellStyle name="Comma 3 3" xfId="100" xr:uid="{00000000-0005-0000-0000-000030000000}"/>
    <cellStyle name="Comma 3 3 2" xfId="101" xr:uid="{00000000-0005-0000-0000-000031000000}"/>
    <cellStyle name="Comma 3 3 2 2" xfId="264" xr:uid="{00000000-0005-0000-0000-000032000000}"/>
    <cellStyle name="Comma 3 3 3" xfId="263" xr:uid="{00000000-0005-0000-0000-000033000000}"/>
    <cellStyle name="Comma 3 4" xfId="102" xr:uid="{00000000-0005-0000-0000-000034000000}"/>
    <cellStyle name="Comma 3 4 2" xfId="265" xr:uid="{00000000-0005-0000-0000-000035000000}"/>
    <cellStyle name="Comma 3 5" xfId="232" xr:uid="{00000000-0005-0000-0000-000036000000}"/>
    <cellStyle name="Comma 4" xfId="24" xr:uid="{00000000-0005-0000-0000-000037000000}"/>
    <cellStyle name="Comma 4 2" xfId="25" xr:uid="{00000000-0005-0000-0000-000038000000}"/>
    <cellStyle name="Comma 4 2 2" xfId="243" xr:uid="{00000000-0005-0000-0000-000039000000}"/>
    <cellStyle name="Comma 4 3" xfId="242" xr:uid="{00000000-0005-0000-0000-00003A000000}"/>
    <cellStyle name="Comma 4 49" xfId="26" xr:uid="{00000000-0005-0000-0000-00003B000000}"/>
    <cellStyle name="Comma 4 49 2" xfId="244" xr:uid="{00000000-0005-0000-0000-00003C000000}"/>
    <cellStyle name="Comma 5" xfId="27" xr:uid="{00000000-0005-0000-0000-00003D000000}"/>
    <cellStyle name="Comma 5 2" xfId="104" xr:uid="{00000000-0005-0000-0000-00003E000000}"/>
    <cellStyle name="Comma 5 2 2" xfId="266" xr:uid="{00000000-0005-0000-0000-00003F000000}"/>
    <cellStyle name="Comma 5 3" xfId="245" xr:uid="{00000000-0005-0000-0000-000040000000}"/>
    <cellStyle name="Comma 5_Commitment" xfId="103" xr:uid="{00000000-0005-0000-0000-000041000000}"/>
    <cellStyle name="Comma 6" xfId="28" xr:uid="{00000000-0005-0000-0000-000042000000}"/>
    <cellStyle name="Comma 6 2" xfId="105" xr:uid="{00000000-0005-0000-0000-000043000000}"/>
    <cellStyle name="Comma 6 2 2" xfId="267" xr:uid="{00000000-0005-0000-0000-000044000000}"/>
    <cellStyle name="Comma 6 3" xfId="246" xr:uid="{00000000-0005-0000-0000-000045000000}"/>
    <cellStyle name="Comma 67" xfId="305" xr:uid="{00000000-0005-0000-0000-000046000000}"/>
    <cellStyle name="Comma 68" xfId="306" xr:uid="{00000000-0005-0000-0000-000047000000}"/>
    <cellStyle name="Comma 69" xfId="227" xr:uid="{00000000-0005-0000-0000-000048000000}"/>
    <cellStyle name="Comma 69 2" xfId="282" xr:uid="{00000000-0005-0000-0000-000049000000}"/>
    <cellStyle name="Comma 7" xfId="106" xr:uid="{00000000-0005-0000-0000-00004A000000}"/>
    <cellStyle name="Comma 7 2" xfId="226" xr:uid="{00000000-0005-0000-0000-00004B000000}"/>
    <cellStyle name="Comma 7 2 2" xfId="281" xr:uid="{00000000-0005-0000-0000-00004C000000}"/>
    <cellStyle name="Comma 7 3" xfId="268" xr:uid="{00000000-0005-0000-0000-00004D000000}"/>
    <cellStyle name="Comma 71" xfId="303" xr:uid="{00000000-0005-0000-0000-00004E000000}"/>
    <cellStyle name="Comma 8" xfId="107" xr:uid="{00000000-0005-0000-0000-00004F000000}"/>
    <cellStyle name="Comma 8 2" xfId="269" xr:uid="{00000000-0005-0000-0000-000050000000}"/>
    <cellStyle name="Comma 9" xfId="108" xr:uid="{00000000-0005-0000-0000-000051000000}"/>
    <cellStyle name="Comma 9 2" xfId="270" xr:uid="{00000000-0005-0000-0000-000052000000}"/>
    <cellStyle name="Comma0 - Modelo1" xfId="109" xr:uid="{00000000-0005-0000-0000-000053000000}"/>
    <cellStyle name="Comma0 - Style1" xfId="110" xr:uid="{00000000-0005-0000-0000-000054000000}"/>
    <cellStyle name="Comma1 - Modelo2" xfId="111" xr:uid="{00000000-0005-0000-0000-000055000000}"/>
    <cellStyle name="Comma1 - Style2" xfId="112" xr:uid="{00000000-0005-0000-0000-000056000000}"/>
    <cellStyle name="Currency 0" xfId="113" xr:uid="{00000000-0005-0000-0000-000058000000}"/>
    <cellStyle name="Currency 0 2" xfId="271" xr:uid="{00000000-0005-0000-0000-000059000000}"/>
    <cellStyle name="Currency 0_Stmnt of Fin Position" xfId="293" xr:uid="{00000000-0005-0000-0000-00005A000000}"/>
    <cellStyle name="Currency 2" xfId="9" xr:uid="{00000000-0005-0000-0000-00005B000000}"/>
    <cellStyle name="Currency 2 2" xfId="29" xr:uid="{00000000-0005-0000-0000-00005C000000}"/>
    <cellStyle name="Currency 2 2 2" xfId="247" xr:uid="{00000000-0005-0000-0000-00005D000000}"/>
    <cellStyle name="Currency 2 2_Stmnt of Fin Position" xfId="294" xr:uid="{00000000-0005-0000-0000-00005E000000}"/>
    <cellStyle name="Currency 2 3" xfId="88" xr:uid="{00000000-0005-0000-0000-00005F000000}"/>
    <cellStyle name="Currency 2 3 2" xfId="114" xr:uid="{00000000-0005-0000-0000-000060000000}"/>
    <cellStyle name="Currency 2 3 2 2" xfId="272" xr:uid="{00000000-0005-0000-0000-000061000000}"/>
    <cellStyle name="Currency 2 3 2_Stmnt of Fin Position" xfId="296" xr:uid="{00000000-0005-0000-0000-000062000000}"/>
    <cellStyle name="Currency 2 3 3" xfId="255" xr:uid="{00000000-0005-0000-0000-000063000000}"/>
    <cellStyle name="Currency 2 3_Stmnt of Fin Position" xfId="295" xr:uid="{00000000-0005-0000-0000-000064000000}"/>
    <cellStyle name="Currency 2 4" xfId="231" xr:uid="{00000000-0005-0000-0000-000065000000}"/>
    <cellStyle name="Currency 2_BS &amp; IS Comparison" xfId="84" xr:uid="{00000000-0005-0000-0000-000066000000}"/>
    <cellStyle name="Currency 3" xfId="30" xr:uid="{00000000-0005-0000-0000-000067000000}"/>
    <cellStyle name="Currency 3 2" xfId="31" xr:uid="{00000000-0005-0000-0000-000068000000}"/>
    <cellStyle name="Currency 3 2 2" xfId="249" xr:uid="{00000000-0005-0000-0000-000069000000}"/>
    <cellStyle name="Currency 3 2_Stmnt of Fin Position" xfId="298" xr:uid="{00000000-0005-0000-0000-00006A000000}"/>
    <cellStyle name="Currency 3 3" xfId="248" xr:uid="{00000000-0005-0000-0000-00006B000000}"/>
    <cellStyle name="Currency 3_Stmnt of Fin Position" xfId="297" xr:uid="{00000000-0005-0000-0000-00006C000000}"/>
    <cellStyle name="Currency 4" xfId="115" xr:uid="{00000000-0005-0000-0000-00006D000000}"/>
    <cellStyle name="Currency 4 2" xfId="116" xr:uid="{00000000-0005-0000-0000-00006E000000}"/>
    <cellStyle name="Currency 4 2 2" xfId="274" xr:uid="{00000000-0005-0000-0000-00006F000000}"/>
    <cellStyle name="Currency 4 2_Stmnt of Fin Position" xfId="300" xr:uid="{00000000-0005-0000-0000-000070000000}"/>
    <cellStyle name="Currency 4 3" xfId="273" xr:uid="{00000000-0005-0000-0000-000071000000}"/>
    <cellStyle name="Currency 4_Stmnt of Fin Position" xfId="299" xr:uid="{00000000-0005-0000-0000-000072000000}"/>
    <cellStyle name="Currency 5" xfId="117" xr:uid="{00000000-0005-0000-0000-000073000000}"/>
    <cellStyle name="Currency 5 2" xfId="118" xr:uid="{00000000-0005-0000-0000-000074000000}"/>
    <cellStyle name="Currency 5 2 2" xfId="276" xr:uid="{00000000-0005-0000-0000-000075000000}"/>
    <cellStyle name="Currency 5 2_Stmnt of Fin Position" xfId="302" xr:uid="{00000000-0005-0000-0000-000076000000}"/>
    <cellStyle name="Currency 5 3" xfId="275" xr:uid="{00000000-0005-0000-0000-000077000000}"/>
    <cellStyle name="Currency 5_Stmnt of Fin Position" xfId="301" xr:uid="{00000000-0005-0000-0000-000078000000}"/>
    <cellStyle name="Custom - Style1" xfId="119" xr:uid="{00000000-0005-0000-0000-000079000000}"/>
    <cellStyle name="Custom - Style8" xfId="32" xr:uid="{00000000-0005-0000-0000-00007A000000}"/>
    <cellStyle name="Data   - Style2" xfId="33" xr:uid="{00000000-0005-0000-0000-00007B000000}"/>
    <cellStyle name="Data   - Style2 2" xfId="250" xr:uid="{00000000-0005-0000-0000-00007C000000}"/>
    <cellStyle name="Data   - Style2_Accrued Expenses" xfId="284" xr:uid="{00000000-0005-0000-0000-00007D000000}"/>
    <cellStyle name="Date Aligned" xfId="120" xr:uid="{00000000-0005-0000-0000-00007E000000}"/>
    <cellStyle name="Dezimal [0]_Compiling Utility Macros" xfId="121" xr:uid="{00000000-0005-0000-0000-00007F000000}"/>
    <cellStyle name="Dezimal_Compiling Utility Macros" xfId="122" xr:uid="{00000000-0005-0000-0000-000080000000}"/>
    <cellStyle name="Dia" xfId="123" xr:uid="{00000000-0005-0000-0000-000081000000}"/>
    <cellStyle name="Dotted Line" xfId="124" xr:uid="{00000000-0005-0000-0000-000082000000}"/>
    <cellStyle name="Encabez1" xfId="125" xr:uid="{00000000-0005-0000-0000-000083000000}"/>
    <cellStyle name="Encabez2" xfId="126" xr:uid="{00000000-0005-0000-0000-000084000000}"/>
    <cellStyle name="F2" xfId="127" xr:uid="{00000000-0005-0000-0000-000085000000}"/>
    <cellStyle name="F3" xfId="128" xr:uid="{00000000-0005-0000-0000-000086000000}"/>
    <cellStyle name="F4" xfId="129" xr:uid="{00000000-0005-0000-0000-000087000000}"/>
    <cellStyle name="F5" xfId="130" xr:uid="{00000000-0005-0000-0000-000088000000}"/>
    <cellStyle name="F6" xfId="131" xr:uid="{00000000-0005-0000-0000-000089000000}"/>
    <cellStyle name="F7" xfId="132" xr:uid="{00000000-0005-0000-0000-00008A000000}"/>
    <cellStyle name="F8" xfId="133" xr:uid="{00000000-0005-0000-0000-00008B000000}"/>
    <cellStyle name="Fijo" xfId="134" xr:uid="{00000000-0005-0000-0000-00008C000000}"/>
    <cellStyle name="Financiero" xfId="135" xr:uid="{00000000-0005-0000-0000-00008D000000}"/>
    <cellStyle name="Fon10" xfId="34" xr:uid="{00000000-0005-0000-0000-00008E000000}"/>
    <cellStyle name="Fon10B" xfId="35" xr:uid="{00000000-0005-0000-0000-00008F000000}"/>
    <cellStyle name="Fon12" xfId="36" xr:uid="{00000000-0005-0000-0000-000090000000}"/>
    <cellStyle name="Fon12B" xfId="37" xr:uid="{00000000-0005-0000-0000-000091000000}"/>
    <cellStyle name="Fon14B" xfId="38" xr:uid="{00000000-0005-0000-0000-000092000000}"/>
    <cellStyle name="Fon18B" xfId="39" xr:uid="{00000000-0005-0000-0000-000093000000}"/>
    <cellStyle name="Fon6" xfId="40" xr:uid="{00000000-0005-0000-0000-000094000000}"/>
    <cellStyle name="Fon8B" xfId="41" xr:uid="{00000000-0005-0000-0000-000095000000}"/>
    <cellStyle name="Fon9" xfId="42" xr:uid="{00000000-0005-0000-0000-000096000000}"/>
    <cellStyle name="Footnote" xfId="136" xr:uid="{00000000-0005-0000-0000-000097000000}"/>
    <cellStyle name="Form_CheckBox" xfId="43" xr:uid="{00000000-0005-0000-0000-000098000000}"/>
    <cellStyle name="Grey" xfId="137" xr:uid="{00000000-0005-0000-0000-000099000000}"/>
    <cellStyle name="Grey 2" xfId="138" xr:uid="{00000000-0005-0000-0000-00009A000000}"/>
    <cellStyle name="Hard Percent" xfId="139" xr:uid="{00000000-0005-0000-0000-00009B000000}"/>
    <cellStyle name="Header" xfId="140" xr:uid="{00000000-0005-0000-0000-00009C000000}"/>
    <cellStyle name="Heading 2 2" xfId="141" xr:uid="{00000000-0005-0000-0000-00009D000000}"/>
    <cellStyle name="Heading 2 3" xfId="142" xr:uid="{00000000-0005-0000-0000-00009E000000}"/>
    <cellStyle name="Heading 3 2" xfId="143" xr:uid="{00000000-0005-0000-0000-00009F000000}"/>
    <cellStyle name="Heading 3 3" xfId="144" xr:uid="{00000000-0005-0000-0000-0000A0000000}"/>
    <cellStyle name="Hyperlink 2" xfId="44" xr:uid="{00000000-0005-0000-0000-0000A2000000}"/>
    <cellStyle name="i" xfId="145" xr:uid="{00000000-0005-0000-0000-0000A3000000}"/>
    <cellStyle name="Input [yellow]" xfId="146" xr:uid="{00000000-0005-0000-0000-0000A4000000}"/>
    <cellStyle name="Input [yellow] 2" xfId="147" xr:uid="{00000000-0005-0000-0000-0000A5000000}"/>
    <cellStyle name="Labels - Style3" xfId="45" xr:uid="{00000000-0005-0000-0000-0000A6000000}"/>
    <cellStyle name="Labels - Style3 2" xfId="251" xr:uid="{00000000-0005-0000-0000-0000A7000000}"/>
    <cellStyle name="Labels - Style3_Accrued Expenses" xfId="285" xr:uid="{00000000-0005-0000-0000-0000A8000000}"/>
    <cellStyle name="Millares [0]_10 AVERIAS MASIVAS + ANT" xfId="148" xr:uid="{00000000-0005-0000-0000-0000A9000000}"/>
    <cellStyle name="Millares_10 AVERIAS MASIVAS + ANT" xfId="149" xr:uid="{00000000-0005-0000-0000-0000AA000000}"/>
    <cellStyle name="Moneda [0]_10 AVERIAS MASIVAS + ANT" xfId="150" xr:uid="{00000000-0005-0000-0000-0000AB000000}"/>
    <cellStyle name="Moneda_10 AVERIAS MASIVAS + ANT" xfId="151" xr:uid="{00000000-0005-0000-0000-0000AC000000}"/>
    <cellStyle name="Monetario" xfId="152" xr:uid="{00000000-0005-0000-0000-0000AD000000}"/>
    <cellStyle name="Multiple" xfId="153" xr:uid="{00000000-0005-0000-0000-0000AE000000}"/>
    <cellStyle name="MultipleBelow" xfId="154" xr:uid="{00000000-0005-0000-0000-0000AF000000}"/>
    <cellStyle name="No Border" xfId="46" xr:uid="{00000000-0005-0000-0000-0000B0000000}"/>
    <cellStyle name="no dec" xfId="155" xr:uid="{00000000-0005-0000-0000-0000B1000000}"/>
    <cellStyle name="Normal" xfId="0" builtinId="0"/>
    <cellStyle name="Normal - Style1" xfId="156" xr:uid="{00000000-0005-0000-0000-0000B3000000}"/>
    <cellStyle name="Normal - Style5" xfId="157" xr:uid="{00000000-0005-0000-0000-0000B4000000}"/>
    <cellStyle name="Normal - Style6" xfId="158" xr:uid="{00000000-0005-0000-0000-0000B5000000}"/>
    <cellStyle name="Normal - Style7" xfId="159" xr:uid="{00000000-0005-0000-0000-0000B6000000}"/>
    <cellStyle name="Normal - Style8" xfId="160" xr:uid="{00000000-0005-0000-0000-0000B7000000}"/>
    <cellStyle name="Normal 10" xfId="6" xr:uid="{00000000-0005-0000-0000-0000B8000000}"/>
    <cellStyle name="Normal 10 2" xfId="12" xr:uid="{00000000-0005-0000-0000-0000B9000000}"/>
    <cellStyle name="Normal 10_Accrued Expenses" xfId="286" xr:uid="{00000000-0005-0000-0000-0000BA000000}"/>
    <cellStyle name="Normal 11" xfId="47" xr:uid="{00000000-0005-0000-0000-0000BB000000}"/>
    <cellStyle name="Normal 11 2" xfId="48" xr:uid="{00000000-0005-0000-0000-0000BC000000}"/>
    <cellStyle name="Normal 11_Commitment" xfId="161" xr:uid="{00000000-0005-0000-0000-0000BD000000}"/>
    <cellStyle name="Normal 12" xfId="162" xr:uid="{00000000-0005-0000-0000-0000BE000000}"/>
    <cellStyle name="Normal 13" xfId="163" xr:uid="{00000000-0005-0000-0000-0000BF000000}"/>
    <cellStyle name="Normal 14" xfId="49" xr:uid="{00000000-0005-0000-0000-0000C0000000}"/>
    <cellStyle name="Normal 15" xfId="50" xr:uid="{00000000-0005-0000-0000-0000C1000000}"/>
    <cellStyle name="Normal 16" xfId="51" xr:uid="{00000000-0005-0000-0000-0000C2000000}"/>
    <cellStyle name="Normal 165" xfId="304" xr:uid="{00000000-0005-0000-0000-0000C3000000}"/>
    <cellStyle name="Normal 17" xfId="222" xr:uid="{00000000-0005-0000-0000-0000C4000000}"/>
    <cellStyle name="Normal 17 2" xfId="279" xr:uid="{00000000-0005-0000-0000-0000C5000000}"/>
    <cellStyle name="Normal 17_Accrued Expenses" xfId="287" xr:uid="{00000000-0005-0000-0000-0000C6000000}"/>
    <cellStyle name="Normal 2" xfId="5" xr:uid="{00000000-0005-0000-0000-0000C7000000}"/>
    <cellStyle name="Normal 2 2" xfId="52" xr:uid="{00000000-0005-0000-0000-0000C8000000}"/>
    <cellStyle name="Normal 2 2 14" xfId="53" xr:uid="{00000000-0005-0000-0000-0000C9000000}"/>
    <cellStyle name="Normal 2 2 2 10 5" xfId="283" xr:uid="{00000000-0005-0000-0000-0000CA000000}"/>
    <cellStyle name="Normal 2 3" xfId="54" xr:uid="{00000000-0005-0000-0000-0000CB000000}"/>
    <cellStyle name="Normal 2_BS &amp; IS Comparison" xfId="85" xr:uid="{00000000-0005-0000-0000-0000CC000000}"/>
    <cellStyle name="Normal 27" xfId="55" xr:uid="{00000000-0005-0000-0000-0000CD000000}"/>
    <cellStyle name="Normal 3" xfId="56" xr:uid="{00000000-0005-0000-0000-0000CE000000}"/>
    <cellStyle name="Normal 3 10" xfId="57" xr:uid="{00000000-0005-0000-0000-0000CF000000}"/>
    <cellStyle name="Normal 3 2" xfId="165" xr:uid="{00000000-0005-0000-0000-0000D0000000}"/>
    <cellStyle name="Normal 3 2 2" xfId="166" xr:uid="{00000000-0005-0000-0000-0000D1000000}"/>
    <cellStyle name="Normal 3 2 2 2" xfId="167" xr:uid="{00000000-0005-0000-0000-0000D2000000}"/>
    <cellStyle name="Normal 3 2 3" xfId="168" xr:uid="{00000000-0005-0000-0000-0000D3000000}"/>
    <cellStyle name="Normal 3 3" xfId="169" xr:uid="{00000000-0005-0000-0000-0000D4000000}"/>
    <cellStyle name="Normal 3 3 2" xfId="170" xr:uid="{00000000-0005-0000-0000-0000D5000000}"/>
    <cellStyle name="Normal 3 4" xfId="171" xr:uid="{00000000-0005-0000-0000-0000D6000000}"/>
    <cellStyle name="Normal 3_Commitment" xfId="164" xr:uid="{00000000-0005-0000-0000-0000D7000000}"/>
    <cellStyle name="Normal 35" xfId="225" xr:uid="{00000000-0005-0000-0000-0000D8000000}"/>
    <cellStyle name="Normal 4" xfId="3" xr:uid="{00000000-0005-0000-0000-0000D9000000}"/>
    <cellStyle name="Normal 4 2" xfId="58" xr:uid="{00000000-0005-0000-0000-0000DA000000}"/>
    <cellStyle name="Normal 4 2 2" xfId="173" xr:uid="{00000000-0005-0000-0000-0000DB000000}"/>
    <cellStyle name="Normal 4 2 3" xfId="174" xr:uid="{00000000-0005-0000-0000-0000DC000000}"/>
    <cellStyle name="Normal 4 2_Commitment" xfId="172" xr:uid="{00000000-0005-0000-0000-0000DD000000}"/>
    <cellStyle name="Normal 4 3" xfId="175" xr:uid="{00000000-0005-0000-0000-0000DE000000}"/>
    <cellStyle name="Normal 4 4" xfId="176" xr:uid="{00000000-0005-0000-0000-0000DF000000}"/>
    <cellStyle name="Normal 4_BS &amp; IS Comparison" xfId="86" xr:uid="{00000000-0005-0000-0000-0000E0000000}"/>
    <cellStyle name="Normal 5" xfId="59" xr:uid="{00000000-0005-0000-0000-0000E1000000}"/>
    <cellStyle name="Normal 5 2" xfId="60" xr:uid="{00000000-0005-0000-0000-0000E2000000}"/>
    <cellStyle name="Normal 5_Commitment" xfId="177" xr:uid="{00000000-0005-0000-0000-0000E3000000}"/>
    <cellStyle name="Normal 6" xfId="61" xr:uid="{00000000-0005-0000-0000-0000E4000000}"/>
    <cellStyle name="Normal 7" xfId="62" xr:uid="{00000000-0005-0000-0000-0000E5000000}"/>
    <cellStyle name="Normal 7 2" xfId="8" xr:uid="{00000000-0005-0000-0000-0000E6000000}"/>
    <cellStyle name="Normal 7 2 2" xfId="230" xr:uid="{00000000-0005-0000-0000-0000E7000000}"/>
    <cellStyle name="Normal 7 2_Accrued Expenses" xfId="288" xr:uid="{00000000-0005-0000-0000-0000E8000000}"/>
    <cellStyle name="Normal 7_Commitment" xfId="178" xr:uid="{00000000-0005-0000-0000-0000E9000000}"/>
    <cellStyle name="Normal 8" xfId="179" xr:uid="{00000000-0005-0000-0000-0000EA000000}"/>
    <cellStyle name="Normal 8 2" xfId="180" xr:uid="{00000000-0005-0000-0000-0000EB000000}"/>
    <cellStyle name="Normal 83" xfId="223" xr:uid="{00000000-0005-0000-0000-0000EC000000}"/>
    <cellStyle name="Normal 9" xfId="63" xr:uid="{00000000-0005-0000-0000-0000ED000000}"/>
    <cellStyle name="Normal 9 2" xfId="181" xr:uid="{00000000-0005-0000-0000-0000EE000000}"/>
    <cellStyle name="Normal 9 3" xfId="182" xr:uid="{00000000-0005-0000-0000-0000EF000000}"/>
    <cellStyle name="Normal 95" xfId="64" xr:uid="{00000000-0005-0000-0000-0000F0000000}"/>
    <cellStyle name="Number" xfId="65" xr:uid="{00000000-0005-0000-0000-0000F6000000}"/>
    <cellStyle name="Number 2" xfId="66" xr:uid="{00000000-0005-0000-0000-0000F7000000}"/>
    <cellStyle name="Page Number" xfId="183" xr:uid="{00000000-0005-0000-0000-0000F8000000}"/>
    <cellStyle name="Percent" xfId="2" builtinId="5"/>
    <cellStyle name="Percent [2]" xfId="184" xr:uid="{00000000-0005-0000-0000-0000FA000000}"/>
    <cellStyle name="Percent 10" xfId="185" xr:uid="{00000000-0005-0000-0000-0000FB000000}"/>
    <cellStyle name="Percent 10 2" xfId="67" xr:uid="{00000000-0005-0000-0000-0000FC000000}"/>
    <cellStyle name="Percent 11" xfId="186" xr:uid="{00000000-0005-0000-0000-0000FD000000}"/>
    <cellStyle name="Percent 12" xfId="68" xr:uid="{00000000-0005-0000-0000-0000FE000000}"/>
    <cellStyle name="Percent 13" xfId="187" xr:uid="{00000000-0005-0000-0000-0000FF000000}"/>
    <cellStyle name="Percent 2" xfId="4" xr:uid="{00000000-0005-0000-0000-000000010000}"/>
    <cellStyle name="Percent 2 10" xfId="69" xr:uid="{00000000-0005-0000-0000-000001010000}"/>
    <cellStyle name="Percent 2 2" xfId="70" xr:uid="{00000000-0005-0000-0000-000002010000}"/>
    <cellStyle name="Percent 2 2 2" xfId="188" xr:uid="{00000000-0005-0000-0000-000003010000}"/>
    <cellStyle name="Percent 2 3" xfId="189" xr:uid="{00000000-0005-0000-0000-000004010000}"/>
    <cellStyle name="Percent 3" xfId="10" xr:uid="{00000000-0005-0000-0000-000005010000}"/>
    <cellStyle name="Percent 3 2" xfId="71" xr:uid="{00000000-0005-0000-0000-000006010000}"/>
    <cellStyle name="Percent 3 2 2" xfId="190" xr:uid="{00000000-0005-0000-0000-000007010000}"/>
    <cellStyle name="Percent 3 3" xfId="191" xr:uid="{00000000-0005-0000-0000-000008010000}"/>
    <cellStyle name="Percent 4" xfId="72" xr:uid="{00000000-0005-0000-0000-000009010000}"/>
    <cellStyle name="Percent 4 2" xfId="192" xr:uid="{00000000-0005-0000-0000-00000A010000}"/>
    <cellStyle name="Percent 5" xfId="193" xr:uid="{00000000-0005-0000-0000-00000B010000}"/>
    <cellStyle name="Percent 5 2" xfId="194" xr:uid="{00000000-0005-0000-0000-00000C010000}"/>
    <cellStyle name="Percent 6" xfId="195" xr:uid="{00000000-0005-0000-0000-00000D010000}"/>
    <cellStyle name="Percent 6 2" xfId="73" xr:uid="{00000000-0005-0000-0000-00000E010000}"/>
    <cellStyle name="Percent 7" xfId="196" xr:uid="{00000000-0005-0000-0000-00000F010000}"/>
    <cellStyle name="Percent 8" xfId="197" xr:uid="{00000000-0005-0000-0000-000010010000}"/>
    <cellStyle name="Percent 9" xfId="198" xr:uid="{00000000-0005-0000-0000-000011010000}"/>
    <cellStyle name="Porcentaje" xfId="199" xr:uid="{00000000-0005-0000-0000-000012010000}"/>
    <cellStyle name="Reset  - Style4" xfId="200" xr:uid="{00000000-0005-0000-0000-000013010000}"/>
    <cellStyle name="Reset  - Style7" xfId="74" xr:uid="{00000000-0005-0000-0000-000014010000}"/>
    <cellStyle name="RM" xfId="201" xr:uid="{00000000-0005-0000-0000-000015010000}"/>
    <cellStyle name="Single Border" xfId="75" xr:uid="{00000000-0005-0000-0000-000016010000}"/>
    <cellStyle name="Standard_Anpassen der Amortisation" xfId="202" xr:uid="{00000000-0005-0000-0000-000017010000}"/>
    <cellStyle name="Style 1" xfId="203" xr:uid="{00000000-0005-0000-0000-000018010000}"/>
    <cellStyle name="STYLE1 - Style1" xfId="204" xr:uid="{00000000-0005-0000-0000-000019010000}"/>
    <cellStyle name="STYLE2 - Style2" xfId="205" xr:uid="{00000000-0005-0000-0000-00001A010000}"/>
    <cellStyle name="STYLE3 - Style3" xfId="206" xr:uid="{00000000-0005-0000-0000-00001B010000}"/>
    <cellStyle name="STYLE4 - Style4" xfId="207" xr:uid="{00000000-0005-0000-0000-00001C010000}"/>
    <cellStyle name="Table  - Style5" xfId="208" xr:uid="{00000000-0005-0000-0000-00001D010000}"/>
    <cellStyle name="Table  - Style5 2" xfId="277" xr:uid="{00000000-0005-0000-0000-00001E010000}"/>
    <cellStyle name="Table  - Style5_Accrued Expenses" xfId="289" xr:uid="{00000000-0005-0000-0000-00001F010000}"/>
    <cellStyle name="Table  - Style6" xfId="76" xr:uid="{00000000-0005-0000-0000-000020010000}"/>
    <cellStyle name="Table  - Style6 2" xfId="252" xr:uid="{00000000-0005-0000-0000-000021010000}"/>
    <cellStyle name="Table  - Style6_Accrued Expenses" xfId="290" xr:uid="{00000000-0005-0000-0000-000022010000}"/>
    <cellStyle name="Table Head" xfId="209" xr:uid="{00000000-0005-0000-0000-000023010000}"/>
    <cellStyle name="Table Head Aligned" xfId="210" xr:uid="{00000000-0005-0000-0000-000024010000}"/>
    <cellStyle name="Table Head Blue" xfId="211" xr:uid="{00000000-0005-0000-0000-000025010000}"/>
    <cellStyle name="Table Head Green" xfId="212" xr:uid="{00000000-0005-0000-0000-000026010000}"/>
    <cellStyle name="Table Title" xfId="213" xr:uid="{00000000-0005-0000-0000-000027010000}"/>
    <cellStyle name="Table Units" xfId="214" xr:uid="{00000000-0005-0000-0000-000028010000}"/>
    <cellStyle name="Title  - Style1" xfId="77" xr:uid="{00000000-0005-0000-0000-000029010000}"/>
    <cellStyle name="Title  - Style6" xfId="215" xr:uid="{00000000-0005-0000-0000-00002A010000}"/>
    <cellStyle name="Total 2" xfId="216" xr:uid="{00000000-0005-0000-0000-00002B010000}"/>
    <cellStyle name="Total 3" xfId="217" xr:uid="{00000000-0005-0000-0000-00002C010000}"/>
    <cellStyle name="TotCol - Style5" xfId="78" xr:uid="{00000000-0005-0000-0000-00002D010000}"/>
    <cellStyle name="TotCol - Style7" xfId="218" xr:uid="{00000000-0005-0000-0000-00002E010000}"/>
    <cellStyle name="TotRow - Style4" xfId="79" xr:uid="{00000000-0005-0000-0000-00002F010000}"/>
    <cellStyle name="TotRow - Style4 2" xfId="253" xr:uid="{00000000-0005-0000-0000-000030010000}"/>
    <cellStyle name="TotRow - Style4_Accrued Expenses" xfId="291" xr:uid="{00000000-0005-0000-0000-000031010000}"/>
    <cellStyle name="TotRow - Style8" xfId="219" xr:uid="{00000000-0005-0000-0000-000032010000}"/>
    <cellStyle name="TotRow - Style8 2" xfId="278" xr:uid="{00000000-0005-0000-0000-000033010000}"/>
    <cellStyle name="TotRow - Style8_Accrued Expenses" xfId="292" xr:uid="{00000000-0005-0000-0000-000034010000}"/>
    <cellStyle name="Unlock" xfId="80" xr:uid="{00000000-0005-0000-0000-000035010000}"/>
    <cellStyle name="UnlockBold" xfId="81" xr:uid="{00000000-0005-0000-0000-000036010000}"/>
    <cellStyle name="Währung [0]_Compiling Utility Macros" xfId="220" xr:uid="{00000000-0005-0000-0000-000037010000}"/>
    <cellStyle name="Währung_Compiling Utility Macros" xfId="221" xr:uid="{00000000-0005-0000-0000-000038010000}"/>
    <cellStyle name="XFormula" xfId="82" xr:uid="{00000000-0005-0000-0000-000039010000}"/>
  </cellStyles>
  <dxfs count="2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05" formatCode="m/d/yyyy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206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05" formatCode="m/d/yyyy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206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05" formatCode="m/d/yyyy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206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02" formatCode="m/d/yyyy;@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202" formatCode="m/d/yyyy;@"/>
      <alignment horizontal="general" vertical="bottom" textRotation="0" wrapText="0" indent="0" justifyLastLine="0" shrinkToFit="0" readingOrder="0"/>
    </dxf>
    <dxf>
      <numFmt numFmtId="206" formatCode="dd/mm/yyyy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206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6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###0.00;[Red]\-###0.00;0.00"/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###0.00;[Red]\-###0.00;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###0.00;[Red]\-###0.00;0.00"/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###0.00;[Red]\-###0.00;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###0.00;[Red]\-###0.00;0.00"/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###0.00;[Red]\-###0.00;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ill>
        <patternFill>
          <fgColor indexed="64"/>
          <bgColor theme="5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ill>
        <patternFill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* #,##0.00_-;\-* #,##0.00_-;_-* &quot;-&quot;??_-;_-@_-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-* #,##0.00_-;\-* #,##0.00_-;_-* &quot;-&quot;??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5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02" formatCode="m/d/yyyy;@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202" formatCode="m/d/yyyy;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6699FF"/>
      <color rgb="FF0066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externalLink" Target="externalLinks/externalLink9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externalLink" Target="externalLinks/externalLink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3.xml"/><Relationship Id="rId10" Type="http://schemas.openxmlformats.org/officeDocument/2006/relationships/externalLink" Target="externalLinks/externalLink1.xml"/><Relationship Id="rId19" Type="http://schemas.openxmlformats.org/officeDocument/2006/relationships/externalLink" Target="externalLinks/externalLink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styles" Target="styles.xml"/><Relationship Id="rId27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TEMP/cache/Temporary%20Internet%20Files/Temporary%20Internet%20Files/OLKE5/JDC%20Cash%20Reconciliation%20COB%20-%2028-Nov-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Clients/1055%20PEG/01%20Current%20Year/Accounting/b%20-%20Monthly%20NAV/06%20-%20Jun/Workpaper/QOF%20Standard%20Workpaper%20Package_Q2%202020_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PNL/JD%20Capital/Month%20End/2003/Mar%2003/irs-eqs%20rec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HOME/DOUG/AGPT/TRADING/TEMPMG/SPCN0204.XLW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qprnyp01vf/prclients/Princeton/prclients/TPG-Axon/NAV/July/12020%20Income-fina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qprnyp01vf/prclients/Princeton/prclients/TPG-Axon/NAV/2005/08-31-05/12020%20Income%20New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BERMUDA/VOL2/HOME/IFA/HIGHLINE/NAV/HIGH099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BERMUDA/VOL2/HOME/IFA/HIGHLINE/NAV/HIGH039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BERMUDA/VOL2/HOME/IFA/FLAINTL/NAV/FLAINREC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HOME/ALPHA/LPSHEETS/NEUTRAL/0895FINL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PNL/DBAM/Month%20End%20Reports/11_01/DBAM%20ME%20NOV01%20F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ic_AutoRecData"/>
      <sheetName val="Summary Report"/>
      <sheetName val="Static_pic_box"/>
      <sheetName val="Static_text"/>
      <sheetName val="Static"/>
      <sheetName val="SLKPBCash Rec"/>
      <sheetName val="DeutschBankPBCash Rec"/>
      <sheetName val="GoldmanSachsCash Rec"/>
      <sheetName val="MorganStanleyPBCash Rec"/>
      <sheetName val="Sheet1"/>
    </sheetNames>
    <sheetDataSet>
      <sheetData sheetId="0" refreshError="1"/>
      <sheetData sheetId="1" refreshError="1"/>
      <sheetData sheetId="2" refreshError="1">
        <row r="100">
          <cell r="A100">
            <v>37953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Cover sheet"/>
      <sheetName val="Contents"/>
      <sheetName val="Table of Contents"/>
      <sheetName val="Audit Report Placeholder"/>
      <sheetName val="Stmnt of Fin Position"/>
      <sheetName val="Sch of RE Investments"/>
      <sheetName val="Stmt of Operations"/>
      <sheetName val="Stmt of Changes in Partners Cap"/>
      <sheetName val="Cash Flows"/>
      <sheetName val="FS Check"/>
      <sheetName val="Investment Hierarchy"/>
      <sheetName val="Level 3 Roll"/>
      <sheetName val="Level 3 sch"/>
      <sheetName val="FMV Table"/>
      <sheetName val="Mgmt Fee Offset Footnote"/>
      <sheetName val="Related Party"/>
      <sheetName val="Investran 6.30.20 QTD GL"/>
      <sheetName val="Investran 6.30.20 YTD GL"/>
      <sheetName val="Investran 6.30.20 QTD TB"/>
      <sheetName val="QOF Since Inception Dist"/>
      <sheetName val="Investran 6.30.20 YTD TB "/>
      <sheetName val="Investran SOI"/>
      <sheetName val="QOF Q2 PCAP"/>
      <sheetName val="Investran Due to Affiliates"/>
      <sheetName val="Investran Mgmt Fee Payable"/>
      <sheetName val="Investran Mgmt Fee Exp"/>
      <sheetName val="Investran Q2 MgmtFeeExpInvestor"/>
      <sheetName val="Investran ITDMgmtFeeExpInvestor"/>
      <sheetName val="Capital Reconcilliation"/>
      <sheetName val="Cash Reconciliation"/>
      <sheetName val="Q2 Cash Ledger"/>
      <sheetName val="Cash Support"/>
      <sheetName val="EFT Request List_PBC"/>
      <sheetName val="PEG OZII LP - 5835981_PBC"/>
      <sheetName val="Due to_From"/>
      <sheetName val="Accrued Expenses"/>
      <sheetName val="PBC Bank Cash Activity "/>
      <sheetName val="Notes Receivable"/>
      <sheetName val="Capitalized Due Diligence"/>
      <sheetName val="Restricted Cash"/>
      <sheetName val="90% Asset Test"/>
      <sheetName val="Q1 Waterfall"/>
      <sheetName val="Valuation"/>
      <sheetName val="Reimbursable Expenses"/>
      <sheetName val="QOF Q2 2020 Net Mgmt Fee Due"/>
      <sheetName val="QOF Master File Q2 2020"/>
      <sheetName val="QOF Master File ITD 6.30.20"/>
      <sheetName val="Late Admission Charge Q1 2020"/>
      <sheetName val="IRR Calculation"/>
      <sheetName val="Fund Fees &amp; Expenses Ratios"/>
      <sheetName val="LOC Support"/>
      <sheetName val="Fin Highlights"/>
      <sheetName val="Fin Wor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Sheet2"/>
      <sheetName val="Sheet1"/>
      <sheetName val="swaps.txt5"/>
      <sheetName val="Control_Sheet"/>
      <sheetName val="IDC"/>
      <sheetName val="swaps_txt52"/>
      <sheetName val="swaps_txt5"/>
      <sheetName val="swaps_txt51"/>
    </sheetNames>
    <sheetDataSet>
      <sheetData sheetId="0" refreshError="1">
        <row r="4">
          <cell r="A4" t="str">
            <v>PAY00KEQSC00000000486TEMPOMSTR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A5" t="str">
            <v>REC00KEQSC00000000488TEMPOMSTR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A6" t="str">
            <v>TYJUN03</v>
          </cell>
          <cell r="B6">
            <v>30</v>
          </cell>
          <cell r="C6">
            <v>39844</v>
          </cell>
          <cell r="D6">
            <v>39844</v>
          </cell>
          <cell r="E6">
            <v>121</v>
          </cell>
          <cell r="F6">
            <v>121</v>
          </cell>
          <cell r="G6">
            <v>0</v>
          </cell>
          <cell r="H6">
            <v>0</v>
          </cell>
          <cell r="I6">
            <v>22031</v>
          </cell>
          <cell r="J6">
            <v>22031</v>
          </cell>
        </row>
        <row r="7">
          <cell r="A7" t="str">
            <v>FVJUN03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OPB000012K00JDCMA</v>
          </cell>
          <cell r="B8">
            <v>2100</v>
          </cell>
          <cell r="C8">
            <v>10368750</v>
          </cell>
          <cell r="D8">
            <v>10368750</v>
          </cell>
          <cell r="E8">
            <v>7245000</v>
          </cell>
          <cell r="F8">
            <v>7245000</v>
          </cell>
          <cell r="G8">
            <v>0</v>
          </cell>
          <cell r="H8">
            <v>0</v>
          </cell>
          <cell r="I8">
            <v>3123750</v>
          </cell>
          <cell r="J8">
            <v>3123750</v>
          </cell>
        </row>
        <row r="9">
          <cell r="A9" t="str">
            <v>OPB000013K00JDCMA</v>
          </cell>
          <cell r="B9">
            <v>10000</v>
          </cell>
          <cell r="C9">
            <v>233000</v>
          </cell>
          <cell r="D9">
            <v>233000</v>
          </cell>
          <cell r="E9">
            <v>157500</v>
          </cell>
          <cell r="F9">
            <v>157500</v>
          </cell>
          <cell r="G9">
            <v>0</v>
          </cell>
          <cell r="H9">
            <v>0</v>
          </cell>
          <cell r="I9">
            <v>75500</v>
          </cell>
          <cell r="J9">
            <v>75500</v>
          </cell>
        </row>
        <row r="10">
          <cell r="A10" t="str">
            <v>OPB000010K00JDCMA</v>
          </cell>
          <cell r="B10">
            <v>25</v>
          </cell>
          <cell r="C10">
            <v>212500</v>
          </cell>
          <cell r="D10">
            <v>231583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231583</v>
          </cell>
          <cell r="J10">
            <v>212500</v>
          </cell>
        </row>
        <row r="11">
          <cell r="A11" t="str">
            <v>OPB000001K00JDCMA</v>
          </cell>
          <cell r="B11">
            <v>1000000</v>
          </cell>
          <cell r="C11">
            <v>130950000</v>
          </cell>
          <cell r="D11">
            <v>1107774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1107774</v>
          </cell>
          <cell r="J11">
            <v>130950000</v>
          </cell>
        </row>
        <row r="12">
          <cell r="A12" t="str">
            <v>OPB000007K00JDCMA</v>
          </cell>
          <cell r="B12">
            <v>750000</v>
          </cell>
          <cell r="C12">
            <v>98212500</v>
          </cell>
          <cell r="D12">
            <v>830831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830831</v>
          </cell>
          <cell r="J12">
            <v>98212500</v>
          </cell>
        </row>
        <row r="13">
          <cell r="A13" t="str">
            <v>OPB000004K00JDCMA</v>
          </cell>
          <cell r="B13">
            <v>10000</v>
          </cell>
          <cell r="C13">
            <v>48855</v>
          </cell>
          <cell r="D13">
            <v>48855</v>
          </cell>
          <cell r="E13">
            <v>171500</v>
          </cell>
          <cell r="F13">
            <v>171500</v>
          </cell>
          <cell r="G13">
            <v>0</v>
          </cell>
          <cell r="H13">
            <v>0</v>
          </cell>
          <cell r="I13">
            <v>-122645</v>
          </cell>
          <cell r="J13">
            <v>-122645</v>
          </cell>
        </row>
        <row r="14">
          <cell r="A14" t="str">
            <v>OPB000003K00JDCMA</v>
          </cell>
          <cell r="B14">
            <v>10000</v>
          </cell>
          <cell r="C14">
            <v>802314</v>
          </cell>
          <cell r="D14">
            <v>802314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802314</v>
          </cell>
          <cell r="J14">
            <v>802314</v>
          </cell>
        </row>
        <row r="15">
          <cell r="A15" t="str">
            <v>OPB000008K00JDCMA</v>
          </cell>
          <cell r="B15">
            <v>80</v>
          </cell>
          <cell r="C15">
            <v>496600</v>
          </cell>
          <cell r="D15">
            <v>496600</v>
          </cell>
          <cell r="E15">
            <v>197000</v>
          </cell>
          <cell r="F15">
            <v>197000</v>
          </cell>
          <cell r="G15">
            <v>0</v>
          </cell>
          <cell r="H15">
            <v>0</v>
          </cell>
          <cell r="I15">
            <v>299600</v>
          </cell>
          <cell r="J15">
            <v>299600</v>
          </cell>
        </row>
        <row r="16">
          <cell r="A16" t="str">
            <v>OPB000006K00JDCMA</v>
          </cell>
          <cell r="B16">
            <v>200</v>
          </cell>
          <cell r="C16">
            <v>49600000</v>
          </cell>
          <cell r="D16">
            <v>419592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419592</v>
          </cell>
          <cell r="J16">
            <v>49600000</v>
          </cell>
        </row>
        <row r="17">
          <cell r="A17" t="str">
            <v>AUD</v>
          </cell>
          <cell r="B17">
            <v>2122071.94</v>
          </cell>
          <cell r="C17">
            <v>2122072</v>
          </cell>
          <cell r="D17">
            <v>1280034</v>
          </cell>
          <cell r="E17">
            <v>1205529</v>
          </cell>
          <cell r="F17">
            <v>2122072</v>
          </cell>
          <cell r="G17">
            <v>0</v>
          </cell>
          <cell r="H17">
            <v>4018</v>
          </cell>
          <cell r="I17">
            <v>0</v>
          </cell>
          <cell r="J17">
            <v>0</v>
          </cell>
        </row>
        <row r="18">
          <cell r="A18" t="str">
            <v>CAD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</row>
        <row r="19">
          <cell r="A19" t="str">
            <v>EUR</v>
          </cell>
          <cell r="B19">
            <v>-563029.84</v>
          </cell>
          <cell r="C19">
            <v>-563030</v>
          </cell>
          <cell r="D19">
            <v>-613590</v>
          </cell>
          <cell r="E19">
            <v>1309095</v>
          </cell>
          <cell r="F19">
            <v>-563030</v>
          </cell>
          <cell r="G19">
            <v>0</v>
          </cell>
          <cell r="H19">
            <v>-169066</v>
          </cell>
          <cell r="I19">
            <v>0</v>
          </cell>
          <cell r="J19">
            <v>0</v>
          </cell>
        </row>
        <row r="20">
          <cell r="A20" t="str">
            <v>HKD</v>
          </cell>
          <cell r="B20">
            <v>-4673657.76</v>
          </cell>
          <cell r="C20">
            <v>-4673658</v>
          </cell>
          <cell r="D20">
            <v>-599225</v>
          </cell>
          <cell r="E20">
            <v>-599266</v>
          </cell>
          <cell r="F20">
            <v>-4673658</v>
          </cell>
          <cell r="G20">
            <v>0</v>
          </cell>
          <cell r="H20">
            <v>23</v>
          </cell>
          <cell r="I20">
            <v>0</v>
          </cell>
          <cell r="J20">
            <v>0</v>
          </cell>
        </row>
        <row r="21">
          <cell r="A21" t="str">
            <v>JPY</v>
          </cell>
          <cell r="B21">
            <v>404259284.45999998</v>
          </cell>
          <cell r="C21">
            <v>404259284</v>
          </cell>
          <cell r="D21">
            <v>3419840</v>
          </cell>
          <cell r="E21">
            <v>-940335174</v>
          </cell>
          <cell r="F21">
            <v>404259284</v>
          </cell>
          <cell r="G21">
            <v>0</v>
          </cell>
          <cell r="H21">
            <v>59069</v>
          </cell>
          <cell r="I21">
            <v>0</v>
          </cell>
          <cell r="J21">
            <v>0</v>
          </cell>
        </row>
        <row r="22">
          <cell r="A22" t="str">
            <v>KRW</v>
          </cell>
          <cell r="B22">
            <v>-3310468.12</v>
          </cell>
          <cell r="C22">
            <v>-3310468</v>
          </cell>
          <cell r="D22">
            <v>-2646</v>
          </cell>
          <cell r="E22">
            <v>-1130910790</v>
          </cell>
          <cell r="F22">
            <v>-3310468</v>
          </cell>
          <cell r="G22">
            <v>0</v>
          </cell>
          <cell r="H22">
            <v>-17</v>
          </cell>
          <cell r="I22">
            <v>0</v>
          </cell>
          <cell r="J22">
            <v>0</v>
          </cell>
        </row>
        <row r="23">
          <cell r="A23" t="str">
            <v>SGD</v>
          </cell>
          <cell r="B23">
            <v>-1204207.81</v>
          </cell>
          <cell r="C23">
            <v>-1204208</v>
          </cell>
          <cell r="D23">
            <v>-682503</v>
          </cell>
          <cell r="E23">
            <v>-674278</v>
          </cell>
          <cell r="F23">
            <v>-1204208</v>
          </cell>
          <cell r="G23">
            <v>0</v>
          </cell>
          <cell r="H23">
            <v>-2003</v>
          </cell>
          <cell r="I23">
            <v>0</v>
          </cell>
          <cell r="J23">
            <v>0</v>
          </cell>
        </row>
        <row r="24">
          <cell r="A24" t="str">
            <v>SEK</v>
          </cell>
          <cell r="B24">
            <v>6981847.3799999999</v>
          </cell>
          <cell r="C24">
            <v>6981847</v>
          </cell>
          <cell r="D24">
            <v>824410</v>
          </cell>
          <cell r="E24">
            <v>-409185</v>
          </cell>
          <cell r="F24">
            <v>6981847</v>
          </cell>
          <cell r="G24">
            <v>0</v>
          </cell>
          <cell r="H24">
            <v>8043</v>
          </cell>
          <cell r="I24">
            <v>0</v>
          </cell>
          <cell r="J24">
            <v>0</v>
          </cell>
        </row>
        <row r="25">
          <cell r="A25" t="str">
            <v>CHF</v>
          </cell>
          <cell r="B25">
            <v>-16379918.23</v>
          </cell>
          <cell r="C25">
            <v>-16379918</v>
          </cell>
          <cell r="D25">
            <v>-12101003</v>
          </cell>
          <cell r="E25">
            <v>-12312929</v>
          </cell>
          <cell r="F25">
            <v>-16379918</v>
          </cell>
          <cell r="G25">
            <v>0</v>
          </cell>
          <cell r="H25">
            <v>-30000</v>
          </cell>
          <cell r="I25">
            <v>0</v>
          </cell>
          <cell r="J25">
            <v>0</v>
          </cell>
        </row>
        <row r="26">
          <cell r="A26" t="str">
            <v>GBP</v>
          </cell>
          <cell r="B26">
            <v>381124.92</v>
          </cell>
          <cell r="C26">
            <v>381125</v>
          </cell>
          <cell r="D26">
            <v>602254</v>
          </cell>
          <cell r="E26">
            <v>-135988</v>
          </cell>
          <cell r="F26">
            <v>381125</v>
          </cell>
          <cell r="G26">
            <v>0</v>
          </cell>
          <cell r="H26">
            <v>1402</v>
          </cell>
          <cell r="I26">
            <v>0</v>
          </cell>
          <cell r="J26">
            <v>0</v>
          </cell>
        </row>
        <row r="27">
          <cell r="A27" t="str">
            <v>USD</v>
          </cell>
          <cell r="B27">
            <v>335729854.43000001</v>
          </cell>
          <cell r="C27">
            <v>335729854</v>
          </cell>
          <cell r="D27">
            <v>335729854</v>
          </cell>
          <cell r="E27">
            <v>335729854</v>
          </cell>
          <cell r="F27">
            <v>335729854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  <row r="28">
          <cell r="A28" t="str">
            <v>CH0012221716</v>
          </cell>
          <cell r="B28">
            <v>0</v>
          </cell>
          <cell r="C28">
            <v>0</v>
          </cell>
          <cell r="D28">
            <v>0</v>
          </cell>
          <cell r="E28">
            <v>-2293199</v>
          </cell>
          <cell r="F28">
            <v>-3646132</v>
          </cell>
          <cell r="G28">
            <v>0</v>
          </cell>
          <cell r="H28">
            <v>-32051</v>
          </cell>
          <cell r="I28">
            <v>32051</v>
          </cell>
          <cell r="J28">
            <v>0</v>
          </cell>
        </row>
        <row r="29">
          <cell r="A29" t="str">
            <v>00371N407</v>
          </cell>
          <cell r="B29">
            <v>14400</v>
          </cell>
          <cell r="C29">
            <v>203760</v>
          </cell>
          <cell r="D29">
            <v>203760</v>
          </cell>
          <cell r="E29">
            <v>186530</v>
          </cell>
          <cell r="F29">
            <v>186530</v>
          </cell>
          <cell r="G29">
            <v>0</v>
          </cell>
          <cell r="H29">
            <v>0</v>
          </cell>
          <cell r="I29">
            <v>-3600</v>
          </cell>
          <cell r="J29">
            <v>-3600</v>
          </cell>
        </row>
        <row r="30">
          <cell r="A30" t="str">
            <v>00437P107</v>
          </cell>
          <cell r="B30">
            <v>16600</v>
          </cell>
          <cell r="C30">
            <v>147574</v>
          </cell>
          <cell r="D30">
            <v>147574</v>
          </cell>
          <cell r="E30">
            <v>133174</v>
          </cell>
          <cell r="F30">
            <v>133174</v>
          </cell>
          <cell r="G30">
            <v>0</v>
          </cell>
          <cell r="H30">
            <v>0</v>
          </cell>
          <cell r="I30">
            <v>4980</v>
          </cell>
          <cell r="J30">
            <v>4980</v>
          </cell>
        </row>
        <row r="31">
          <cell r="A31" t="str">
            <v>004403101</v>
          </cell>
          <cell r="B31">
            <v>5200</v>
          </cell>
          <cell r="C31">
            <v>48100</v>
          </cell>
          <cell r="D31">
            <v>48100</v>
          </cell>
          <cell r="E31">
            <v>50264</v>
          </cell>
          <cell r="F31">
            <v>50264</v>
          </cell>
          <cell r="G31">
            <v>0</v>
          </cell>
          <cell r="H31">
            <v>0</v>
          </cell>
          <cell r="I31">
            <v>832</v>
          </cell>
          <cell r="J31">
            <v>832</v>
          </cell>
        </row>
        <row r="32">
          <cell r="A32" t="str">
            <v>004446100</v>
          </cell>
          <cell r="B32">
            <v>12900</v>
          </cell>
          <cell r="C32">
            <v>165391</v>
          </cell>
          <cell r="D32">
            <v>165391</v>
          </cell>
          <cell r="E32">
            <v>151356</v>
          </cell>
          <cell r="F32">
            <v>151356</v>
          </cell>
          <cell r="G32">
            <v>0</v>
          </cell>
          <cell r="H32">
            <v>0</v>
          </cell>
          <cell r="I32">
            <v>-2180</v>
          </cell>
          <cell r="J32">
            <v>-2180</v>
          </cell>
        </row>
        <row r="33">
          <cell r="A33" t="str">
            <v>00506J107</v>
          </cell>
          <cell r="B33">
            <v>15700</v>
          </cell>
          <cell r="C33">
            <v>128740</v>
          </cell>
          <cell r="D33">
            <v>128740</v>
          </cell>
          <cell r="E33">
            <v>120656</v>
          </cell>
          <cell r="F33">
            <v>120656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</row>
        <row r="34">
          <cell r="A34" t="str">
            <v>00845V100</v>
          </cell>
          <cell r="B34">
            <v>-1448500</v>
          </cell>
          <cell r="C34">
            <v>-2317600</v>
          </cell>
          <cell r="D34">
            <v>-2317600</v>
          </cell>
          <cell r="E34">
            <v>-2434182</v>
          </cell>
          <cell r="F34">
            <v>-2434182</v>
          </cell>
          <cell r="G34">
            <v>0</v>
          </cell>
          <cell r="H34">
            <v>0</v>
          </cell>
          <cell r="I34">
            <v>-99171</v>
          </cell>
          <cell r="J34">
            <v>-99171</v>
          </cell>
        </row>
        <row r="35">
          <cell r="A35" t="str">
            <v>00845V209</v>
          </cell>
          <cell r="B35">
            <v>1448500</v>
          </cell>
          <cell r="C35">
            <v>2172750</v>
          </cell>
          <cell r="D35">
            <v>2172750</v>
          </cell>
          <cell r="E35">
            <v>2445797</v>
          </cell>
          <cell r="F35">
            <v>2445797</v>
          </cell>
          <cell r="G35">
            <v>0</v>
          </cell>
          <cell r="H35">
            <v>0</v>
          </cell>
          <cell r="I35">
            <v>51898</v>
          </cell>
          <cell r="J35">
            <v>51898</v>
          </cell>
        </row>
        <row r="36">
          <cell r="A36" t="str">
            <v>013068200</v>
          </cell>
          <cell r="B36">
            <v>230500</v>
          </cell>
          <cell r="C36">
            <v>11052475</v>
          </cell>
          <cell r="D36">
            <v>11052475</v>
          </cell>
          <cell r="E36">
            <v>10820919</v>
          </cell>
          <cell r="F36">
            <v>10820919</v>
          </cell>
          <cell r="G36">
            <v>0</v>
          </cell>
          <cell r="H36">
            <v>0</v>
          </cell>
          <cell r="I36">
            <v>11525</v>
          </cell>
          <cell r="J36">
            <v>11525</v>
          </cell>
        </row>
        <row r="37">
          <cell r="A37" t="str">
            <v>013068101</v>
          </cell>
          <cell r="B37">
            <v>-222100</v>
          </cell>
          <cell r="C37">
            <v>-10945088</v>
          </cell>
          <cell r="D37">
            <v>-10945088</v>
          </cell>
          <cell r="E37">
            <v>-10928111</v>
          </cell>
          <cell r="F37">
            <v>-10928111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</row>
        <row r="38">
          <cell r="A38" t="str">
            <v>019205103</v>
          </cell>
          <cell r="B38">
            <v>2600</v>
          </cell>
          <cell r="C38">
            <v>88764</v>
          </cell>
          <cell r="D38">
            <v>88764</v>
          </cell>
          <cell r="E38">
            <v>84562</v>
          </cell>
          <cell r="F38">
            <v>84562</v>
          </cell>
          <cell r="G38">
            <v>0</v>
          </cell>
          <cell r="H38">
            <v>0</v>
          </cell>
          <cell r="I38">
            <v>-3536</v>
          </cell>
          <cell r="J38">
            <v>-3536</v>
          </cell>
        </row>
        <row r="39">
          <cell r="A39" t="str">
            <v>020002101</v>
          </cell>
          <cell r="B39">
            <v>0</v>
          </cell>
          <cell r="C39">
            <v>0</v>
          </cell>
          <cell r="D39">
            <v>0</v>
          </cell>
          <cell r="E39">
            <v>-7902</v>
          </cell>
          <cell r="F39">
            <v>-7902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</row>
        <row r="40">
          <cell r="A40" t="str">
            <v>02144G107</v>
          </cell>
          <cell r="B40">
            <v>36100</v>
          </cell>
          <cell r="C40">
            <v>141873</v>
          </cell>
          <cell r="D40">
            <v>141873</v>
          </cell>
          <cell r="E40">
            <v>130015</v>
          </cell>
          <cell r="F40">
            <v>130015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</row>
        <row r="41">
          <cell r="A41" t="str">
            <v>02209S103</v>
          </cell>
          <cell r="B41">
            <v>910000</v>
          </cell>
          <cell r="C41">
            <v>27263600</v>
          </cell>
          <cell r="D41">
            <v>27263600</v>
          </cell>
          <cell r="E41">
            <v>30088124</v>
          </cell>
          <cell r="F41">
            <v>30088124</v>
          </cell>
          <cell r="G41">
            <v>0</v>
          </cell>
          <cell r="H41">
            <v>0</v>
          </cell>
          <cell r="I41">
            <v>-624539</v>
          </cell>
          <cell r="J41">
            <v>-624539</v>
          </cell>
        </row>
        <row r="42">
          <cell r="A42" t="str">
            <v>023551104</v>
          </cell>
          <cell r="B42">
            <v>1000</v>
          </cell>
          <cell r="C42">
            <v>44260</v>
          </cell>
          <cell r="D42">
            <v>44260</v>
          </cell>
          <cell r="E42">
            <v>44813</v>
          </cell>
          <cell r="F42">
            <v>44813</v>
          </cell>
          <cell r="G42">
            <v>0</v>
          </cell>
          <cell r="H42">
            <v>0</v>
          </cell>
          <cell r="I42">
            <v>-660</v>
          </cell>
          <cell r="J42">
            <v>-660</v>
          </cell>
        </row>
        <row r="43">
          <cell r="A43" t="str">
            <v>027118108</v>
          </cell>
          <cell r="B43">
            <v>4700</v>
          </cell>
          <cell r="C43">
            <v>70030</v>
          </cell>
          <cell r="D43">
            <v>70030</v>
          </cell>
          <cell r="E43">
            <v>70294</v>
          </cell>
          <cell r="F43">
            <v>70294</v>
          </cell>
          <cell r="G43">
            <v>0</v>
          </cell>
          <cell r="H43">
            <v>0</v>
          </cell>
          <cell r="I43">
            <v>-1034</v>
          </cell>
          <cell r="J43">
            <v>-1034</v>
          </cell>
        </row>
        <row r="44">
          <cell r="A44" t="str">
            <v>029174109</v>
          </cell>
          <cell r="B44">
            <v>9300</v>
          </cell>
          <cell r="C44">
            <v>77283</v>
          </cell>
          <cell r="D44">
            <v>77283</v>
          </cell>
          <cell r="E44">
            <v>93219</v>
          </cell>
          <cell r="F44">
            <v>93219</v>
          </cell>
          <cell r="G44">
            <v>0</v>
          </cell>
          <cell r="H44">
            <v>0</v>
          </cell>
          <cell r="I44">
            <v>930</v>
          </cell>
          <cell r="J44">
            <v>930</v>
          </cell>
        </row>
        <row r="45">
          <cell r="A45" t="str">
            <v>029712106</v>
          </cell>
          <cell r="B45">
            <v>500</v>
          </cell>
          <cell r="C45">
            <v>34385</v>
          </cell>
          <cell r="D45">
            <v>34385</v>
          </cell>
          <cell r="E45">
            <v>34409</v>
          </cell>
          <cell r="F45">
            <v>34409</v>
          </cell>
          <cell r="G45">
            <v>0</v>
          </cell>
          <cell r="H45">
            <v>0</v>
          </cell>
          <cell r="I45">
            <v>-24</v>
          </cell>
          <cell r="J45">
            <v>-24</v>
          </cell>
        </row>
        <row r="46">
          <cell r="A46" t="str">
            <v>03058P109</v>
          </cell>
          <cell r="B46">
            <v>10200</v>
          </cell>
          <cell r="C46">
            <v>165546</v>
          </cell>
          <cell r="D46">
            <v>165546</v>
          </cell>
          <cell r="E46">
            <v>170744</v>
          </cell>
          <cell r="F46">
            <v>170744</v>
          </cell>
          <cell r="G46">
            <v>0</v>
          </cell>
          <cell r="H46">
            <v>0</v>
          </cell>
          <cell r="I46">
            <v>-7446</v>
          </cell>
          <cell r="J46">
            <v>-7446</v>
          </cell>
        </row>
        <row r="47">
          <cell r="A47" t="str">
            <v>031162100</v>
          </cell>
          <cell r="B47">
            <v>14000</v>
          </cell>
          <cell r="C47">
            <v>805700</v>
          </cell>
          <cell r="D47">
            <v>805700</v>
          </cell>
          <cell r="E47">
            <v>734824</v>
          </cell>
          <cell r="F47">
            <v>734824</v>
          </cell>
          <cell r="G47">
            <v>0</v>
          </cell>
          <cell r="H47">
            <v>0</v>
          </cell>
          <cell r="I47">
            <v>-14140</v>
          </cell>
          <cell r="J47">
            <v>-14140</v>
          </cell>
        </row>
        <row r="48">
          <cell r="A48" t="str">
            <v>031652100</v>
          </cell>
          <cell r="B48">
            <v>75932</v>
          </cell>
          <cell r="C48">
            <v>392568</v>
          </cell>
          <cell r="D48">
            <v>392568</v>
          </cell>
          <cell r="E48">
            <v>342811</v>
          </cell>
          <cell r="F48">
            <v>342811</v>
          </cell>
          <cell r="G48">
            <v>0</v>
          </cell>
          <cell r="H48">
            <v>0</v>
          </cell>
          <cell r="I48">
            <v>-9112</v>
          </cell>
          <cell r="J48">
            <v>-9112</v>
          </cell>
        </row>
        <row r="49">
          <cell r="A49" t="str">
            <v>032037103</v>
          </cell>
          <cell r="B49">
            <v>8700</v>
          </cell>
          <cell r="C49">
            <v>112926</v>
          </cell>
          <cell r="D49">
            <v>112926</v>
          </cell>
          <cell r="E49">
            <v>107759</v>
          </cell>
          <cell r="F49">
            <v>107759</v>
          </cell>
          <cell r="G49">
            <v>0</v>
          </cell>
          <cell r="H49">
            <v>0</v>
          </cell>
          <cell r="I49">
            <v>87</v>
          </cell>
          <cell r="J49">
            <v>87</v>
          </cell>
        </row>
        <row r="50">
          <cell r="A50" t="str">
            <v>035229103</v>
          </cell>
          <cell r="B50">
            <v>93700</v>
          </cell>
          <cell r="C50">
            <v>4367357</v>
          </cell>
          <cell r="D50">
            <v>4367357</v>
          </cell>
          <cell r="E50">
            <v>4543036</v>
          </cell>
          <cell r="F50">
            <v>4543036</v>
          </cell>
          <cell r="G50">
            <v>0</v>
          </cell>
          <cell r="H50">
            <v>0</v>
          </cell>
          <cell r="I50">
            <v>6960</v>
          </cell>
          <cell r="J50">
            <v>6960</v>
          </cell>
        </row>
        <row r="51">
          <cell r="A51" t="str">
            <v>037389103</v>
          </cell>
          <cell r="B51">
            <v>-144000</v>
          </cell>
          <cell r="C51">
            <v>-2977920</v>
          </cell>
          <cell r="D51">
            <v>-2977920</v>
          </cell>
          <cell r="E51">
            <v>-2846981</v>
          </cell>
          <cell r="F51">
            <v>-2846981</v>
          </cell>
          <cell r="G51">
            <v>0</v>
          </cell>
          <cell r="H51">
            <v>0</v>
          </cell>
          <cell r="I51">
            <v>-30240</v>
          </cell>
          <cell r="J51">
            <v>-30240</v>
          </cell>
        </row>
        <row r="52">
          <cell r="A52" t="str">
            <v>037604105</v>
          </cell>
          <cell r="B52">
            <v>-224900</v>
          </cell>
          <cell r="C52">
            <v>-11222510</v>
          </cell>
          <cell r="D52">
            <v>-11222510</v>
          </cell>
          <cell r="E52">
            <v>-10851075</v>
          </cell>
          <cell r="F52">
            <v>-10851075</v>
          </cell>
          <cell r="G52">
            <v>0</v>
          </cell>
          <cell r="H52">
            <v>0</v>
          </cell>
          <cell r="I52">
            <v>24739</v>
          </cell>
          <cell r="J52">
            <v>24739</v>
          </cell>
        </row>
        <row r="53">
          <cell r="A53" t="str">
            <v>037833100</v>
          </cell>
          <cell r="B53">
            <v>15000</v>
          </cell>
          <cell r="C53">
            <v>212100</v>
          </cell>
          <cell r="D53">
            <v>212100</v>
          </cell>
          <cell r="E53">
            <v>219800</v>
          </cell>
          <cell r="F53">
            <v>219800</v>
          </cell>
          <cell r="G53">
            <v>0</v>
          </cell>
          <cell r="H53">
            <v>0</v>
          </cell>
          <cell r="I53">
            <v>-6450</v>
          </cell>
          <cell r="J53">
            <v>-6450</v>
          </cell>
        </row>
        <row r="54">
          <cell r="A54" t="str">
            <v>038237103</v>
          </cell>
          <cell r="B54">
            <v>12500</v>
          </cell>
          <cell r="C54">
            <v>176250</v>
          </cell>
          <cell r="D54">
            <v>176250</v>
          </cell>
          <cell r="E54">
            <v>155781</v>
          </cell>
          <cell r="F54">
            <v>155781</v>
          </cell>
          <cell r="G54">
            <v>0</v>
          </cell>
          <cell r="H54">
            <v>0</v>
          </cell>
          <cell r="I54">
            <v>-250</v>
          </cell>
          <cell r="J54">
            <v>-250</v>
          </cell>
        </row>
        <row r="55">
          <cell r="A55" t="str">
            <v>045174109</v>
          </cell>
          <cell r="B55">
            <v>24600</v>
          </cell>
          <cell r="C55">
            <v>174168</v>
          </cell>
          <cell r="D55">
            <v>174168</v>
          </cell>
          <cell r="E55">
            <v>158363</v>
          </cell>
          <cell r="F55">
            <v>158363</v>
          </cell>
          <cell r="G55">
            <v>0</v>
          </cell>
          <cell r="H55">
            <v>0</v>
          </cell>
          <cell r="I55">
            <v>4674</v>
          </cell>
          <cell r="J55">
            <v>4674</v>
          </cell>
        </row>
        <row r="56">
          <cell r="A56" t="str">
            <v>IT0000062072</v>
          </cell>
          <cell r="B56">
            <v>-43224</v>
          </cell>
          <cell r="C56">
            <v>-816372</v>
          </cell>
          <cell r="D56">
            <v>-889682</v>
          </cell>
          <cell r="E56">
            <v>-929261</v>
          </cell>
          <cell r="F56">
            <v>-876572</v>
          </cell>
          <cell r="G56">
            <v>0</v>
          </cell>
          <cell r="H56">
            <v>4916</v>
          </cell>
          <cell r="I56">
            <v>6567</v>
          </cell>
          <cell r="J56">
            <v>5418</v>
          </cell>
        </row>
        <row r="57">
          <cell r="A57" t="str">
            <v>FR0000130460</v>
          </cell>
          <cell r="B57">
            <v>0</v>
          </cell>
          <cell r="C57">
            <v>0</v>
          </cell>
          <cell r="D57">
            <v>0</v>
          </cell>
          <cell r="E57">
            <v>25601</v>
          </cell>
          <cell r="F57">
            <v>22244</v>
          </cell>
          <cell r="G57">
            <v>0</v>
          </cell>
          <cell r="H57">
            <v>269</v>
          </cell>
          <cell r="I57">
            <v>-269</v>
          </cell>
          <cell r="J57">
            <v>0</v>
          </cell>
        </row>
        <row r="58">
          <cell r="A58" t="str">
            <v>053561106</v>
          </cell>
          <cell r="B58">
            <v>0</v>
          </cell>
          <cell r="C58">
            <v>0</v>
          </cell>
          <cell r="D58">
            <v>0</v>
          </cell>
          <cell r="E58">
            <v>-3037</v>
          </cell>
          <cell r="F58">
            <v>-3037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</row>
        <row r="59">
          <cell r="A59" t="str">
            <v>056525108</v>
          </cell>
          <cell r="B59">
            <v>2700</v>
          </cell>
          <cell r="C59">
            <v>82998</v>
          </cell>
          <cell r="D59">
            <v>82998</v>
          </cell>
          <cell r="E59">
            <v>87292</v>
          </cell>
          <cell r="F59">
            <v>87292</v>
          </cell>
          <cell r="G59">
            <v>0</v>
          </cell>
          <cell r="H59">
            <v>0</v>
          </cell>
          <cell r="I59">
            <v>-567</v>
          </cell>
          <cell r="J59">
            <v>-567</v>
          </cell>
        </row>
        <row r="60">
          <cell r="A60" t="str">
            <v>057224107</v>
          </cell>
          <cell r="B60">
            <v>1000</v>
          </cell>
          <cell r="C60">
            <v>29930</v>
          </cell>
          <cell r="D60">
            <v>29930</v>
          </cell>
          <cell r="E60">
            <v>29973</v>
          </cell>
          <cell r="F60">
            <v>29973</v>
          </cell>
          <cell r="G60">
            <v>0</v>
          </cell>
          <cell r="H60">
            <v>0</v>
          </cell>
          <cell r="I60">
            <v>887</v>
          </cell>
          <cell r="J60">
            <v>887</v>
          </cell>
        </row>
        <row r="61">
          <cell r="A61" t="str">
            <v>PTBCP0AM0007</v>
          </cell>
          <cell r="B61">
            <v>0</v>
          </cell>
          <cell r="C61">
            <v>0</v>
          </cell>
          <cell r="D61">
            <v>0</v>
          </cell>
          <cell r="E61">
            <v>-81354</v>
          </cell>
          <cell r="F61">
            <v>-75778</v>
          </cell>
          <cell r="G61">
            <v>0</v>
          </cell>
          <cell r="H61">
            <v>-917</v>
          </cell>
          <cell r="I61">
            <v>917</v>
          </cell>
          <cell r="J61">
            <v>0</v>
          </cell>
        </row>
        <row r="62">
          <cell r="A62" t="str">
            <v>ES0113900J37</v>
          </cell>
          <cell r="B62">
            <v>-86000</v>
          </cell>
          <cell r="C62">
            <v>-503100</v>
          </cell>
          <cell r="D62">
            <v>-548278</v>
          </cell>
          <cell r="E62">
            <v>-563421</v>
          </cell>
          <cell r="F62">
            <v>-530998</v>
          </cell>
          <cell r="G62">
            <v>0</v>
          </cell>
          <cell r="H62">
            <v>-5588</v>
          </cell>
          <cell r="I62">
            <v>36846</v>
          </cell>
          <cell r="J62">
            <v>33876</v>
          </cell>
        </row>
        <row r="63">
          <cell r="A63" t="str">
            <v>05978R107</v>
          </cell>
          <cell r="B63">
            <v>8700</v>
          </cell>
          <cell r="C63">
            <v>125280</v>
          </cell>
          <cell r="D63">
            <v>125280</v>
          </cell>
          <cell r="E63">
            <v>111875</v>
          </cell>
          <cell r="F63">
            <v>111875</v>
          </cell>
          <cell r="G63">
            <v>0</v>
          </cell>
          <cell r="H63">
            <v>0</v>
          </cell>
          <cell r="I63">
            <v>1740</v>
          </cell>
          <cell r="J63">
            <v>1740</v>
          </cell>
        </row>
        <row r="64">
          <cell r="A64" t="str">
            <v>06423A103</v>
          </cell>
          <cell r="B64">
            <v>0</v>
          </cell>
          <cell r="C64">
            <v>0</v>
          </cell>
          <cell r="D64">
            <v>0</v>
          </cell>
          <cell r="E64">
            <v>161727</v>
          </cell>
          <cell r="F64">
            <v>161727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</row>
        <row r="65">
          <cell r="A65" t="str">
            <v>072611106</v>
          </cell>
          <cell r="B65">
            <v>4600</v>
          </cell>
          <cell r="C65">
            <v>115000</v>
          </cell>
          <cell r="D65">
            <v>115000</v>
          </cell>
          <cell r="E65">
            <v>117166</v>
          </cell>
          <cell r="F65">
            <v>117166</v>
          </cell>
          <cell r="G65">
            <v>0</v>
          </cell>
          <cell r="H65">
            <v>0</v>
          </cell>
          <cell r="I65">
            <v>-2484</v>
          </cell>
          <cell r="J65">
            <v>-2484</v>
          </cell>
        </row>
        <row r="66">
          <cell r="A66" t="str">
            <v>075896100</v>
          </cell>
          <cell r="B66">
            <v>39163</v>
          </cell>
          <cell r="C66">
            <v>1352690</v>
          </cell>
          <cell r="D66">
            <v>1352690</v>
          </cell>
          <cell r="E66">
            <v>1375169</v>
          </cell>
          <cell r="F66">
            <v>1375169</v>
          </cell>
          <cell r="G66">
            <v>0</v>
          </cell>
          <cell r="H66">
            <v>0</v>
          </cell>
          <cell r="I66">
            <v>-5522</v>
          </cell>
          <cell r="J66">
            <v>-5522</v>
          </cell>
        </row>
        <row r="67">
          <cell r="A67" t="str">
            <v>055446108</v>
          </cell>
          <cell r="B67">
            <v>7300</v>
          </cell>
          <cell r="C67">
            <v>160600</v>
          </cell>
          <cell r="D67">
            <v>160600</v>
          </cell>
          <cell r="E67">
            <v>132214</v>
          </cell>
          <cell r="F67">
            <v>132214</v>
          </cell>
          <cell r="G67">
            <v>0</v>
          </cell>
          <cell r="H67">
            <v>0</v>
          </cell>
          <cell r="I67">
            <v>-1825</v>
          </cell>
          <cell r="J67">
            <v>-1825</v>
          </cell>
        </row>
        <row r="68">
          <cell r="A68" t="str">
            <v>08915P101</v>
          </cell>
          <cell r="B68">
            <v>18700</v>
          </cell>
          <cell r="C68">
            <v>206261</v>
          </cell>
          <cell r="D68">
            <v>206261</v>
          </cell>
          <cell r="E68">
            <v>178473</v>
          </cell>
          <cell r="F68">
            <v>178473</v>
          </cell>
          <cell r="G68">
            <v>0</v>
          </cell>
          <cell r="H68">
            <v>0</v>
          </cell>
          <cell r="I68">
            <v>1103</v>
          </cell>
          <cell r="J68">
            <v>1103</v>
          </cell>
        </row>
        <row r="69">
          <cell r="A69" t="str">
            <v>090911108</v>
          </cell>
          <cell r="B69">
            <v>23900</v>
          </cell>
          <cell r="C69">
            <v>195980</v>
          </cell>
          <cell r="D69">
            <v>195980</v>
          </cell>
          <cell r="E69">
            <v>166582</v>
          </cell>
          <cell r="F69">
            <v>166582</v>
          </cell>
          <cell r="G69">
            <v>0</v>
          </cell>
          <cell r="H69">
            <v>0</v>
          </cell>
          <cell r="I69">
            <v>-1673</v>
          </cell>
          <cell r="J69">
            <v>-1673</v>
          </cell>
        </row>
        <row r="70">
          <cell r="A70" t="str">
            <v>090613100</v>
          </cell>
          <cell r="B70">
            <v>4500</v>
          </cell>
          <cell r="C70">
            <v>137925</v>
          </cell>
          <cell r="D70">
            <v>137925</v>
          </cell>
          <cell r="E70">
            <v>138194</v>
          </cell>
          <cell r="F70">
            <v>138194</v>
          </cell>
          <cell r="G70">
            <v>0</v>
          </cell>
          <cell r="H70">
            <v>0</v>
          </cell>
          <cell r="I70">
            <v>-366</v>
          </cell>
          <cell r="J70">
            <v>-366</v>
          </cell>
        </row>
        <row r="71">
          <cell r="A71" t="str">
            <v>095180105</v>
          </cell>
          <cell r="B71">
            <v>25600</v>
          </cell>
          <cell r="C71">
            <v>164608</v>
          </cell>
          <cell r="D71">
            <v>164608</v>
          </cell>
          <cell r="E71">
            <v>119341</v>
          </cell>
          <cell r="F71">
            <v>119341</v>
          </cell>
          <cell r="G71">
            <v>0</v>
          </cell>
          <cell r="H71">
            <v>0</v>
          </cell>
          <cell r="I71">
            <v>16896</v>
          </cell>
          <cell r="J71">
            <v>16896</v>
          </cell>
        </row>
        <row r="72">
          <cell r="A72" t="str">
            <v>PTBRI0AM0000</v>
          </cell>
          <cell r="B72">
            <v>-210000</v>
          </cell>
          <cell r="C72">
            <v>-1029000</v>
          </cell>
          <cell r="D72">
            <v>-1121404</v>
          </cell>
          <cell r="E72">
            <v>-1033576</v>
          </cell>
          <cell r="F72">
            <v>-1043700</v>
          </cell>
          <cell r="G72">
            <v>0</v>
          </cell>
          <cell r="H72">
            <v>-12629</v>
          </cell>
          <cell r="I72">
            <v>178</v>
          </cell>
          <cell r="J72">
            <v>0</v>
          </cell>
        </row>
        <row r="73">
          <cell r="A73" t="str">
            <v>111412607</v>
          </cell>
          <cell r="B73">
            <v>42200</v>
          </cell>
          <cell r="C73">
            <v>160360</v>
          </cell>
          <cell r="D73">
            <v>160360</v>
          </cell>
          <cell r="E73">
            <v>174478</v>
          </cell>
          <cell r="F73">
            <v>174478</v>
          </cell>
          <cell r="G73">
            <v>0</v>
          </cell>
          <cell r="H73">
            <v>0</v>
          </cell>
          <cell r="I73">
            <v>2110</v>
          </cell>
          <cell r="J73">
            <v>2110</v>
          </cell>
        </row>
        <row r="74">
          <cell r="A74" t="str">
            <v>112723101</v>
          </cell>
          <cell r="B74">
            <v>14900</v>
          </cell>
          <cell r="C74">
            <v>197276</v>
          </cell>
          <cell r="D74">
            <v>197276</v>
          </cell>
          <cell r="E74">
            <v>167511</v>
          </cell>
          <cell r="F74">
            <v>167511</v>
          </cell>
          <cell r="G74">
            <v>0</v>
          </cell>
          <cell r="H74">
            <v>0</v>
          </cell>
          <cell r="I74">
            <v>894</v>
          </cell>
          <cell r="J74">
            <v>894</v>
          </cell>
        </row>
        <row r="75">
          <cell r="A75" t="str">
            <v>055645303</v>
          </cell>
          <cell r="B75">
            <v>4700</v>
          </cell>
          <cell r="C75">
            <v>64155</v>
          </cell>
          <cell r="D75">
            <v>64155</v>
          </cell>
          <cell r="E75">
            <v>64371</v>
          </cell>
          <cell r="F75">
            <v>64371</v>
          </cell>
          <cell r="G75">
            <v>0</v>
          </cell>
          <cell r="H75">
            <v>0</v>
          </cell>
          <cell r="I75">
            <v>-47</v>
          </cell>
          <cell r="J75">
            <v>-47</v>
          </cell>
        </row>
        <row r="76">
          <cell r="A76" t="str">
            <v>12466Q104</v>
          </cell>
          <cell r="B76">
            <v>3000</v>
          </cell>
          <cell r="C76">
            <v>103200</v>
          </cell>
          <cell r="D76">
            <v>103200</v>
          </cell>
          <cell r="E76">
            <v>85721</v>
          </cell>
          <cell r="F76">
            <v>85721</v>
          </cell>
          <cell r="G76">
            <v>0</v>
          </cell>
          <cell r="H76">
            <v>0</v>
          </cell>
          <cell r="I76">
            <v>2637</v>
          </cell>
          <cell r="J76">
            <v>2637</v>
          </cell>
        </row>
        <row r="77">
          <cell r="A77" t="str">
            <v>131347106</v>
          </cell>
          <cell r="B77">
            <v>-750000</v>
          </cell>
          <cell r="C77">
            <v>-2475000</v>
          </cell>
          <cell r="D77">
            <v>-2475000</v>
          </cell>
          <cell r="E77">
            <v>-1937440</v>
          </cell>
          <cell r="F77">
            <v>-1937440</v>
          </cell>
          <cell r="G77">
            <v>0</v>
          </cell>
          <cell r="H77">
            <v>0</v>
          </cell>
          <cell r="I77">
            <v>75000</v>
          </cell>
          <cell r="J77">
            <v>75000</v>
          </cell>
        </row>
        <row r="78">
          <cell r="A78" t="str">
            <v>132618109</v>
          </cell>
          <cell r="B78">
            <v>10600</v>
          </cell>
          <cell r="C78">
            <v>169600</v>
          </cell>
          <cell r="D78">
            <v>169600</v>
          </cell>
          <cell r="E78">
            <v>172442</v>
          </cell>
          <cell r="F78">
            <v>172442</v>
          </cell>
          <cell r="G78">
            <v>0</v>
          </cell>
          <cell r="H78">
            <v>0</v>
          </cell>
          <cell r="I78">
            <v>424</v>
          </cell>
          <cell r="J78">
            <v>424</v>
          </cell>
        </row>
        <row r="79">
          <cell r="A79" t="str">
            <v>FR0000125338</v>
          </cell>
          <cell r="B79">
            <v>-208970</v>
          </cell>
          <cell r="C79">
            <v>-5075881</v>
          </cell>
          <cell r="D79">
            <v>-5531695</v>
          </cell>
          <cell r="E79">
            <v>-5795120</v>
          </cell>
          <cell r="F79">
            <v>-5421686</v>
          </cell>
          <cell r="G79">
            <v>0</v>
          </cell>
          <cell r="H79">
            <v>-62060</v>
          </cell>
          <cell r="I79">
            <v>218228</v>
          </cell>
          <cell r="J79">
            <v>198611</v>
          </cell>
        </row>
        <row r="80">
          <cell r="A80" t="str">
            <v>140065103</v>
          </cell>
          <cell r="B80">
            <v>7455</v>
          </cell>
          <cell r="C80">
            <v>185853</v>
          </cell>
          <cell r="D80">
            <v>185853</v>
          </cell>
          <cell r="E80">
            <v>176685</v>
          </cell>
          <cell r="F80">
            <v>176685</v>
          </cell>
          <cell r="G80">
            <v>0</v>
          </cell>
          <cell r="H80">
            <v>0</v>
          </cell>
          <cell r="I80">
            <v>2609</v>
          </cell>
          <cell r="J80">
            <v>2609</v>
          </cell>
        </row>
        <row r="81">
          <cell r="A81" t="str">
            <v>140071101</v>
          </cell>
          <cell r="B81">
            <v>3000</v>
          </cell>
          <cell r="C81">
            <v>84720</v>
          </cell>
          <cell r="D81">
            <v>84720</v>
          </cell>
          <cell r="E81">
            <v>87055</v>
          </cell>
          <cell r="F81">
            <v>87055</v>
          </cell>
          <cell r="G81">
            <v>0</v>
          </cell>
          <cell r="H81">
            <v>0</v>
          </cell>
          <cell r="I81">
            <v>-630</v>
          </cell>
          <cell r="J81">
            <v>-630</v>
          </cell>
        </row>
        <row r="82">
          <cell r="A82" t="str">
            <v>14149Y108</v>
          </cell>
          <cell r="B82">
            <v>2500</v>
          </cell>
          <cell r="C82">
            <v>142425</v>
          </cell>
          <cell r="D82">
            <v>142425</v>
          </cell>
          <cell r="E82">
            <v>142271</v>
          </cell>
          <cell r="F82">
            <v>142271</v>
          </cell>
          <cell r="G82">
            <v>0</v>
          </cell>
          <cell r="H82">
            <v>0</v>
          </cell>
          <cell r="I82">
            <v>338</v>
          </cell>
          <cell r="J82">
            <v>338</v>
          </cell>
        </row>
        <row r="83">
          <cell r="A83" t="str">
            <v>143658102</v>
          </cell>
          <cell r="B83">
            <v>-360800</v>
          </cell>
          <cell r="C83">
            <v>-8698888</v>
          </cell>
          <cell r="D83">
            <v>-8698888</v>
          </cell>
          <cell r="E83">
            <v>-7792520</v>
          </cell>
          <cell r="F83">
            <v>-7792520</v>
          </cell>
          <cell r="G83">
            <v>0</v>
          </cell>
          <cell r="H83">
            <v>0</v>
          </cell>
          <cell r="I83">
            <v>147928</v>
          </cell>
          <cell r="J83">
            <v>147928</v>
          </cell>
        </row>
        <row r="84">
          <cell r="A84" t="str">
            <v>148711104</v>
          </cell>
          <cell r="B84">
            <v>16200</v>
          </cell>
          <cell r="C84">
            <v>48762</v>
          </cell>
          <cell r="D84">
            <v>48762</v>
          </cell>
          <cell r="E84">
            <v>42565</v>
          </cell>
          <cell r="F84">
            <v>42565</v>
          </cell>
          <cell r="G84">
            <v>0</v>
          </cell>
          <cell r="H84">
            <v>0</v>
          </cell>
          <cell r="I84">
            <v>324</v>
          </cell>
          <cell r="J84">
            <v>324</v>
          </cell>
        </row>
        <row r="85">
          <cell r="A85" t="str">
            <v>149123101</v>
          </cell>
          <cell r="B85">
            <v>7500</v>
          </cell>
          <cell r="C85">
            <v>369000</v>
          </cell>
          <cell r="D85">
            <v>369000</v>
          </cell>
          <cell r="E85">
            <v>303695</v>
          </cell>
          <cell r="F85">
            <v>303695</v>
          </cell>
          <cell r="G85">
            <v>0</v>
          </cell>
          <cell r="H85">
            <v>0</v>
          </cell>
          <cell r="I85">
            <v>-7800</v>
          </cell>
          <cell r="J85">
            <v>-7800</v>
          </cell>
        </row>
        <row r="86">
          <cell r="A86" t="str">
            <v>150925204</v>
          </cell>
          <cell r="B86">
            <v>26100</v>
          </cell>
          <cell r="C86">
            <v>190008</v>
          </cell>
          <cell r="D86">
            <v>190008</v>
          </cell>
          <cell r="E86">
            <v>149353</v>
          </cell>
          <cell r="F86">
            <v>149353</v>
          </cell>
          <cell r="G86">
            <v>0</v>
          </cell>
          <cell r="H86">
            <v>0</v>
          </cell>
          <cell r="I86">
            <v>522</v>
          </cell>
          <cell r="J86">
            <v>522</v>
          </cell>
        </row>
        <row r="87">
          <cell r="A87" t="str">
            <v>151408101</v>
          </cell>
          <cell r="B87">
            <v>5600</v>
          </cell>
          <cell r="C87">
            <v>148848</v>
          </cell>
          <cell r="D87">
            <v>148848</v>
          </cell>
          <cell r="E87">
            <v>159185</v>
          </cell>
          <cell r="F87">
            <v>159185</v>
          </cell>
          <cell r="G87">
            <v>0</v>
          </cell>
          <cell r="H87">
            <v>0</v>
          </cell>
          <cell r="I87">
            <v>-2128</v>
          </cell>
          <cell r="J87">
            <v>-2128</v>
          </cell>
        </row>
        <row r="88">
          <cell r="A88" t="str">
            <v>15146E102</v>
          </cell>
          <cell r="B88">
            <v>5292</v>
          </cell>
          <cell r="C88">
            <v>80809</v>
          </cell>
          <cell r="D88">
            <v>80809</v>
          </cell>
          <cell r="E88">
            <v>74459</v>
          </cell>
          <cell r="F88">
            <v>74459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</row>
        <row r="89">
          <cell r="A89" t="str">
            <v>15189T107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</row>
        <row r="90">
          <cell r="A90" t="str">
            <v>153435102</v>
          </cell>
          <cell r="B90">
            <v>6300</v>
          </cell>
          <cell r="C90">
            <v>142506</v>
          </cell>
          <cell r="D90">
            <v>142506</v>
          </cell>
          <cell r="E90">
            <v>166927</v>
          </cell>
          <cell r="F90">
            <v>166927</v>
          </cell>
          <cell r="G90">
            <v>0</v>
          </cell>
          <cell r="H90">
            <v>0</v>
          </cell>
          <cell r="I90">
            <v>-9765</v>
          </cell>
          <cell r="J90">
            <v>-9765</v>
          </cell>
        </row>
        <row r="91">
          <cell r="A91" t="str">
            <v>153501101</v>
          </cell>
          <cell r="B91">
            <v>200</v>
          </cell>
          <cell r="C91">
            <v>928</v>
          </cell>
          <cell r="D91">
            <v>928</v>
          </cell>
          <cell r="E91">
            <v>942</v>
          </cell>
          <cell r="F91">
            <v>942</v>
          </cell>
          <cell r="G91">
            <v>0</v>
          </cell>
          <cell r="H91">
            <v>0</v>
          </cell>
          <cell r="I91">
            <v>-4</v>
          </cell>
          <cell r="J91">
            <v>-4</v>
          </cell>
        </row>
        <row r="92">
          <cell r="A92" t="str">
            <v>165303108</v>
          </cell>
          <cell r="B92">
            <v>4600</v>
          </cell>
          <cell r="C92">
            <v>86480</v>
          </cell>
          <cell r="D92">
            <v>86480</v>
          </cell>
          <cell r="E92">
            <v>87620</v>
          </cell>
          <cell r="F92">
            <v>87620</v>
          </cell>
          <cell r="G92">
            <v>0</v>
          </cell>
          <cell r="H92">
            <v>0</v>
          </cell>
          <cell r="I92">
            <v>-92</v>
          </cell>
          <cell r="J92">
            <v>-92</v>
          </cell>
        </row>
        <row r="93">
          <cell r="A93" t="str">
            <v>166335109</v>
          </cell>
          <cell r="B93">
            <v>3200</v>
          </cell>
          <cell r="C93">
            <v>72352</v>
          </cell>
          <cell r="D93">
            <v>72352</v>
          </cell>
          <cell r="E93">
            <v>72285</v>
          </cell>
          <cell r="F93">
            <v>72285</v>
          </cell>
          <cell r="G93">
            <v>0</v>
          </cell>
          <cell r="H93">
            <v>0</v>
          </cell>
          <cell r="I93">
            <v>352</v>
          </cell>
          <cell r="J93">
            <v>352</v>
          </cell>
        </row>
        <row r="94">
          <cell r="A94" t="str">
            <v>HK0001000014</v>
          </cell>
          <cell r="B94">
            <v>2488000</v>
          </cell>
          <cell r="C94">
            <v>107481600</v>
          </cell>
          <cell r="D94">
            <v>13780576</v>
          </cell>
          <cell r="E94">
            <v>15220891</v>
          </cell>
          <cell r="F94">
            <v>118707997</v>
          </cell>
          <cell r="G94">
            <v>0</v>
          </cell>
          <cell r="H94">
            <v>-585</v>
          </cell>
          <cell r="I94">
            <v>-446555</v>
          </cell>
          <cell r="J94">
            <v>-3483200</v>
          </cell>
        </row>
        <row r="95">
          <cell r="A95" t="str">
            <v>166764100</v>
          </cell>
          <cell r="B95">
            <v>2000</v>
          </cell>
          <cell r="C95">
            <v>129300</v>
          </cell>
          <cell r="D95">
            <v>129300</v>
          </cell>
          <cell r="E95">
            <v>-579574</v>
          </cell>
          <cell r="F95">
            <v>-579574</v>
          </cell>
          <cell r="G95">
            <v>0</v>
          </cell>
          <cell r="H95">
            <v>0</v>
          </cell>
          <cell r="I95">
            <v>-424</v>
          </cell>
          <cell r="J95">
            <v>-424</v>
          </cell>
        </row>
        <row r="96">
          <cell r="A96" t="str">
            <v>171779101</v>
          </cell>
          <cell r="B96">
            <v>513600</v>
          </cell>
          <cell r="C96">
            <v>2244432</v>
          </cell>
          <cell r="D96">
            <v>2244432</v>
          </cell>
          <cell r="E96">
            <v>2480168</v>
          </cell>
          <cell r="F96">
            <v>2480168</v>
          </cell>
          <cell r="G96">
            <v>0</v>
          </cell>
          <cell r="H96">
            <v>0</v>
          </cell>
          <cell r="I96">
            <v>-27294</v>
          </cell>
          <cell r="J96">
            <v>-27294</v>
          </cell>
        </row>
        <row r="97">
          <cell r="A97" t="str">
            <v>172908105</v>
          </cell>
          <cell r="B97">
            <v>14000</v>
          </cell>
          <cell r="C97">
            <v>460600</v>
          </cell>
          <cell r="D97">
            <v>460600</v>
          </cell>
          <cell r="E97">
            <v>470074</v>
          </cell>
          <cell r="F97">
            <v>470074</v>
          </cell>
          <cell r="G97">
            <v>0</v>
          </cell>
          <cell r="H97">
            <v>0</v>
          </cell>
          <cell r="I97">
            <v>-8410</v>
          </cell>
          <cell r="J97">
            <v>-8410</v>
          </cell>
        </row>
        <row r="98">
          <cell r="A98" t="str">
            <v>17275R102</v>
          </cell>
          <cell r="B98">
            <v>184100</v>
          </cell>
          <cell r="C98">
            <v>2389618</v>
          </cell>
          <cell r="D98">
            <v>2389618</v>
          </cell>
          <cell r="E98">
            <v>2507264</v>
          </cell>
          <cell r="F98">
            <v>2507264</v>
          </cell>
          <cell r="G98">
            <v>0</v>
          </cell>
          <cell r="H98">
            <v>0</v>
          </cell>
          <cell r="I98">
            <v>-44184</v>
          </cell>
          <cell r="J98">
            <v>-44184</v>
          </cell>
        </row>
        <row r="99">
          <cell r="A99" t="str">
            <v>172967101</v>
          </cell>
          <cell r="B99">
            <v>-8000</v>
          </cell>
          <cell r="C99">
            <v>-275600</v>
          </cell>
          <cell r="D99">
            <v>-275600</v>
          </cell>
          <cell r="E99">
            <v>-847630</v>
          </cell>
          <cell r="F99">
            <v>-847630</v>
          </cell>
          <cell r="G99">
            <v>0</v>
          </cell>
          <cell r="H99">
            <v>0</v>
          </cell>
          <cell r="I99">
            <v>41897</v>
          </cell>
          <cell r="J99">
            <v>41897</v>
          </cell>
        </row>
        <row r="100">
          <cell r="A100" t="str">
            <v>969490101</v>
          </cell>
          <cell r="B100">
            <v>7000</v>
          </cell>
          <cell r="C100">
            <v>75670</v>
          </cell>
          <cell r="D100">
            <v>75670</v>
          </cell>
          <cell r="E100">
            <v>85336</v>
          </cell>
          <cell r="F100">
            <v>85336</v>
          </cell>
          <cell r="G100">
            <v>0</v>
          </cell>
          <cell r="H100">
            <v>0</v>
          </cell>
          <cell r="I100">
            <v>-2590</v>
          </cell>
          <cell r="J100">
            <v>-2590</v>
          </cell>
        </row>
        <row r="101">
          <cell r="A101" t="str">
            <v>184496107</v>
          </cell>
          <cell r="B101">
            <v>13200</v>
          </cell>
          <cell r="C101">
            <v>158532</v>
          </cell>
          <cell r="D101">
            <v>158532</v>
          </cell>
          <cell r="E101">
            <v>171505</v>
          </cell>
          <cell r="F101">
            <v>171505</v>
          </cell>
          <cell r="G101">
            <v>0</v>
          </cell>
          <cell r="H101">
            <v>0</v>
          </cell>
          <cell r="I101">
            <v>-3168</v>
          </cell>
          <cell r="J101">
            <v>-3168</v>
          </cell>
        </row>
        <row r="102">
          <cell r="A102" t="str">
            <v>125896100</v>
          </cell>
          <cell r="B102">
            <v>-567000</v>
          </cell>
          <cell r="C102">
            <v>-2500470</v>
          </cell>
          <cell r="D102">
            <v>-2500470</v>
          </cell>
          <cell r="E102">
            <v>-2962548</v>
          </cell>
          <cell r="F102">
            <v>-2962548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</row>
        <row r="103">
          <cell r="A103" t="str">
            <v>126117100</v>
          </cell>
          <cell r="B103">
            <v>92300</v>
          </cell>
          <cell r="C103">
            <v>2067520</v>
          </cell>
          <cell r="D103">
            <v>2067520</v>
          </cell>
          <cell r="E103">
            <v>2153190</v>
          </cell>
          <cell r="F103">
            <v>2153190</v>
          </cell>
          <cell r="G103">
            <v>0</v>
          </cell>
          <cell r="H103">
            <v>0</v>
          </cell>
          <cell r="I103">
            <v>-14768</v>
          </cell>
          <cell r="J103">
            <v>-14768</v>
          </cell>
        </row>
        <row r="104">
          <cell r="A104" t="str">
            <v>126128107</v>
          </cell>
          <cell r="B104">
            <v>4900</v>
          </cell>
          <cell r="C104">
            <v>214718</v>
          </cell>
          <cell r="D104">
            <v>214718</v>
          </cell>
          <cell r="E104">
            <v>172962</v>
          </cell>
          <cell r="F104">
            <v>172962</v>
          </cell>
          <cell r="G104">
            <v>0</v>
          </cell>
          <cell r="H104">
            <v>0</v>
          </cell>
          <cell r="I104">
            <v>2303</v>
          </cell>
          <cell r="J104">
            <v>2303</v>
          </cell>
        </row>
        <row r="105">
          <cell r="A105" t="str">
            <v>192108108</v>
          </cell>
          <cell r="B105">
            <v>110600</v>
          </cell>
          <cell r="C105">
            <v>155946</v>
          </cell>
          <cell r="D105">
            <v>155946</v>
          </cell>
          <cell r="E105">
            <v>182765</v>
          </cell>
          <cell r="F105">
            <v>182765</v>
          </cell>
          <cell r="G105">
            <v>0</v>
          </cell>
          <cell r="H105">
            <v>0</v>
          </cell>
          <cell r="I105">
            <v>1106</v>
          </cell>
          <cell r="J105">
            <v>1106</v>
          </cell>
        </row>
        <row r="106">
          <cell r="A106" t="str">
            <v>194162103</v>
          </cell>
          <cell r="B106">
            <v>83200</v>
          </cell>
          <cell r="C106">
            <v>4529408</v>
          </cell>
          <cell r="D106">
            <v>4529408</v>
          </cell>
          <cell r="E106">
            <v>4418673</v>
          </cell>
          <cell r="F106">
            <v>4418673</v>
          </cell>
          <cell r="G106">
            <v>0</v>
          </cell>
          <cell r="H106">
            <v>0</v>
          </cell>
          <cell r="I106">
            <v>7488</v>
          </cell>
          <cell r="J106">
            <v>7488</v>
          </cell>
        </row>
        <row r="107">
          <cell r="A107" t="str">
            <v>197231103</v>
          </cell>
          <cell r="B107">
            <v>11600</v>
          </cell>
          <cell r="C107">
            <v>191168</v>
          </cell>
          <cell r="D107">
            <v>191168</v>
          </cell>
          <cell r="E107">
            <v>175281</v>
          </cell>
          <cell r="F107">
            <v>175281</v>
          </cell>
          <cell r="G107">
            <v>0</v>
          </cell>
          <cell r="H107">
            <v>0</v>
          </cell>
          <cell r="I107">
            <v>2088</v>
          </cell>
          <cell r="J107">
            <v>2088</v>
          </cell>
        </row>
        <row r="108">
          <cell r="A108" t="str">
            <v>20030N200</v>
          </cell>
          <cell r="B108">
            <v>700949</v>
          </cell>
          <cell r="C108">
            <v>19269088</v>
          </cell>
          <cell r="D108">
            <v>19269088</v>
          </cell>
          <cell r="E108">
            <v>17274872</v>
          </cell>
          <cell r="F108">
            <v>17274872</v>
          </cell>
          <cell r="G108">
            <v>0</v>
          </cell>
          <cell r="H108">
            <v>0</v>
          </cell>
          <cell r="I108">
            <v>-322437</v>
          </cell>
          <cell r="J108">
            <v>-322437</v>
          </cell>
        </row>
        <row r="109">
          <cell r="A109" t="str">
            <v>20030N101</v>
          </cell>
          <cell r="B109">
            <v>-670049</v>
          </cell>
          <cell r="C109">
            <v>-19156701</v>
          </cell>
          <cell r="D109">
            <v>-19156701</v>
          </cell>
          <cell r="E109">
            <v>-18262018</v>
          </cell>
          <cell r="F109">
            <v>-18262018</v>
          </cell>
          <cell r="G109">
            <v>0</v>
          </cell>
          <cell r="H109">
            <v>0</v>
          </cell>
          <cell r="I109">
            <v>455633</v>
          </cell>
          <cell r="J109">
            <v>455633</v>
          </cell>
        </row>
        <row r="110">
          <cell r="A110" t="str">
            <v>201607108</v>
          </cell>
          <cell r="B110">
            <v>5100</v>
          </cell>
          <cell r="C110">
            <v>165750</v>
          </cell>
          <cell r="D110">
            <v>165750</v>
          </cell>
          <cell r="E110">
            <v>147562</v>
          </cell>
          <cell r="F110">
            <v>147562</v>
          </cell>
          <cell r="G110">
            <v>0</v>
          </cell>
          <cell r="H110">
            <v>0</v>
          </cell>
          <cell r="I110">
            <v>1530</v>
          </cell>
          <cell r="J110">
            <v>1530</v>
          </cell>
        </row>
        <row r="111">
          <cell r="A111" t="str">
            <v>20162L105</v>
          </cell>
          <cell r="B111">
            <v>10700</v>
          </cell>
          <cell r="C111">
            <v>115025</v>
          </cell>
          <cell r="D111">
            <v>115025</v>
          </cell>
          <cell r="E111">
            <v>88493</v>
          </cell>
          <cell r="F111">
            <v>88493</v>
          </cell>
          <cell r="G111">
            <v>0</v>
          </cell>
          <cell r="H111">
            <v>0</v>
          </cell>
          <cell r="I111">
            <v>1819</v>
          </cell>
          <cell r="J111">
            <v>1819</v>
          </cell>
        </row>
        <row r="112">
          <cell r="A112" t="str">
            <v>203566104</v>
          </cell>
          <cell r="B112">
            <v>10000</v>
          </cell>
          <cell r="C112">
            <v>188900</v>
          </cell>
          <cell r="D112">
            <v>188900</v>
          </cell>
          <cell r="E112">
            <v>145793</v>
          </cell>
          <cell r="F112">
            <v>145793</v>
          </cell>
          <cell r="G112">
            <v>0</v>
          </cell>
          <cell r="H112">
            <v>0</v>
          </cell>
          <cell r="I112">
            <v>-1100</v>
          </cell>
          <cell r="J112">
            <v>-1100</v>
          </cell>
        </row>
        <row r="113">
          <cell r="A113" t="str">
            <v>US20440Y2000</v>
          </cell>
          <cell r="B113">
            <v>-100000</v>
          </cell>
          <cell r="C113">
            <v>-501000</v>
          </cell>
          <cell r="D113">
            <v>-501000</v>
          </cell>
          <cell r="E113">
            <v>-453489</v>
          </cell>
          <cell r="F113">
            <v>-453489</v>
          </cell>
          <cell r="G113">
            <v>0</v>
          </cell>
          <cell r="H113">
            <v>0</v>
          </cell>
          <cell r="I113">
            <v>29000</v>
          </cell>
          <cell r="J113">
            <v>29000</v>
          </cell>
        </row>
        <row r="114">
          <cell r="A114" t="str">
            <v>204912109</v>
          </cell>
          <cell r="B114">
            <v>-346900</v>
          </cell>
          <cell r="C114">
            <v>-4738654</v>
          </cell>
          <cell r="D114">
            <v>-4738654</v>
          </cell>
          <cell r="E114">
            <v>-4983997</v>
          </cell>
          <cell r="F114">
            <v>-4983997</v>
          </cell>
          <cell r="G114">
            <v>0</v>
          </cell>
          <cell r="H114">
            <v>0</v>
          </cell>
          <cell r="I114">
            <v>58973</v>
          </cell>
          <cell r="J114">
            <v>58973</v>
          </cell>
        </row>
        <row r="115">
          <cell r="A115" t="str">
            <v>206708109</v>
          </cell>
          <cell r="B115">
            <v>36800</v>
          </cell>
          <cell r="C115">
            <v>187680</v>
          </cell>
          <cell r="D115">
            <v>187680</v>
          </cell>
          <cell r="E115">
            <v>149840</v>
          </cell>
          <cell r="F115">
            <v>149840</v>
          </cell>
          <cell r="G115">
            <v>0</v>
          </cell>
          <cell r="H115">
            <v>0</v>
          </cell>
          <cell r="I115">
            <v>10304</v>
          </cell>
          <cell r="J115">
            <v>10304</v>
          </cell>
        </row>
        <row r="116">
          <cell r="A116" t="str">
            <v>210226106</v>
          </cell>
          <cell r="B116">
            <v>3800</v>
          </cell>
          <cell r="C116">
            <v>79230</v>
          </cell>
          <cell r="D116">
            <v>79230</v>
          </cell>
          <cell r="E116">
            <v>74688</v>
          </cell>
          <cell r="F116">
            <v>74688</v>
          </cell>
          <cell r="G116">
            <v>0</v>
          </cell>
          <cell r="H116">
            <v>0</v>
          </cell>
          <cell r="I116">
            <v>-76</v>
          </cell>
          <cell r="J116">
            <v>-76</v>
          </cell>
        </row>
        <row r="117">
          <cell r="A117" t="str">
            <v>210795308</v>
          </cell>
          <cell r="B117">
            <v>-150400</v>
          </cell>
          <cell r="C117">
            <v>-770048</v>
          </cell>
          <cell r="D117">
            <v>-770048</v>
          </cell>
          <cell r="E117">
            <v>-1573164</v>
          </cell>
          <cell r="F117">
            <v>-1573164</v>
          </cell>
          <cell r="G117">
            <v>0</v>
          </cell>
          <cell r="H117">
            <v>0</v>
          </cell>
          <cell r="I117">
            <v>13536</v>
          </cell>
          <cell r="J117">
            <v>13536</v>
          </cell>
        </row>
        <row r="118">
          <cell r="A118" t="str">
            <v>211919105</v>
          </cell>
          <cell r="B118">
            <v>21500</v>
          </cell>
          <cell r="C118">
            <v>82775</v>
          </cell>
          <cell r="D118">
            <v>82775</v>
          </cell>
          <cell r="E118">
            <v>83639</v>
          </cell>
          <cell r="F118">
            <v>83639</v>
          </cell>
          <cell r="G118">
            <v>0</v>
          </cell>
          <cell r="H118">
            <v>0</v>
          </cell>
          <cell r="I118">
            <v>1075</v>
          </cell>
          <cell r="J118">
            <v>1075</v>
          </cell>
        </row>
        <row r="119">
          <cell r="A119" t="str">
            <v>219350105</v>
          </cell>
          <cell r="B119">
            <v>-630000</v>
          </cell>
          <cell r="C119">
            <v>-3679200</v>
          </cell>
          <cell r="D119">
            <v>-3679200</v>
          </cell>
          <cell r="E119">
            <v>-3476306</v>
          </cell>
          <cell r="F119">
            <v>-3476306</v>
          </cell>
          <cell r="G119">
            <v>0</v>
          </cell>
          <cell r="H119">
            <v>0</v>
          </cell>
          <cell r="I119">
            <v>100800</v>
          </cell>
          <cell r="J119">
            <v>100800</v>
          </cell>
        </row>
        <row r="120">
          <cell r="A120" t="str">
            <v>22160K105</v>
          </cell>
          <cell r="B120">
            <v>4000</v>
          </cell>
          <cell r="C120">
            <v>120120</v>
          </cell>
          <cell r="D120">
            <v>120120</v>
          </cell>
          <cell r="E120">
            <v>121411</v>
          </cell>
          <cell r="F120">
            <v>121411</v>
          </cell>
          <cell r="G120">
            <v>0</v>
          </cell>
          <cell r="H120">
            <v>0</v>
          </cell>
          <cell r="I120">
            <v>-977</v>
          </cell>
          <cell r="J120">
            <v>-977</v>
          </cell>
        </row>
        <row r="121">
          <cell r="A121" t="str">
            <v>CH0012138530</v>
          </cell>
          <cell r="B121">
            <v>184045</v>
          </cell>
          <cell r="C121">
            <v>4325058</v>
          </cell>
          <cell r="D121">
            <v>3195226</v>
          </cell>
          <cell r="E121">
            <v>4037186</v>
          </cell>
          <cell r="F121">
            <v>5625742</v>
          </cell>
          <cell r="G121">
            <v>0</v>
          </cell>
          <cell r="H121">
            <v>49452</v>
          </cell>
          <cell r="I121">
            <v>-253262</v>
          </cell>
          <cell r="J121">
            <v>-331281</v>
          </cell>
        </row>
        <row r="122">
          <cell r="A122" t="str">
            <v>22544F103</v>
          </cell>
          <cell r="B122">
            <v>-417164</v>
          </cell>
          <cell r="C122">
            <v>-1856380</v>
          </cell>
          <cell r="D122">
            <v>-1856380</v>
          </cell>
          <cell r="E122">
            <v>-2143574</v>
          </cell>
          <cell r="F122">
            <v>-2143574</v>
          </cell>
          <cell r="G122">
            <v>0</v>
          </cell>
          <cell r="H122">
            <v>0</v>
          </cell>
          <cell r="I122">
            <v>12515</v>
          </cell>
          <cell r="J122">
            <v>12515</v>
          </cell>
        </row>
        <row r="123">
          <cell r="A123" t="str">
            <v>226603504</v>
          </cell>
          <cell r="B123">
            <v>19300</v>
          </cell>
          <cell r="C123">
            <v>168875</v>
          </cell>
          <cell r="D123">
            <v>168875</v>
          </cell>
          <cell r="E123">
            <v>183116</v>
          </cell>
          <cell r="F123">
            <v>183116</v>
          </cell>
          <cell r="G123">
            <v>0</v>
          </cell>
          <cell r="H123">
            <v>0</v>
          </cell>
          <cell r="I123">
            <v>386</v>
          </cell>
          <cell r="J123">
            <v>386</v>
          </cell>
        </row>
        <row r="124">
          <cell r="A124" t="str">
            <v>126408103</v>
          </cell>
          <cell r="B124">
            <v>26600</v>
          </cell>
          <cell r="C124">
            <v>758632</v>
          </cell>
          <cell r="D124">
            <v>758632</v>
          </cell>
          <cell r="E124">
            <v>738899</v>
          </cell>
          <cell r="F124">
            <v>738899</v>
          </cell>
          <cell r="G124">
            <v>0</v>
          </cell>
          <cell r="H124">
            <v>0</v>
          </cell>
          <cell r="I124">
            <v>-17556</v>
          </cell>
          <cell r="J124">
            <v>-17556</v>
          </cell>
        </row>
        <row r="125">
          <cell r="A125" t="str">
            <v>22943D105</v>
          </cell>
          <cell r="B125">
            <v>9900</v>
          </cell>
          <cell r="C125">
            <v>194040</v>
          </cell>
          <cell r="D125">
            <v>194040</v>
          </cell>
          <cell r="E125">
            <v>209947</v>
          </cell>
          <cell r="F125">
            <v>209947</v>
          </cell>
          <cell r="G125">
            <v>0</v>
          </cell>
          <cell r="H125">
            <v>0</v>
          </cell>
          <cell r="I125">
            <v>-6435</v>
          </cell>
          <cell r="J125">
            <v>-6435</v>
          </cell>
        </row>
        <row r="126">
          <cell r="A126" t="str">
            <v>231910100</v>
          </cell>
          <cell r="B126">
            <v>14100</v>
          </cell>
          <cell r="C126">
            <v>80370</v>
          </cell>
          <cell r="D126">
            <v>80370</v>
          </cell>
          <cell r="E126">
            <v>78359</v>
          </cell>
          <cell r="F126">
            <v>78359</v>
          </cell>
          <cell r="G126">
            <v>0</v>
          </cell>
          <cell r="H126">
            <v>0</v>
          </cell>
          <cell r="I126">
            <v>4230</v>
          </cell>
          <cell r="J126">
            <v>4230</v>
          </cell>
        </row>
        <row r="127">
          <cell r="A127" t="str">
            <v>232806109</v>
          </cell>
          <cell r="B127">
            <v>40000</v>
          </cell>
          <cell r="C127">
            <v>276000</v>
          </cell>
          <cell r="D127">
            <v>276000</v>
          </cell>
          <cell r="E127">
            <v>217352</v>
          </cell>
          <cell r="F127">
            <v>217352</v>
          </cell>
          <cell r="G127">
            <v>0</v>
          </cell>
          <cell r="H127">
            <v>0</v>
          </cell>
          <cell r="I127">
            <v>-17600</v>
          </cell>
          <cell r="J127">
            <v>-17600</v>
          </cell>
        </row>
        <row r="128">
          <cell r="A128" t="str">
            <v>232860106</v>
          </cell>
          <cell r="B128">
            <v>13200</v>
          </cell>
          <cell r="C128">
            <v>153252</v>
          </cell>
          <cell r="D128">
            <v>153252</v>
          </cell>
          <cell r="E128">
            <v>148517</v>
          </cell>
          <cell r="F128">
            <v>148517</v>
          </cell>
          <cell r="G128">
            <v>0</v>
          </cell>
          <cell r="H128">
            <v>0</v>
          </cell>
          <cell r="I128">
            <v>-132</v>
          </cell>
          <cell r="J128">
            <v>-132</v>
          </cell>
        </row>
        <row r="129">
          <cell r="A129" t="str">
            <v>23342J206</v>
          </cell>
          <cell r="B129">
            <v>8500</v>
          </cell>
          <cell r="C129">
            <v>159375</v>
          </cell>
          <cell r="D129">
            <v>159375</v>
          </cell>
          <cell r="E129">
            <v>161495</v>
          </cell>
          <cell r="F129">
            <v>161495</v>
          </cell>
          <cell r="G129">
            <v>0</v>
          </cell>
          <cell r="H129">
            <v>0</v>
          </cell>
          <cell r="I129">
            <v>5185</v>
          </cell>
          <cell r="J129">
            <v>5185</v>
          </cell>
        </row>
        <row r="130">
          <cell r="A130" t="str">
            <v>DE0007100000</v>
          </cell>
          <cell r="B130">
            <v>14000</v>
          </cell>
          <cell r="C130">
            <v>375060</v>
          </cell>
          <cell r="D130">
            <v>408740</v>
          </cell>
          <cell r="E130">
            <v>402721</v>
          </cell>
          <cell r="F130">
            <v>371000</v>
          </cell>
          <cell r="G130">
            <v>0</v>
          </cell>
          <cell r="H130">
            <v>4489</v>
          </cell>
          <cell r="I130">
            <v>-14284</v>
          </cell>
          <cell r="J130">
            <v>-13300</v>
          </cell>
        </row>
        <row r="131">
          <cell r="A131" t="str">
            <v>237266101</v>
          </cell>
          <cell r="B131">
            <v>37300</v>
          </cell>
          <cell r="C131">
            <v>73854</v>
          </cell>
          <cell r="D131">
            <v>73854</v>
          </cell>
          <cell r="E131">
            <v>76670</v>
          </cell>
          <cell r="F131">
            <v>76670</v>
          </cell>
          <cell r="G131">
            <v>0</v>
          </cell>
          <cell r="H131">
            <v>0</v>
          </cell>
          <cell r="I131">
            <v>2984</v>
          </cell>
          <cell r="J131">
            <v>2984</v>
          </cell>
        </row>
        <row r="132">
          <cell r="A132" t="str">
            <v>247025109</v>
          </cell>
          <cell r="B132">
            <v>-513000</v>
          </cell>
          <cell r="C132">
            <v>-14010030</v>
          </cell>
          <cell r="D132">
            <v>-14010030</v>
          </cell>
          <cell r="E132">
            <v>-13792695</v>
          </cell>
          <cell r="F132">
            <v>-13792695</v>
          </cell>
          <cell r="G132">
            <v>0</v>
          </cell>
          <cell r="H132">
            <v>0</v>
          </cell>
          <cell r="I132">
            <v>233425</v>
          </cell>
          <cell r="J132">
            <v>233425</v>
          </cell>
        </row>
        <row r="133">
          <cell r="A133" t="str">
            <v>24823Q107</v>
          </cell>
          <cell r="B133">
            <v>28200</v>
          </cell>
          <cell r="C133">
            <v>132258</v>
          </cell>
          <cell r="D133">
            <v>132258</v>
          </cell>
          <cell r="E133">
            <v>168550</v>
          </cell>
          <cell r="F133">
            <v>168550</v>
          </cell>
          <cell r="G133">
            <v>0</v>
          </cell>
          <cell r="H133">
            <v>0</v>
          </cell>
          <cell r="I133">
            <v>2538</v>
          </cell>
          <cell r="J133">
            <v>2538</v>
          </cell>
        </row>
        <row r="134">
          <cell r="A134" t="str">
            <v>DE0005557508</v>
          </cell>
          <cell r="B134">
            <v>0</v>
          </cell>
          <cell r="C134">
            <v>0</v>
          </cell>
          <cell r="D134">
            <v>0</v>
          </cell>
          <cell r="E134">
            <v>-3587212</v>
          </cell>
          <cell r="F134">
            <v>-3367703</v>
          </cell>
          <cell r="G134">
            <v>0</v>
          </cell>
          <cell r="H134">
            <v>-40749</v>
          </cell>
          <cell r="I134">
            <v>40749</v>
          </cell>
          <cell r="J134">
            <v>0</v>
          </cell>
        </row>
        <row r="135">
          <cell r="A135" t="str">
            <v>25271C102</v>
          </cell>
          <cell r="B135">
            <v>-83900</v>
          </cell>
          <cell r="C135">
            <v>-1628499</v>
          </cell>
          <cell r="D135">
            <v>-1628499</v>
          </cell>
          <cell r="E135">
            <v>-1793152</v>
          </cell>
          <cell r="F135">
            <v>-1793152</v>
          </cell>
          <cell r="G135">
            <v>0</v>
          </cell>
          <cell r="H135">
            <v>0</v>
          </cell>
          <cell r="I135">
            <v>10362</v>
          </cell>
          <cell r="J135">
            <v>10362</v>
          </cell>
        </row>
        <row r="136">
          <cell r="A136" t="str">
            <v>253393102</v>
          </cell>
          <cell r="B136">
            <v>3800</v>
          </cell>
          <cell r="C136">
            <v>87058</v>
          </cell>
          <cell r="D136">
            <v>87058</v>
          </cell>
          <cell r="E136">
            <v>73098</v>
          </cell>
          <cell r="F136">
            <v>73098</v>
          </cell>
          <cell r="G136">
            <v>0</v>
          </cell>
          <cell r="H136">
            <v>0</v>
          </cell>
          <cell r="I136">
            <v>1368</v>
          </cell>
          <cell r="J136">
            <v>1368</v>
          </cell>
        </row>
        <row r="137">
          <cell r="A137" t="str">
            <v>253921100</v>
          </cell>
          <cell r="B137">
            <v>43100</v>
          </cell>
          <cell r="C137">
            <v>109474</v>
          </cell>
          <cell r="D137">
            <v>109474</v>
          </cell>
          <cell r="E137">
            <v>91940</v>
          </cell>
          <cell r="F137">
            <v>91940</v>
          </cell>
          <cell r="G137">
            <v>0</v>
          </cell>
          <cell r="H137">
            <v>0</v>
          </cell>
          <cell r="I137">
            <v>-5172</v>
          </cell>
          <cell r="J137">
            <v>-5172</v>
          </cell>
        </row>
        <row r="138">
          <cell r="A138" t="str">
            <v>23325P104</v>
          </cell>
          <cell r="B138">
            <v>-339800</v>
          </cell>
          <cell r="C138">
            <v>-3377612</v>
          </cell>
          <cell r="D138">
            <v>-3377612</v>
          </cell>
          <cell r="E138">
            <v>-3134948</v>
          </cell>
          <cell r="F138">
            <v>-3134948</v>
          </cell>
          <cell r="G138">
            <v>0</v>
          </cell>
          <cell r="H138">
            <v>0</v>
          </cell>
          <cell r="I138">
            <v>16990</v>
          </cell>
          <cell r="J138">
            <v>16990</v>
          </cell>
        </row>
        <row r="139">
          <cell r="A139" t="str">
            <v>256069105</v>
          </cell>
          <cell r="B139">
            <v>52800</v>
          </cell>
          <cell r="C139">
            <v>174240</v>
          </cell>
          <cell r="D139">
            <v>174240</v>
          </cell>
          <cell r="E139">
            <v>190540</v>
          </cell>
          <cell r="F139">
            <v>190540</v>
          </cell>
          <cell r="G139">
            <v>0</v>
          </cell>
          <cell r="H139">
            <v>0</v>
          </cell>
          <cell r="I139">
            <v>15840</v>
          </cell>
          <cell r="J139">
            <v>15840</v>
          </cell>
        </row>
        <row r="140">
          <cell r="A140" t="str">
            <v>257701201</v>
          </cell>
          <cell r="B140">
            <v>5800</v>
          </cell>
          <cell r="C140">
            <v>64496</v>
          </cell>
          <cell r="D140">
            <v>64496</v>
          </cell>
          <cell r="E140">
            <v>64085</v>
          </cell>
          <cell r="F140">
            <v>64085</v>
          </cell>
          <cell r="G140">
            <v>0</v>
          </cell>
          <cell r="H140">
            <v>0</v>
          </cell>
          <cell r="I140">
            <v>-754</v>
          </cell>
          <cell r="J140">
            <v>-754</v>
          </cell>
        </row>
        <row r="141">
          <cell r="A141" t="str">
            <v>25848T109</v>
          </cell>
          <cell r="B141">
            <v>33700</v>
          </cell>
          <cell r="C141">
            <v>206244</v>
          </cell>
          <cell r="D141">
            <v>206244</v>
          </cell>
          <cell r="E141">
            <v>151846</v>
          </cell>
          <cell r="F141">
            <v>151846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</row>
        <row r="142">
          <cell r="A142" t="str">
            <v>260543103</v>
          </cell>
          <cell r="B142">
            <v>7500</v>
          </cell>
          <cell r="C142">
            <v>207075</v>
          </cell>
          <cell r="D142">
            <v>207075</v>
          </cell>
          <cell r="E142">
            <v>208944</v>
          </cell>
          <cell r="F142">
            <v>208944</v>
          </cell>
          <cell r="G142">
            <v>0</v>
          </cell>
          <cell r="H142">
            <v>0</v>
          </cell>
          <cell r="I142">
            <v>-1888</v>
          </cell>
          <cell r="J142">
            <v>-1888</v>
          </cell>
        </row>
        <row r="143">
          <cell r="A143" t="str">
            <v>26200S101</v>
          </cell>
          <cell r="B143">
            <v>-318100</v>
          </cell>
          <cell r="C143">
            <v>-1641396</v>
          </cell>
          <cell r="D143">
            <v>-1641396</v>
          </cell>
          <cell r="E143">
            <v>-1406977</v>
          </cell>
          <cell r="F143">
            <v>-1406977</v>
          </cell>
          <cell r="G143">
            <v>0</v>
          </cell>
          <cell r="H143">
            <v>0</v>
          </cell>
          <cell r="I143">
            <v>22267</v>
          </cell>
          <cell r="J143">
            <v>22267</v>
          </cell>
        </row>
        <row r="144">
          <cell r="A144" t="str">
            <v>26658Q102</v>
          </cell>
          <cell r="B144">
            <v>10000</v>
          </cell>
          <cell r="C144">
            <v>99600</v>
          </cell>
          <cell r="D144">
            <v>99600</v>
          </cell>
          <cell r="E144">
            <v>81311</v>
          </cell>
          <cell r="F144">
            <v>81311</v>
          </cell>
          <cell r="G144">
            <v>0</v>
          </cell>
          <cell r="H144">
            <v>0</v>
          </cell>
          <cell r="I144">
            <v>4700</v>
          </cell>
          <cell r="J144">
            <v>4700</v>
          </cell>
        </row>
        <row r="145">
          <cell r="A145" t="str">
            <v>26861P107</v>
          </cell>
          <cell r="B145">
            <v>73300</v>
          </cell>
          <cell r="C145">
            <v>188381</v>
          </cell>
          <cell r="D145">
            <v>188381</v>
          </cell>
          <cell r="E145">
            <v>172190</v>
          </cell>
          <cell r="F145">
            <v>172190</v>
          </cell>
          <cell r="G145">
            <v>0</v>
          </cell>
          <cell r="H145">
            <v>0</v>
          </cell>
          <cell r="I145">
            <v>8796</v>
          </cell>
          <cell r="J145">
            <v>8796</v>
          </cell>
        </row>
        <row r="146">
          <cell r="A146" t="str">
            <v>DE0007614406</v>
          </cell>
          <cell r="B146">
            <v>-132531</v>
          </cell>
          <cell r="C146">
            <v>-5007021</v>
          </cell>
          <cell r="D146">
            <v>-5456652</v>
          </cell>
          <cell r="E146">
            <v>-5460601</v>
          </cell>
          <cell r="F146">
            <v>-5145277</v>
          </cell>
          <cell r="G146">
            <v>0</v>
          </cell>
          <cell r="H146">
            <v>-43548</v>
          </cell>
          <cell r="I146">
            <v>254093</v>
          </cell>
          <cell r="J146">
            <v>234221</v>
          </cell>
        </row>
        <row r="147">
          <cell r="A147" t="str">
            <v>278642103</v>
          </cell>
          <cell r="B147">
            <v>75500</v>
          </cell>
          <cell r="C147">
            <v>6440905</v>
          </cell>
          <cell r="D147">
            <v>6440905</v>
          </cell>
          <cell r="E147">
            <v>6720337</v>
          </cell>
          <cell r="F147">
            <v>6720337</v>
          </cell>
          <cell r="G147">
            <v>0</v>
          </cell>
          <cell r="H147">
            <v>0</v>
          </cell>
          <cell r="I147">
            <v>-290547</v>
          </cell>
          <cell r="J147">
            <v>-290547</v>
          </cell>
        </row>
        <row r="148">
          <cell r="A148" t="str">
            <v>278762109</v>
          </cell>
          <cell r="B148">
            <v>-55000</v>
          </cell>
          <cell r="C148">
            <v>-1588400</v>
          </cell>
          <cell r="D148">
            <v>-1588400</v>
          </cell>
          <cell r="E148">
            <v>-1520879</v>
          </cell>
          <cell r="F148">
            <v>-1520879</v>
          </cell>
          <cell r="G148">
            <v>0</v>
          </cell>
          <cell r="H148">
            <v>0</v>
          </cell>
          <cell r="I148">
            <v>33000</v>
          </cell>
          <cell r="J148">
            <v>33000</v>
          </cell>
        </row>
        <row r="149">
          <cell r="A149" t="str">
            <v>284131208</v>
          </cell>
          <cell r="B149">
            <v>96000</v>
          </cell>
          <cell r="C149">
            <v>267840</v>
          </cell>
          <cell r="D149">
            <v>267840</v>
          </cell>
          <cell r="E149">
            <v>239620</v>
          </cell>
          <cell r="F149">
            <v>239620</v>
          </cell>
          <cell r="G149">
            <v>0</v>
          </cell>
          <cell r="H149">
            <v>0</v>
          </cell>
          <cell r="I149">
            <v>-6720</v>
          </cell>
          <cell r="J149">
            <v>-6720</v>
          </cell>
        </row>
        <row r="150">
          <cell r="A150" t="str">
            <v>285512109</v>
          </cell>
          <cell r="B150">
            <v>2000</v>
          </cell>
          <cell r="C150">
            <v>117280</v>
          </cell>
          <cell r="D150">
            <v>117280</v>
          </cell>
          <cell r="E150">
            <v>117143</v>
          </cell>
          <cell r="F150">
            <v>117143</v>
          </cell>
          <cell r="G150">
            <v>0</v>
          </cell>
          <cell r="H150">
            <v>0</v>
          </cell>
          <cell r="I150">
            <v>609</v>
          </cell>
          <cell r="J150">
            <v>609</v>
          </cell>
        </row>
        <row r="151">
          <cell r="A151" t="str">
            <v>285661104</v>
          </cell>
          <cell r="B151">
            <v>9000</v>
          </cell>
          <cell r="C151">
            <v>158400</v>
          </cell>
          <cell r="D151">
            <v>158400</v>
          </cell>
          <cell r="E151">
            <v>181013</v>
          </cell>
          <cell r="F151">
            <v>181013</v>
          </cell>
          <cell r="G151">
            <v>0</v>
          </cell>
          <cell r="H151">
            <v>0</v>
          </cell>
          <cell r="I151">
            <v>-450</v>
          </cell>
          <cell r="J151">
            <v>-450</v>
          </cell>
        </row>
        <row r="152">
          <cell r="A152" t="str">
            <v>268648102</v>
          </cell>
          <cell r="B152">
            <v>-295000</v>
          </cell>
          <cell r="C152">
            <v>-2132850</v>
          </cell>
          <cell r="D152">
            <v>-2132850</v>
          </cell>
          <cell r="E152">
            <v>-2354954</v>
          </cell>
          <cell r="F152">
            <v>-2354954</v>
          </cell>
          <cell r="G152">
            <v>0</v>
          </cell>
          <cell r="H152">
            <v>0</v>
          </cell>
          <cell r="I152">
            <v>-24912</v>
          </cell>
          <cell r="J152">
            <v>-24912</v>
          </cell>
        </row>
        <row r="153">
          <cell r="A153" t="str">
            <v>290920107</v>
          </cell>
          <cell r="B153">
            <v>-342100</v>
          </cell>
          <cell r="C153">
            <v>-4652560</v>
          </cell>
          <cell r="D153">
            <v>-4652560</v>
          </cell>
          <cell r="E153">
            <v>-3849627</v>
          </cell>
          <cell r="F153">
            <v>-3849627</v>
          </cell>
          <cell r="G153">
            <v>0</v>
          </cell>
          <cell r="H153">
            <v>0</v>
          </cell>
          <cell r="I153">
            <v>58157</v>
          </cell>
          <cell r="J153">
            <v>58157</v>
          </cell>
        </row>
        <row r="154">
          <cell r="A154" t="str">
            <v>291087203</v>
          </cell>
          <cell r="B154">
            <v>25200</v>
          </cell>
          <cell r="C154">
            <v>173376</v>
          </cell>
          <cell r="D154">
            <v>173376</v>
          </cell>
          <cell r="E154">
            <v>173223</v>
          </cell>
          <cell r="F154">
            <v>173223</v>
          </cell>
          <cell r="G154">
            <v>0</v>
          </cell>
          <cell r="H154">
            <v>0</v>
          </cell>
          <cell r="I154">
            <v>1764</v>
          </cell>
          <cell r="J154">
            <v>1764</v>
          </cell>
        </row>
        <row r="155">
          <cell r="A155" t="str">
            <v>29358R107</v>
          </cell>
          <cell r="B155">
            <v>4800</v>
          </cell>
          <cell r="C155">
            <v>176928</v>
          </cell>
          <cell r="D155">
            <v>176928</v>
          </cell>
          <cell r="E155">
            <v>157360</v>
          </cell>
          <cell r="F155">
            <v>157360</v>
          </cell>
          <cell r="G155">
            <v>0</v>
          </cell>
          <cell r="H155">
            <v>0</v>
          </cell>
          <cell r="I155">
            <v>-432</v>
          </cell>
          <cell r="J155">
            <v>-432</v>
          </cell>
        </row>
        <row r="156">
          <cell r="A156" t="str">
            <v>SE0000108656</v>
          </cell>
          <cell r="B156">
            <v>16000</v>
          </cell>
          <cell r="C156">
            <v>84800</v>
          </cell>
          <cell r="D156">
            <v>10013</v>
          </cell>
          <cell r="E156">
            <v>21261</v>
          </cell>
          <cell r="F156">
            <v>200905</v>
          </cell>
          <cell r="G156">
            <v>0</v>
          </cell>
          <cell r="H156">
            <v>231</v>
          </cell>
          <cell r="I156">
            <v>-1256</v>
          </cell>
          <cell r="J156">
            <v>-9600</v>
          </cell>
        </row>
        <row r="157">
          <cell r="A157" t="str">
            <v>26884F102</v>
          </cell>
          <cell r="B157">
            <v>9400</v>
          </cell>
          <cell r="C157">
            <v>167226</v>
          </cell>
          <cell r="D157">
            <v>167226</v>
          </cell>
          <cell r="E157">
            <v>140290</v>
          </cell>
          <cell r="F157">
            <v>140290</v>
          </cell>
          <cell r="G157">
            <v>0</v>
          </cell>
          <cell r="H157">
            <v>0</v>
          </cell>
          <cell r="I157">
            <v>3666</v>
          </cell>
          <cell r="J157">
            <v>3666</v>
          </cell>
        </row>
        <row r="158">
          <cell r="A158" t="str">
            <v>297659609</v>
          </cell>
          <cell r="B158">
            <v>18200</v>
          </cell>
          <cell r="C158">
            <v>179452</v>
          </cell>
          <cell r="D158">
            <v>179452</v>
          </cell>
          <cell r="E158">
            <v>150487</v>
          </cell>
          <cell r="F158">
            <v>150487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</row>
        <row r="159">
          <cell r="A159" t="str">
            <v>300412103</v>
          </cell>
          <cell r="B159">
            <v>3700</v>
          </cell>
          <cell r="C159">
            <v>88652</v>
          </cell>
          <cell r="D159">
            <v>88652</v>
          </cell>
          <cell r="E159">
            <v>86268</v>
          </cell>
          <cell r="F159">
            <v>86268</v>
          </cell>
          <cell r="G159">
            <v>0</v>
          </cell>
          <cell r="H159">
            <v>0</v>
          </cell>
          <cell r="I159">
            <v>37</v>
          </cell>
          <cell r="J159">
            <v>37</v>
          </cell>
        </row>
        <row r="160">
          <cell r="A160" t="str">
            <v>30064E109</v>
          </cell>
          <cell r="B160">
            <v>15000</v>
          </cell>
          <cell r="C160">
            <v>169350</v>
          </cell>
          <cell r="D160">
            <v>169350</v>
          </cell>
          <cell r="E160">
            <v>178692</v>
          </cell>
          <cell r="F160">
            <v>178692</v>
          </cell>
          <cell r="G160">
            <v>0</v>
          </cell>
          <cell r="H160">
            <v>0</v>
          </cell>
          <cell r="I160">
            <v>3900</v>
          </cell>
          <cell r="J160">
            <v>3900</v>
          </cell>
        </row>
        <row r="161">
          <cell r="A161" t="str">
            <v>301309100</v>
          </cell>
          <cell r="B161">
            <v>2000</v>
          </cell>
          <cell r="C161">
            <v>94580</v>
          </cell>
          <cell r="D161">
            <v>94580</v>
          </cell>
          <cell r="E161">
            <v>78168</v>
          </cell>
          <cell r="F161">
            <v>78168</v>
          </cell>
          <cell r="G161">
            <v>0</v>
          </cell>
          <cell r="H161">
            <v>0</v>
          </cell>
          <cell r="I161">
            <v>1740</v>
          </cell>
          <cell r="J161">
            <v>1740</v>
          </cell>
        </row>
        <row r="162">
          <cell r="A162" t="str">
            <v>30161N101</v>
          </cell>
          <cell r="B162">
            <v>-500</v>
          </cell>
          <cell r="C162">
            <v>-25205</v>
          </cell>
          <cell r="D162">
            <v>-25205</v>
          </cell>
          <cell r="E162">
            <v>-25318</v>
          </cell>
          <cell r="F162">
            <v>-25318</v>
          </cell>
          <cell r="G162">
            <v>0</v>
          </cell>
          <cell r="H162">
            <v>0</v>
          </cell>
          <cell r="I162">
            <v>199</v>
          </cell>
          <cell r="J162">
            <v>199</v>
          </cell>
        </row>
        <row r="163">
          <cell r="A163" t="str">
            <v>30231G102</v>
          </cell>
          <cell r="B163">
            <v>-451000</v>
          </cell>
          <cell r="C163">
            <v>-15762450</v>
          </cell>
          <cell r="D163">
            <v>-15762450</v>
          </cell>
          <cell r="E163">
            <v>-15517422</v>
          </cell>
          <cell r="F163">
            <v>-15517422</v>
          </cell>
          <cell r="G163">
            <v>0</v>
          </cell>
          <cell r="H163">
            <v>0</v>
          </cell>
          <cell r="I163">
            <v>495139</v>
          </cell>
          <cell r="J163">
            <v>495139</v>
          </cell>
        </row>
        <row r="164">
          <cell r="A164" t="str">
            <v>303698104</v>
          </cell>
          <cell r="B164">
            <v>18300</v>
          </cell>
          <cell r="C164">
            <v>80520</v>
          </cell>
          <cell r="D164">
            <v>80520</v>
          </cell>
          <cell r="E164">
            <v>80816</v>
          </cell>
          <cell r="F164">
            <v>80816</v>
          </cell>
          <cell r="G164">
            <v>0</v>
          </cell>
          <cell r="H164">
            <v>0</v>
          </cell>
          <cell r="I164">
            <v>-1647</v>
          </cell>
          <cell r="J164">
            <v>-1647</v>
          </cell>
        </row>
        <row r="165">
          <cell r="A165" t="str">
            <v>313586109</v>
          </cell>
          <cell r="B165">
            <v>77500</v>
          </cell>
          <cell r="C165">
            <v>5064625</v>
          </cell>
          <cell r="D165">
            <v>5064625</v>
          </cell>
          <cell r="E165">
            <v>5048497</v>
          </cell>
          <cell r="F165">
            <v>5048497</v>
          </cell>
          <cell r="G165">
            <v>0</v>
          </cell>
          <cell r="H165">
            <v>0</v>
          </cell>
          <cell r="I165">
            <v>-103175</v>
          </cell>
          <cell r="J165">
            <v>-103175</v>
          </cell>
        </row>
        <row r="166">
          <cell r="A166" t="str">
            <v>30744P102</v>
          </cell>
          <cell r="B166">
            <v>16200</v>
          </cell>
          <cell r="C166">
            <v>165402</v>
          </cell>
          <cell r="D166">
            <v>165402</v>
          </cell>
          <cell r="E166">
            <v>150233</v>
          </cell>
          <cell r="F166">
            <v>150233</v>
          </cell>
          <cell r="G166">
            <v>0</v>
          </cell>
          <cell r="H166">
            <v>0</v>
          </cell>
          <cell r="I166">
            <v>2754</v>
          </cell>
          <cell r="J166">
            <v>2754</v>
          </cell>
        </row>
        <row r="167">
          <cell r="A167" t="str">
            <v>30242W104</v>
          </cell>
          <cell r="B167">
            <v>6600</v>
          </cell>
          <cell r="C167">
            <v>168300</v>
          </cell>
          <cell r="D167">
            <v>168300</v>
          </cell>
          <cell r="E167">
            <v>161033</v>
          </cell>
          <cell r="F167">
            <v>161033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</row>
        <row r="168">
          <cell r="A168" t="str">
            <v>IT0001976403</v>
          </cell>
          <cell r="B168">
            <v>300000</v>
          </cell>
          <cell r="C168">
            <v>1690800</v>
          </cell>
          <cell r="D168">
            <v>1842634</v>
          </cell>
          <cell r="E168">
            <v>2325456</v>
          </cell>
          <cell r="F168">
            <v>2160000</v>
          </cell>
          <cell r="G168">
            <v>0</v>
          </cell>
          <cell r="H168">
            <v>26136</v>
          </cell>
          <cell r="I168">
            <v>-45444</v>
          </cell>
          <cell r="J168">
            <v>-36900</v>
          </cell>
        </row>
        <row r="169">
          <cell r="A169" t="str">
            <v>317794105</v>
          </cell>
          <cell r="B169">
            <v>22500</v>
          </cell>
          <cell r="C169">
            <v>236250</v>
          </cell>
          <cell r="D169">
            <v>236250</v>
          </cell>
          <cell r="E169">
            <v>170162</v>
          </cell>
          <cell r="F169">
            <v>170162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</row>
        <row r="170">
          <cell r="A170" t="str">
            <v>319459202</v>
          </cell>
          <cell r="B170">
            <v>6200</v>
          </cell>
          <cell r="C170">
            <v>189720</v>
          </cell>
          <cell r="D170">
            <v>189720</v>
          </cell>
          <cell r="E170">
            <v>183306</v>
          </cell>
          <cell r="F170">
            <v>183306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</row>
        <row r="171">
          <cell r="A171" t="str">
            <v>319963104</v>
          </cell>
          <cell r="B171">
            <v>53200</v>
          </cell>
          <cell r="C171">
            <v>1968932</v>
          </cell>
          <cell r="D171">
            <v>1968932</v>
          </cell>
          <cell r="E171">
            <v>1765940</v>
          </cell>
          <cell r="F171">
            <v>1765940</v>
          </cell>
          <cell r="G171">
            <v>0</v>
          </cell>
          <cell r="H171">
            <v>0</v>
          </cell>
          <cell r="I171">
            <v>15428</v>
          </cell>
          <cell r="J171">
            <v>15428</v>
          </cell>
        </row>
        <row r="172">
          <cell r="A172" t="str">
            <v>319961108</v>
          </cell>
          <cell r="B172">
            <v>2500</v>
          </cell>
          <cell r="C172">
            <v>77925</v>
          </cell>
          <cell r="D172">
            <v>77925</v>
          </cell>
          <cell r="E172">
            <v>74694</v>
          </cell>
          <cell r="F172">
            <v>74694</v>
          </cell>
          <cell r="G172">
            <v>0</v>
          </cell>
          <cell r="H172">
            <v>0</v>
          </cell>
          <cell r="I172">
            <v>-200</v>
          </cell>
          <cell r="J172">
            <v>-200</v>
          </cell>
        </row>
        <row r="173">
          <cell r="A173" t="str">
            <v>320744105</v>
          </cell>
          <cell r="B173">
            <v>4900</v>
          </cell>
          <cell r="C173">
            <v>175420</v>
          </cell>
          <cell r="D173">
            <v>175420</v>
          </cell>
          <cell r="E173">
            <v>156332</v>
          </cell>
          <cell r="F173">
            <v>156332</v>
          </cell>
          <cell r="G173">
            <v>0</v>
          </cell>
          <cell r="H173">
            <v>0</v>
          </cell>
          <cell r="I173">
            <v>4802</v>
          </cell>
          <cell r="J173">
            <v>4802</v>
          </cell>
        </row>
        <row r="174">
          <cell r="A174" t="str">
            <v>336392105</v>
          </cell>
          <cell r="B174">
            <v>2600</v>
          </cell>
          <cell r="C174">
            <v>70538</v>
          </cell>
          <cell r="D174">
            <v>70538</v>
          </cell>
          <cell r="E174">
            <v>71154</v>
          </cell>
          <cell r="F174">
            <v>71154</v>
          </cell>
          <cell r="G174">
            <v>0</v>
          </cell>
          <cell r="H174">
            <v>0</v>
          </cell>
          <cell r="I174">
            <v>2704</v>
          </cell>
          <cell r="J174">
            <v>2704</v>
          </cell>
        </row>
        <row r="175">
          <cell r="A175" t="str">
            <v>33741H107</v>
          </cell>
          <cell r="B175">
            <v>5500</v>
          </cell>
          <cell r="C175">
            <v>117810</v>
          </cell>
          <cell r="D175">
            <v>117810</v>
          </cell>
          <cell r="E175">
            <v>102234</v>
          </cell>
          <cell r="F175">
            <v>102234</v>
          </cell>
          <cell r="G175">
            <v>0</v>
          </cell>
          <cell r="H175">
            <v>0</v>
          </cell>
          <cell r="I175">
            <v>-3740</v>
          </cell>
          <cell r="J175">
            <v>-3740</v>
          </cell>
        </row>
        <row r="176">
          <cell r="A176" t="str">
            <v>33761G104</v>
          </cell>
          <cell r="B176">
            <v>6000</v>
          </cell>
          <cell r="C176">
            <v>171000</v>
          </cell>
          <cell r="D176">
            <v>171000</v>
          </cell>
          <cell r="E176">
            <v>168687</v>
          </cell>
          <cell r="F176">
            <v>168687</v>
          </cell>
          <cell r="G176">
            <v>0</v>
          </cell>
          <cell r="H176">
            <v>0</v>
          </cell>
          <cell r="I176">
            <v>900</v>
          </cell>
          <cell r="J176">
            <v>900</v>
          </cell>
        </row>
        <row r="177">
          <cell r="A177" t="str">
            <v>337738108</v>
          </cell>
          <cell r="B177">
            <v>8000</v>
          </cell>
          <cell r="C177">
            <v>251840</v>
          </cell>
          <cell r="D177">
            <v>251840</v>
          </cell>
          <cell r="E177">
            <v>254828</v>
          </cell>
          <cell r="F177">
            <v>254828</v>
          </cell>
          <cell r="G177">
            <v>0</v>
          </cell>
          <cell r="H177">
            <v>0</v>
          </cell>
          <cell r="I177">
            <v>-2600</v>
          </cell>
          <cell r="J177">
            <v>-2600</v>
          </cell>
        </row>
        <row r="178">
          <cell r="A178" t="str">
            <v>302519103</v>
          </cell>
          <cell r="B178">
            <v>5300</v>
          </cell>
          <cell r="C178">
            <v>134832</v>
          </cell>
          <cell r="D178">
            <v>134832</v>
          </cell>
          <cell r="E178">
            <v>113744</v>
          </cell>
          <cell r="F178">
            <v>113744</v>
          </cell>
          <cell r="G178">
            <v>0</v>
          </cell>
          <cell r="H178">
            <v>0</v>
          </cell>
          <cell r="I178">
            <v>-848</v>
          </cell>
          <cell r="J178">
            <v>-848</v>
          </cell>
        </row>
        <row r="179">
          <cell r="A179" t="str">
            <v>344905104</v>
          </cell>
          <cell r="B179">
            <v>4000</v>
          </cell>
          <cell r="C179">
            <v>73840</v>
          </cell>
          <cell r="D179">
            <v>73840</v>
          </cell>
          <cell r="E179">
            <v>69574</v>
          </cell>
          <cell r="F179">
            <v>69574</v>
          </cell>
          <cell r="G179">
            <v>0</v>
          </cell>
          <cell r="H179">
            <v>0</v>
          </cell>
          <cell r="I179">
            <v>1680</v>
          </cell>
          <cell r="J179">
            <v>1680</v>
          </cell>
        </row>
        <row r="180">
          <cell r="A180" t="str">
            <v>345370860</v>
          </cell>
          <cell r="B180">
            <v>169000</v>
          </cell>
          <cell r="C180">
            <v>1270880</v>
          </cell>
          <cell r="D180">
            <v>1270880</v>
          </cell>
          <cell r="E180">
            <v>1223284</v>
          </cell>
          <cell r="F180">
            <v>1223284</v>
          </cell>
          <cell r="G180">
            <v>0</v>
          </cell>
          <cell r="H180">
            <v>0</v>
          </cell>
          <cell r="I180">
            <v>18590</v>
          </cell>
          <cell r="J180">
            <v>18590</v>
          </cell>
        </row>
        <row r="181">
          <cell r="A181" t="str">
            <v>345838106</v>
          </cell>
          <cell r="B181">
            <v>1500</v>
          </cell>
          <cell r="C181">
            <v>80955</v>
          </cell>
          <cell r="D181">
            <v>80955</v>
          </cell>
          <cell r="E181">
            <v>81019</v>
          </cell>
          <cell r="F181">
            <v>81019</v>
          </cell>
          <cell r="G181">
            <v>0</v>
          </cell>
          <cell r="H181">
            <v>0</v>
          </cell>
          <cell r="I181">
            <v>990</v>
          </cell>
          <cell r="J181">
            <v>990</v>
          </cell>
        </row>
        <row r="182">
          <cell r="A182" t="str">
            <v>35138T107</v>
          </cell>
          <cell r="B182">
            <v>200000</v>
          </cell>
          <cell r="C182">
            <v>5334000</v>
          </cell>
          <cell r="D182">
            <v>5334000</v>
          </cell>
          <cell r="E182">
            <v>5418670</v>
          </cell>
          <cell r="F182">
            <v>5418670</v>
          </cell>
          <cell r="G182">
            <v>0</v>
          </cell>
          <cell r="H182">
            <v>0</v>
          </cell>
          <cell r="I182">
            <v>-116000</v>
          </cell>
          <cell r="J182">
            <v>-116000</v>
          </cell>
        </row>
        <row r="183">
          <cell r="A183" t="str">
            <v>DE0005785638</v>
          </cell>
          <cell r="B183">
            <v>63030</v>
          </cell>
          <cell r="C183">
            <v>2598727</v>
          </cell>
          <cell r="D183">
            <v>2832093</v>
          </cell>
          <cell r="E183">
            <v>3388501</v>
          </cell>
          <cell r="F183">
            <v>3509203</v>
          </cell>
          <cell r="G183">
            <v>0</v>
          </cell>
          <cell r="H183">
            <v>42461</v>
          </cell>
          <cell r="I183">
            <v>-42943</v>
          </cell>
          <cell r="J183">
            <v>-29624</v>
          </cell>
        </row>
        <row r="184">
          <cell r="A184" t="str">
            <v>DE0005785802</v>
          </cell>
          <cell r="B184">
            <v>-55229</v>
          </cell>
          <cell r="C184">
            <v>-2560969</v>
          </cell>
          <cell r="D184">
            <v>-2790944</v>
          </cell>
          <cell r="E184">
            <v>-2571588</v>
          </cell>
          <cell r="F184">
            <v>-2663373</v>
          </cell>
          <cell r="G184">
            <v>0</v>
          </cell>
          <cell r="H184">
            <v>-32227</v>
          </cell>
          <cell r="I184">
            <v>-21974</v>
          </cell>
          <cell r="J184">
            <v>-21539</v>
          </cell>
        </row>
        <row r="185">
          <cell r="A185" t="str">
            <v>30265Q109</v>
          </cell>
          <cell r="B185">
            <v>8400</v>
          </cell>
          <cell r="C185">
            <v>172116</v>
          </cell>
          <cell r="D185">
            <v>172116</v>
          </cell>
          <cell r="E185">
            <v>170097</v>
          </cell>
          <cell r="F185">
            <v>170097</v>
          </cell>
          <cell r="G185">
            <v>0</v>
          </cell>
          <cell r="H185">
            <v>0</v>
          </cell>
          <cell r="I185">
            <v>3276</v>
          </cell>
          <cell r="J185">
            <v>3276</v>
          </cell>
        </row>
        <row r="186">
          <cell r="A186" t="str">
            <v>JP3818000006</v>
          </cell>
          <cell r="B186">
            <v>-186000</v>
          </cell>
          <cell r="C186">
            <v>-59520000</v>
          </cell>
          <cell r="D186">
            <v>-503511</v>
          </cell>
          <cell r="E186">
            <v>-747280</v>
          </cell>
          <cell r="F186">
            <v>-91373825</v>
          </cell>
          <cell r="G186">
            <v>0</v>
          </cell>
          <cell r="H186">
            <v>-9558</v>
          </cell>
          <cell r="I186">
            <v>26642</v>
          </cell>
          <cell r="J186">
            <v>2790000</v>
          </cell>
        </row>
        <row r="187">
          <cell r="A187" t="str">
            <v>361437106</v>
          </cell>
          <cell r="B187">
            <v>6400</v>
          </cell>
          <cell r="C187">
            <v>162944</v>
          </cell>
          <cell r="D187">
            <v>162944</v>
          </cell>
          <cell r="E187">
            <v>163532</v>
          </cell>
          <cell r="F187">
            <v>163532</v>
          </cell>
          <cell r="G187">
            <v>0</v>
          </cell>
          <cell r="H187">
            <v>0</v>
          </cell>
          <cell r="I187">
            <v>-192</v>
          </cell>
          <cell r="J187">
            <v>-192</v>
          </cell>
        </row>
        <row r="188">
          <cell r="A188" t="str">
            <v>362397101</v>
          </cell>
          <cell r="B188">
            <v>-87400</v>
          </cell>
          <cell r="C188">
            <v>-603060</v>
          </cell>
          <cell r="D188">
            <v>-603060</v>
          </cell>
          <cell r="E188">
            <v>-623989</v>
          </cell>
          <cell r="F188">
            <v>-623989</v>
          </cell>
          <cell r="G188">
            <v>0</v>
          </cell>
          <cell r="H188">
            <v>0</v>
          </cell>
          <cell r="I188">
            <v>6118</v>
          </cell>
          <cell r="J188">
            <v>6118</v>
          </cell>
        </row>
        <row r="189">
          <cell r="A189" t="str">
            <v>SE0000164477</v>
          </cell>
          <cell r="B189">
            <v>-66000</v>
          </cell>
          <cell r="C189">
            <v>-2343000</v>
          </cell>
          <cell r="D189">
            <v>-276659</v>
          </cell>
          <cell r="E189">
            <v>-431513</v>
          </cell>
          <cell r="F189">
            <v>-4055768</v>
          </cell>
          <cell r="G189">
            <v>0</v>
          </cell>
          <cell r="H189">
            <v>-4653</v>
          </cell>
          <cell r="I189">
            <v>5052</v>
          </cell>
          <cell r="J189">
            <v>26400</v>
          </cell>
        </row>
        <row r="190">
          <cell r="A190" t="str">
            <v>364730101</v>
          </cell>
          <cell r="B190">
            <v>3500</v>
          </cell>
          <cell r="C190">
            <v>246505</v>
          </cell>
          <cell r="D190">
            <v>246505</v>
          </cell>
          <cell r="E190">
            <v>249314</v>
          </cell>
          <cell r="F190">
            <v>249314</v>
          </cell>
          <cell r="G190">
            <v>0</v>
          </cell>
          <cell r="H190">
            <v>0</v>
          </cell>
          <cell r="I190">
            <v>-1940</v>
          </cell>
          <cell r="J190">
            <v>-1940</v>
          </cell>
        </row>
        <row r="191">
          <cell r="A191" t="str">
            <v>36866T103</v>
          </cell>
          <cell r="B191">
            <v>7500</v>
          </cell>
          <cell r="C191">
            <v>169800</v>
          </cell>
          <cell r="D191">
            <v>169800</v>
          </cell>
          <cell r="E191">
            <v>192036</v>
          </cell>
          <cell r="F191">
            <v>192036</v>
          </cell>
          <cell r="G191">
            <v>0</v>
          </cell>
          <cell r="H191">
            <v>0</v>
          </cell>
          <cell r="I191">
            <v>2099</v>
          </cell>
          <cell r="J191">
            <v>2099</v>
          </cell>
        </row>
        <row r="192">
          <cell r="A192" t="str">
            <v>369550108</v>
          </cell>
          <cell r="B192">
            <v>4000</v>
          </cell>
          <cell r="C192">
            <v>220280</v>
          </cell>
          <cell r="D192">
            <v>220280</v>
          </cell>
          <cell r="E192">
            <v>221560</v>
          </cell>
          <cell r="F192">
            <v>221560</v>
          </cell>
          <cell r="G192">
            <v>0</v>
          </cell>
          <cell r="H192">
            <v>0</v>
          </cell>
          <cell r="I192">
            <v>-1169</v>
          </cell>
          <cell r="J192">
            <v>-1169</v>
          </cell>
        </row>
        <row r="193">
          <cell r="A193" t="str">
            <v>369604103</v>
          </cell>
          <cell r="B193">
            <v>12000</v>
          </cell>
          <cell r="C193">
            <v>306000</v>
          </cell>
          <cell r="D193">
            <v>306000</v>
          </cell>
          <cell r="E193">
            <v>-180686</v>
          </cell>
          <cell r="F193">
            <v>-180686</v>
          </cell>
          <cell r="G193">
            <v>0</v>
          </cell>
          <cell r="H193">
            <v>0</v>
          </cell>
          <cell r="I193">
            <v>13240</v>
          </cell>
          <cell r="J193">
            <v>13240</v>
          </cell>
        </row>
        <row r="194">
          <cell r="A194" t="str">
            <v>370442105</v>
          </cell>
          <cell r="B194">
            <v>38700</v>
          </cell>
          <cell r="C194">
            <v>1301094</v>
          </cell>
          <cell r="D194">
            <v>1301094</v>
          </cell>
          <cell r="E194">
            <v>-621175</v>
          </cell>
          <cell r="F194">
            <v>-621175</v>
          </cell>
          <cell r="G194">
            <v>0</v>
          </cell>
          <cell r="H194">
            <v>0</v>
          </cell>
          <cell r="I194">
            <v>-15867</v>
          </cell>
          <cell r="J194">
            <v>-15867</v>
          </cell>
        </row>
        <row r="195">
          <cell r="A195" t="str">
            <v>373730100</v>
          </cell>
          <cell r="B195">
            <v>27100</v>
          </cell>
          <cell r="C195">
            <v>178318</v>
          </cell>
          <cell r="D195">
            <v>178318</v>
          </cell>
          <cell r="E195">
            <v>185699</v>
          </cell>
          <cell r="F195">
            <v>185699</v>
          </cell>
          <cell r="G195">
            <v>0</v>
          </cell>
          <cell r="H195">
            <v>0</v>
          </cell>
          <cell r="I195">
            <v>2439</v>
          </cell>
          <cell r="J195">
            <v>2439</v>
          </cell>
        </row>
        <row r="196">
          <cell r="A196" t="str">
            <v>374393106</v>
          </cell>
          <cell r="B196">
            <v>15700</v>
          </cell>
          <cell r="C196">
            <v>109115</v>
          </cell>
          <cell r="D196">
            <v>109115</v>
          </cell>
          <cell r="E196">
            <v>85737</v>
          </cell>
          <cell r="F196">
            <v>85737</v>
          </cell>
          <cell r="G196">
            <v>0</v>
          </cell>
          <cell r="H196">
            <v>0</v>
          </cell>
          <cell r="I196">
            <v>1256</v>
          </cell>
          <cell r="J196">
            <v>1256</v>
          </cell>
        </row>
        <row r="197">
          <cell r="A197" t="str">
            <v>375766102</v>
          </cell>
          <cell r="B197">
            <v>233400</v>
          </cell>
          <cell r="C197">
            <v>7221396</v>
          </cell>
          <cell r="D197">
            <v>7221396</v>
          </cell>
          <cell r="E197">
            <v>7288230</v>
          </cell>
          <cell r="F197">
            <v>7288230</v>
          </cell>
          <cell r="G197">
            <v>0</v>
          </cell>
          <cell r="H197">
            <v>0</v>
          </cell>
          <cell r="I197">
            <v>-34852</v>
          </cell>
          <cell r="J197">
            <v>-34852</v>
          </cell>
        </row>
        <row r="198">
          <cell r="A198" t="str">
            <v>37935R102</v>
          </cell>
          <cell r="B198">
            <v>-126600</v>
          </cell>
          <cell r="C198">
            <v>-1519200</v>
          </cell>
          <cell r="D198">
            <v>-1519200</v>
          </cell>
          <cell r="E198">
            <v>-1278641</v>
          </cell>
          <cell r="F198">
            <v>-1278641</v>
          </cell>
          <cell r="G198">
            <v>0</v>
          </cell>
          <cell r="H198">
            <v>0</v>
          </cell>
          <cell r="I198">
            <v>12660</v>
          </cell>
          <cell r="J198">
            <v>12660</v>
          </cell>
        </row>
        <row r="199">
          <cell r="A199" t="str">
            <v>391064102</v>
          </cell>
          <cell r="B199">
            <v>1100</v>
          </cell>
          <cell r="C199">
            <v>76670</v>
          </cell>
          <cell r="D199">
            <v>76670</v>
          </cell>
          <cell r="E199">
            <v>75562</v>
          </cell>
          <cell r="F199">
            <v>75562</v>
          </cell>
          <cell r="G199">
            <v>0</v>
          </cell>
          <cell r="H199">
            <v>0</v>
          </cell>
          <cell r="I199">
            <v>-385</v>
          </cell>
          <cell r="J199">
            <v>-385</v>
          </cell>
        </row>
        <row r="200">
          <cell r="A200" t="str">
            <v>39167M108</v>
          </cell>
          <cell r="B200">
            <v>10100</v>
          </cell>
          <cell r="C200">
            <v>174225</v>
          </cell>
          <cell r="D200">
            <v>174225</v>
          </cell>
          <cell r="E200">
            <v>174630</v>
          </cell>
          <cell r="F200">
            <v>174630</v>
          </cell>
          <cell r="G200">
            <v>0</v>
          </cell>
          <cell r="H200">
            <v>0</v>
          </cell>
          <cell r="I200">
            <v>-8080</v>
          </cell>
          <cell r="J200">
            <v>-8080</v>
          </cell>
        </row>
        <row r="201">
          <cell r="A201" t="str">
            <v>393154109</v>
          </cell>
          <cell r="B201">
            <v>4000</v>
          </cell>
          <cell r="C201">
            <v>80840</v>
          </cell>
          <cell r="D201">
            <v>80840</v>
          </cell>
          <cell r="E201">
            <v>81234</v>
          </cell>
          <cell r="F201">
            <v>81234</v>
          </cell>
          <cell r="G201">
            <v>0</v>
          </cell>
          <cell r="H201">
            <v>0</v>
          </cell>
          <cell r="I201">
            <v>1040</v>
          </cell>
          <cell r="J201">
            <v>1040</v>
          </cell>
        </row>
        <row r="202">
          <cell r="A202" t="str">
            <v>393657101</v>
          </cell>
          <cell r="B202">
            <v>10200</v>
          </cell>
          <cell r="C202">
            <v>83640</v>
          </cell>
          <cell r="D202">
            <v>83640</v>
          </cell>
          <cell r="E202">
            <v>82464</v>
          </cell>
          <cell r="F202">
            <v>82464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</row>
        <row r="203">
          <cell r="A203" t="str">
            <v>394361208</v>
          </cell>
          <cell r="B203">
            <v>5730</v>
          </cell>
          <cell r="C203">
            <v>140385</v>
          </cell>
          <cell r="D203">
            <v>140385</v>
          </cell>
          <cell r="E203">
            <v>139965</v>
          </cell>
          <cell r="F203">
            <v>139965</v>
          </cell>
          <cell r="G203">
            <v>0</v>
          </cell>
          <cell r="H203">
            <v>0</v>
          </cell>
          <cell r="I203">
            <v>1776</v>
          </cell>
          <cell r="J203">
            <v>1776</v>
          </cell>
        </row>
        <row r="204">
          <cell r="A204" t="str">
            <v>39943Y103</v>
          </cell>
          <cell r="B204">
            <v>11400</v>
          </cell>
          <cell r="C204">
            <v>205200</v>
          </cell>
          <cell r="D204">
            <v>205200</v>
          </cell>
          <cell r="E204">
            <v>153337</v>
          </cell>
          <cell r="F204">
            <v>153337</v>
          </cell>
          <cell r="G204">
            <v>0</v>
          </cell>
          <cell r="H204">
            <v>0</v>
          </cell>
          <cell r="I204">
            <v>1026</v>
          </cell>
          <cell r="J204">
            <v>1026</v>
          </cell>
        </row>
        <row r="205">
          <cell r="A205" t="str">
            <v>421933102</v>
          </cell>
          <cell r="B205">
            <v>110800</v>
          </cell>
          <cell r="C205">
            <v>2105200</v>
          </cell>
          <cell r="D205">
            <v>2105200</v>
          </cell>
          <cell r="E205">
            <v>1942110</v>
          </cell>
          <cell r="F205">
            <v>1942110</v>
          </cell>
          <cell r="G205">
            <v>0</v>
          </cell>
          <cell r="H205">
            <v>0</v>
          </cell>
          <cell r="I205">
            <v>-38780</v>
          </cell>
          <cell r="J205">
            <v>-38780</v>
          </cell>
        </row>
        <row r="206">
          <cell r="A206" t="str">
            <v>DE0006048408</v>
          </cell>
          <cell r="B206">
            <v>68702</v>
          </cell>
          <cell r="C206">
            <v>3441970</v>
          </cell>
          <cell r="D206">
            <v>3751059</v>
          </cell>
          <cell r="E206">
            <v>3564004</v>
          </cell>
          <cell r="F206">
            <v>3590235</v>
          </cell>
          <cell r="G206">
            <v>0</v>
          </cell>
          <cell r="H206">
            <v>43442</v>
          </cell>
          <cell r="I206">
            <v>-42516</v>
          </cell>
          <cell r="J206">
            <v>-37786</v>
          </cell>
        </row>
        <row r="207">
          <cell r="A207" t="str">
            <v>DE0006048432</v>
          </cell>
          <cell r="B207">
            <v>-58990</v>
          </cell>
          <cell r="C207">
            <v>-3324087</v>
          </cell>
          <cell r="D207">
            <v>-3622589</v>
          </cell>
          <cell r="E207">
            <v>-3545433</v>
          </cell>
          <cell r="F207">
            <v>-3571516</v>
          </cell>
          <cell r="G207">
            <v>0</v>
          </cell>
          <cell r="H207">
            <v>-43215</v>
          </cell>
          <cell r="I207">
            <v>9987</v>
          </cell>
          <cell r="J207">
            <v>6489</v>
          </cell>
        </row>
        <row r="208">
          <cell r="A208" t="str">
            <v>426927109</v>
          </cell>
          <cell r="B208">
            <v>6600</v>
          </cell>
          <cell r="C208">
            <v>59598</v>
          </cell>
          <cell r="D208">
            <v>59598</v>
          </cell>
          <cell r="E208">
            <v>60168</v>
          </cell>
          <cell r="F208">
            <v>60168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</row>
        <row r="209">
          <cell r="A209" t="str">
            <v>42722X106</v>
          </cell>
          <cell r="B209">
            <v>9000</v>
          </cell>
          <cell r="C209">
            <v>197910</v>
          </cell>
          <cell r="D209">
            <v>197910</v>
          </cell>
          <cell r="E209">
            <v>173418</v>
          </cell>
          <cell r="F209">
            <v>173418</v>
          </cell>
          <cell r="G209">
            <v>0</v>
          </cell>
          <cell r="H209">
            <v>0</v>
          </cell>
          <cell r="I209">
            <v>-3780</v>
          </cell>
          <cell r="J209">
            <v>-3780</v>
          </cell>
        </row>
        <row r="210">
          <cell r="A210" t="str">
            <v>428236103</v>
          </cell>
          <cell r="B210">
            <v>-169900</v>
          </cell>
          <cell r="C210">
            <v>-2641945</v>
          </cell>
          <cell r="D210">
            <v>-2641945</v>
          </cell>
          <cell r="E210">
            <v>-2853352</v>
          </cell>
          <cell r="F210">
            <v>-2853352</v>
          </cell>
          <cell r="G210">
            <v>0</v>
          </cell>
          <cell r="H210">
            <v>0</v>
          </cell>
          <cell r="I210">
            <v>135014</v>
          </cell>
          <cell r="J210">
            <v>135014</v>
          </cell>
        </row>
        <row r="211">
          <cell r="A211" t="str">
            <v>42840B101</v>
          </cell>
          <cell r="B211">
            <v>6000</v>
          </cell>
          <cell r="C211">
            <v>129300</v>
          </cell>
          <cell r="D211">
            <v>129300</v>
          </cell>
          <cell r="E211">
            <v>85910</v>
          </cell>
          <cell r="F211">
            <v>85910</v>
          </cell>
          <cell r="G211">
            <v>0</v>
          </cell>
          <cell r="H211">
            <v>0</v>
          </cell>
          <cell r="I211">
            <v>-3960</v>
          </cell>
          <cell r="J211">
            <v>-3960</v>
          </cell>
        </row>
        <row r="212">
          <cell r="A212" t="str">
            <v>439038100</v>
          </cell>
          <cell r="B212">
            <v>8600</v>
          </cell>
          <cell r="C212">
            <v>236500</v>
          </cell>
          <cell r="D212">
            <v>236500</v>
          </cell>
          <cell r="E212">
            <v>164800</v>
          </cell>
          <cell r="F212">
            <v>164800</v>
          </cell>
          <cell r="G212">
            <v>0</v>
          </cell>
          <cell r="H212">
            <v>0</v>
          </cell>
          <cell r="I212">
            <v>344</v>
          </cell>
          <cell r="J212">
            <v>344</v>
          </cell>
        </row>
        <row r="213">
          <cell r="A213" t="str">
            <v>44041F105</v>
          </cell>
          <cell r="B213">
            <v>11700</v>
          </cell>
          <cell r="C213">
            <v>174915</v>
          </cell>
          <cell r="D213">
            <v>174915</v>
          </cell>
          <cell r="E213">
            <v>173502</v>
          </cell>
          <cell r="F213">
            <v>173502</v>
          </cell>
          <cell r="G213">
            <v>0</v>
          </cell>
          <cell r="H213">
            <v>0</v>
          </cell>
          <cell r="I213">
            <v>-468</v>
          </cell>
          <cell r="J213">
            <v>-468</v>
          </cell>
        </row>
        <row r="214">
          <cell r="A214" t="str">
            <v>443792106</v>
          </cell>
          <cell r="B214">
            <v>-37000</v>
          </cell>
          <cell r="C214">
            <v>-333740</v>
          </cell>
          <cell r="D214">
            <v>-333740</v>
          </cell>
          <cell r="E214">
            <v>-323922</v>
          </cell>
          <cell r="F214">
            <v>-323922</v>
          </cell>
          <cell r="G214">
            <v>0</v>
          </cell>
          <cell r="H214">
            <v>0</v>
          </cell>
          <cell r="I214">
            <v>-5614</v>
          </cell>
          <cell r="J214">
            <v>-5614</v>
          </cell>
        </row>
        <row r="215">
          <cell r="A215" t="str">
            <v>HK0013000119</v>
          </cell>
          <cell r="B215">
            <v>-2488000</v>
          </cell>
          <cell r="C215">
            <v>-105740000</v>
          </cell>
          <cell r="D215">
            <v>-13557279</v>
          </cell>
          <cell r="E215">
            <v>-14768186</v>
          </cell>
          <cell r="F215">
            <v>-115177291</v>
          </cell>
          <cell r="G215">
            <v>0</v>
          </cell>
          <cell r="H215">
            <v>568</v>
          </cell>
          <cell r="I215">
            <v>478464</v>
          </cell>
          <cell r="J215">
            <v>3732000</v>
          </cell>
        </row>
        <row r="216">
          <cell r="A216" t="str">
            <v>448924100</v>
          </cell>
          <cell r="B216">
            <v>-194775</v>
          </cell>
          <cell r="C216">
            <v>-1735445</v>
          </cell>
          <cell r="D216">
            <v>-1735445</v>
          </cell>
          <cell r="E216">
            <v>-1829386</v>
          </cell>
          <cell r="F216">
            <v>-1829386</v>
          </cell>
          <cell r="G216">
            <v>0</v>
          </cell>
          <cell r="H216">
            <v>0</v>
          </cell>
          <cell r="I216">
            <v>-17530</v>
          </cell>
          <cell r="J216">
            <v>-17530</v>
          </cell>
        </row>
        <row r="217">
          <cell r="A217" t="str">
            <v>449370105</v>
          </cell>
          <cell r="B217">
            <v>3000</v>
          </cell>
          <cell r="C217">
            <v>102660</v>
          </cell>
          <cell r="D217">
            <v>102660</v>
          </cell>
          <cell r="E217">
            <v>102762</v>
          </cell>
          <cell r="F217">
            <v>102762</v>
          </cell>
          <cell r="G217">
            <v>0</v>
          </cell>
          <cell r="H217">
            <v>0</v>
          </cell>
          <cell r="I217">
            <v>-373</v>
          </cell>
          <cell r="J217">
            <v>-373</v>
          </cell>
        </row>
        <row r="218">
          <cell r="A218" t="str">
            <v>45255A104</v>
          </cell>
          <cell r="B218">
            <v>4500</v>
          </cell>
          <cell r="C218">
            <v>100260</v>
          </cell>
          <cell r="D218">
            <v>100260</v>
          </cell>
          <cell r="E218">
            <v>89390</v>
          </cell>
          <cell r="F218">
            <v>89390</v>
          </cell>
          <cell r="G218">
            <v>0</v>
          </cell>
          <cell r="H218">
            <v>0</v>
          </cell>
          <cell r="I218">
            <v>5580</v>
          </cell>
          <cell r="J218">
            <v>5580</v>
          </cell>
        </row>
        <row r="219">
          <cell r="A219" t="str">
            <v>453258402</v>
          </cell>
          <cell r="B219">
            <v>-239000</v>
          </cell>
          <cell r="C219">
            <v>-4450180</v>
          </cell>
          <cell r="D219">
            <v>-4450180</v>
          </cell>
          <cell r="E219">
            <v>-4823985</v>
          </cell>
          <cell r="F219">
            <v>-4823985</v>
          </cell>
          <cell r="G219">
            <v>0</v>
          </cell>
          <cell r="H219">
            <v>0</v>
          </cell>
          <cell r="I219">
            <v>43020</v>
          </cell>
          <cell r="J219">
            <v>43020</v>
          </cell>
        </row>
        <row r="220">
          <cell r="A220" t="str">
            <v>45665Q103</v>
          </cell>
          <cell r="B220">
            <v>11100</v>
          </cell>
          <cell r="C220">
            <v>202575</v>
          </cell>
          <cell r="D220">
            <v>202575</v>
          </cell>
          <cell r="E220">
            <v>175162</v>
          </cell>
          <cell r="F220">
            <v>175162</v>
          </cell>
          <cell r="G220">
            <v>0</v>
          </cell>
          <cell r="H220">
            <v>0</v>
          </cell>
          <cell r="I220">
            <v>3996</v>
          </cell>
          <cell r="J220">
            <v>3996</v>
          </cell>
        </row>
        <row r="221">
          <cell r="A221" t="str">
            <v>45678T201</v>
          </cell>
          <cell r="B221">
            <v>17800</v>
          </cell>
          <cell r="C221">
            <v>192774</v>
          </cell>
          <cell r="D221">
            <v>192774</v>
          </cell>
          <cell r="E221">
            <v>194395</v>
          </cell>
          <cell r="F221">
            <v>194395</v>
          </cell>
          <cell r="G221">
            <v>0</v>
          </cell>
          <cell r="H221">
            <v>0</v>
          </cell>
          <cell r="I221">
            <v>-4450</v>
          </cell>
          <cell r="J221">
            <v>-4450</v>
          </cell>
        </row>
        <row r="222">
          <cell r="A222" t="str">
            <v>45767A105</v>
          </cell>
          <cell r="B222">
            <v>344400</v>
          </cell>
          <cell r="C222">
            <v>3767736</v>
          </cell>
          <cell r="D222">
            <v>3767736</v>
          </cell>
          <cell r="E222">
            <v>3724313</v>
          </cell>
          <cell r="F222">
            <v>3724313</v>
          </cell>
          <cell r="G222">
            <v>0</v>
          </cell>
          <cell r="H222">
            <v>0</v>
          </cell>
          <cell r="I222">
            <v>27552</v>
          </cell>
          <cell r="J222">
            <v>27552</v>
          </cell>
        </row>
        <row r="223">
          <cell r="A223" t="str">
            <v>457733103</v>
          </cell>
          <cell r="B223">
            <v>11900</v>
          </cell>
          <cell r="C223">
            <v>186473</v>
          </cell>
          <cell r="D223">
            <v>186473</v>
          </cell>
          <cell r="E223">
            <v>164672</v>
          </cell>
          <cell r="F223">
            <v>164672</v>
          </cell>
          <cell r="G223">
            <v>0</v>
          </cell>
          <cell r="H223">
            <v>0</v>
          </cell>
          <cell r="I223">
            <v>3689</v>
          </cell>
          <cell r="J223">
            <v>3689</v>
          </cell>
        </row>
        <row r="224">
          <cell r="A224" t="str">
            <v>458140100</v>
          </cell>
          <cell r="B224">
            <v>48000</v>
          </cell>
          <cell r="C224">
            <v>781440</v>
          </cell>
          <cell r="D224">
            <v>781440</v>
          </cell>
          <cell r="E224">
            <v>794040</v>
          </cell>
          <cell r="F224">
            <v>794040</v>
          </cell>
          <cell r="G224">
            <v>0</v>
          </cell>
          <cell r="H224">
            <v>0</v>
          </cell>
          <cell r="I224">
            <v>-62739</v>
          </cell>
          <cell r="J224">
            <v>-62739</v>
          </cell>
        </row>
        <row r="225">
          <cell r="A225" t="str">
            <v>459200101</v>
          </cell>
          <cell r="B225">
            <v>-281500</v>
          </cell>
          <cell r="C225">
            <v>-22078045</v>
          </cell>
          <cell r="D225">
            <v>-22078045</v>
          </cell>
          <cell r="E225">
            <v>-21486214</v>
          </cell>
          <cell r="F225">
            <v>-21486214</v>
          </cell>
          <cell r="G225">
            <v>0</v>
          </cell>
          <cell r="H225">
            <v>0</v>
          </cell>
          <cell r="I225">
            <v>669095</v>
          </cell>
          <cell r="J225">
            <v>669095</v>
          </cell>
        </row>
        <row r="226">
          <cell r="A226" t="str">
            <v>459902102</v>
          </cell>
          <cell r="B226">
            <v>500</v>
          </cell>
          <cell r="C226">
            <v>40950</v>
          </cell>
          <cell r="D226">
            <v>40950</v>
          </cell>
          <cell r="E226">
            <v>-36122</v>
          </cell>
          <cell r="F226">
            <v>-36122</v>
          </cell>
          <cell r="G226">
            <v>0</v>
          </cell>
          <cell r="H226">
            <v>0</v>
          </cell>
          <cell r="I226">
            <v>-300</v>
          </cell>
          <cell r="J226">
            <v>-300</v>
          </cell>
        </row>
        <row r="227">
          <cell r="A227" t="str">
            <v>460146103</v>
          </cell>
          <cell r="B227">
            <v>-31300</v>
          </cell>
          <cell r="C227">
            <v>-1057940</v>
          </cell>
          <cell r="D227">
            <v>-1057940</v>
          </cell>
          <cell r="E227">
            <v>-1090704</v>
          </cell>
          <cell r="F227">
            <v>-1090704</v>
          </cell>
          <cell r="G227">
            <v>0</v>
          </cell>
          <cell r="H227">
            <v>0</v>
          </cell>
          <cell r="I227">
            <v>11927</v>
          </cell>
          <cell r="J227">
            <v>11927</v>
          </cell>
        </row>
        <row r="228">
          <cell r="A228" t="str">
            <v>46088S106</v>
          </cell>
          <cell r="B228">
            <v>8700</v>
          </cell>
          <cell r="C228">
            <v>38715</v>
          </cell>
          <cell r="D228">
            <v>38715</v>
          </cell>
          <cell r="E228">
            <v>42246</v>
          </cell>
          <cell r="F228">
            <v>42246</v>
          </cell>
          <cell r="G228">
            <v>0</v>
          </cell>
          <cell r="H228">
            <v>0</v>
          </cell>
          <cell r="I228">
            <v>261</v>
          </cell>
          <cell r="J228">
            <v>261</v>
          </cell>
        </row>
        <row r="229">
          <cell r="A229" t="str">
            <v>461202103</v>
          </cell>
          <cell r="B229">
            <v>2945</v>
          </cell>
          <cell r="C229">
            <v>109554</v>
          </cell>
          <cell r="D229">
            <v>109554</v>
          </cell>
          <cell r="E229">
            <v>112245</v>
          </cell>
          <cell r="F229">
            <v>112245</v>
          </cell>
          <cell r="G229">
            <v>0</v>
          </cell>
          <cell r="H229">
            <v>0</v>
          </cell>
          <cell r="I229">
            <v>-2206</v>
          </cell>
          <cell r="J229">
            <v>-2206</v>
          </cell>
        </row>
        <row r="230">
          <cell r="A230" t="str">
            <v>461238107</v>
          </cell>
          <cell r="B230">
            <v>13000</v>
          </cell>
          <cell r="C230">
            <v>189150</v>
          </cell>
          <cell r="D230">
            <v>189150</v>
          </cell>
          <cell r="E230">
            <v>222348</v>
          </cell>
          <cell r="F230">
            <v>222348</v>
          </cell>
          <cell r="G230">
            <v>0</v>
          </cell>
          <cell r="H230">
            <v>0</v>
          </cell>
          <cell r="I230">
            <v>1950</v>
          </cell>
          <cell r="J230">
            <v>1950</v>
          </cell>
        </row>
        <row r="231">
          <cell r="A231" t="str">
            <v>464287564</v>
          </cell>
          <cell r="B231">
            <v>3000</v>
          </cell>
          <cell r="C231">
            <v>245820</v>
          </cell>
          <cell r="D231">
            <v>245820</v>
          </cell>
          <cell r="E231">
            <v>240840</v>
          </cell>
          <cell r="F231">
            <v>240840</v>
          </cell>
          <cell r="G231">
            <v>0</v>
          </cell>
          <cell r="H231">
            <v>0</v>
          </cell>
          <cell r="I231">
            <v>-2550</v>
          </cell>
          <cell r="J231">
            <v>-2550</v>
          </cell>
        </row>
        <row r="232">
          <cell r="A232" t="str">
            <v>464287242</v>
          </cell>
          <cell r="B232">
            <v>-77800</v>
          </cell>
          <cell r="C232">
            <v>-8573560</v>
          </cell>
          <cell r="D232">
            <v>-8573560</v>
          </cell>
          <cell r="E232">
            <v>-8535478</v>
          </cell>
          <cell r="F232">
            <v>-8535478</v>
          </cell>
          <cell r="G232">
            <v>0</v>
          </cell>
          <cell r="H232">
            <v>0</v>
          </cell>
          <cell r="I232">
            <v>-39678</v>
          </cell>
          <cell r="J232">
            <v>-39678</v>
          </cell>
        </row>
        <row r="233">
          <cell r="A233" t="str">
            <v>832696405</v>
          </cell>
          <cell r="B233">
            <v>0</v>
          </cell>
          <cell r="C233">
            <v>0</v>
          </cell>
          <cell r="D233">
            <v>0</v>
          </cell>
          <cell r="E233">
            <v>-1847</v>
          </cell>
          <cell r="F233">
            <v>-1847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</row>
        <row r="234">
          <cell r="A234" t="str">
            <v>800422107</v>
          </cell>
          <cell r="B234">
            <v>12000</v>
          </cell>
          <cell r="C234">
            <v>172200</v>
          </cell>
          <cell r="D234">
            <v>172200</v>
          </cell>
          <cell r="E234">
            <v>152646</v>
          </cell>
          <cell r="F234">
            <v>152646</v>
          </cell>
          <cell r="G234">
            <v>0</v>
          </cell>
          <cell r="H234">
            <v>0</v>
          </cell>
          <cell r="I234">
            <v>-5280</v>
          </cell>
          <cell r="J234">
            <v>-5280</v>
          </cell>
        </row>
        <row r="235">
          <cell r="A235" t="str">
            <v>478160104</v>
          </cell>
          <cell r="B235">
            <v>0</v>
          </cell>
          <cell r="C235">
            <v>0</v>
          </cell>
          <cell r="D235">
            <v>0</v>
          </cell>
          <cell r="E235">
            <v>82806</v>
          </cell>
          <cell r="F235">
            <v>82806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</row>
        <row r="236">
          <cell r="A236" t="str">
            <v>480838101</v>
          </cell>
          <cell r="B236">
            <v>7500</v>
          </cell>
          <cell r="C236">
            <v>183150</v>
          </cell>
          <cell r="D236">
            <v>183150</v>
          </cell>
          <cell r="E236">
            <v>172813</v>
          </cell>
          <cell r="F236">
            <v>172813</v>
          </cell>
          <cell r="G236">
            <v>0</v>
          </cell>
          <cell r="H236">
            <v>0</v>
          </cell>
          <cell r="I236">
            <v>-3525</v>
          </cell>
          <cell r="J236">
            <v>-3525</v>
          </cell>
        </row>
        <row r="237">
          <cell r="A237" t="str">
            <v>48245L107</v>
          </cell>
          <cell r="B237">
            <v>30500</v>
          </cell>
          <cell r="C237">
            <v>76555</v>
          </cell>
          <cell r="D237">
            <v>76555</v>
          </cell>
          <cell r="E237">
            <v>77780</v>
          </cell>
          <cell r="F237">
            <v>77780</v>
          </cell>
          <cell r="G237">
            <v>0</v>
          </cell>
          <cell r="H237">
            <v>0</v>
          </cell>
          <cell r="I237">
            <v>-2440</v>
          </cell>
          <cell r="J237">
            <v>-2440</v>
          </cell>
        </row>
        <row r="238">
          <cell r="A238" t="str">
            <v>497498105</v>
          </cell>
          <cell r="B238">
            <v>15800</v>
          </cell>
          <cell r="C238">
            <v>197500</v>
          </cell>
          <cell r="D238">
            <v>197500</v>
          </cell>
          <cell r="E238">
            <v>179306</v>
          </cell>
          <cell r="F238">
            <v>179306</v>
          </cell>
          <cell r="G238">
            <v>0</v>
          </cell>
          <cell r="H238">
            <v>0</v>
          </cell>
          <cell r="I238">
            <v>1580</v>
          </cell>
          <cell r="J238">
            <v>1580</v>
          </cell>
        </row>
        <row r="239">
          <cell r="A239" t="str">
            <v>482480100</v>
          </cell>
          <cell r="B239">
            <v>8500</v>
          </cell>
          <cell r="C239">
            <v>305507</v>
          </cell>
          <cell r="D239">
            <v>305507</v>
          </cell>
          <cell r="E239">
            <v>310758</v>
          </cell>
          <cell r="F239">
            <v>310758</v>
          </cell>
          <cell r="G239">
            <v>0</v>
          </cell>
          <cell r="H239">
            <v>0</v>
          </cell>
          <cell r="I239">
            <v>-4910</v>
          </cell>
          <cell r="J239">
            <v>-4910</v>
          </cell>
        </row>
        <row r="240">
          <cell r="A240" t="str">
            <v>49842P103</v>
          </cell>
          <cell r="B240">
            <v>5200</v>
          </cell>
          <cell r="C240">
            <v>89024</v>
          </cell>
          <cell r="D240">
            <v>89024</v>
          </cell>
          <cell r="E240">
            <v>87066</v>
          </cell>
          <cell r="F240">
            <v>87066</v>
          </cell>
          <cell r="G240">
            <v>0</v>
          </cell>
          <cell r="H240">
            <v>0</v>
          </cell>
          <cell r="I240">
            <v>104</v>
          </cell>
          <cell r="J240">
            <v>104</v>
          </cell>
        </row>
        <row r="241">
          <cell r="A241" t="str">
            <v>500255104</v>
          </cell>
          <cell r="B241">
            <v>2000</v>
          </cell>
          <cell r="C241">
            <v>113160</v>
          </cell>
          <cell r="D241">
            <v>113160</v>
          </cell>
          <cell r="E241">
            <v>114674</v>
          </cell>
          <cell r="F241">
            <v>114674</v>
          </cell>
          <cell r="G241">
            <v>0</v>
          </cell>
          <cell r="H241">
            <v>0</v>
          </cell>
          <cell r="I241">
            <v>394</v>
          </cell>
          <cell r="J241">
            <v>394</v>
          </cell>
        </row>
        <row r="242">
          <cell r="A242" t="str">
            <v>500453204</v>
          </cell>
          <cell r="B242">
            <v>21600</v>
          </cell>
          <cell r="C242">
            <v>157226</v>
          </cell>
          <cell r="D242">
            <v>157226</v>
          </cell>
          <cell r="E242">
            <v>140150</v>
          </cell>
          <cell r="F242">
            <v>140150</v>
          </cell>
          <cell r="G242">
            <v>0</v>
          </cell>
          <cell r="H242">
            <v>0</v>
          </cell>
          <cell r="I242">
            <v>-4558</v>
          </cell>
          <cell r="J242">
            <v>-4558</v>
          </cell>
        </row>
        <row r="243">
          <cell r="A243" t="str">
            <v>50075N104</v>
          </cell>
          <cell r="B243">
            <v>-570500</v>
          </cell>
          <cell r="C243">
            <v>-16088100</v>
          </cell>
          <cell r="D243">
            <v>-16088100</v>
          </cell>
          <cell r="E243">
            <v>-16144226</v>
          </cell>
          <cell r="F243">
            <v>-16144226</v>
          </cell>
          <cell r="G243">
            <v>0</v>
          </cell>
          <cell r="H243">
            <v>0</v>
          </cell>
          <cell r="I243">
            <v>-178628</v>
          </cell>
          <cell r="J243">
            <v>-178628</v>
          </cell>
        </row>
        <row r="244">
          <cell r="A244" t="str">
            <v>482738101</v>
          </cell>
          <cell r="B244">
            <v>16000</v>
          </cell>
          <cell r="C244">
            <v>192320</v>
          </cell>
          <cell r="D244">
            <v>192320</v>
          </cell>
          <cell r="E244">
            <v>179209</v>
          </cell>
          <cell r="F244">
            <v>179209</v>
          </cell>
          <cell r="G244">
            <v>0</v>
          </cell>
          <cell r="H244">
            <v>0</v>
          </cell>
          <cell r="I244">
            <v>320</v>
          </cell>
          <cell r="J244">
            <v>320</v>
          </cell>
        </row>
        <row r="245">
          <cell r="A245" t="str">
            <v>502100100</v>
          </cell>
          <cell r="B245">
            <v>8250</v>
          </cell>
          <cell r="C245">
            <v>174900</v>
          </cell>
          <cell r="D245">
            <v>174900</v>
          </cell>
          <cell r="E245">
            <v>164832</v>
          </cell>
          <cell r="F245">
            <v>164832</v>
          </cell>
          <cell r="G245">
            <v>0</v>
          </cell>
          <cell r="H245">
            <v>0</v>
          </cell>
          <cell r="I245">
            <v>413</v>
          </cell>
          <cell r="J245">
            <v>413</v>
          </cell>
        </row>
        <row r="246">
          <cell r="A246" t="str">
            <v>521050104</v>
          </cell>
          <cell r="B246">
            <v>6600</v>
          </cell>
          <cell r="C246">
            <v>56100</v>
          </cell>
          <cell r="D246">
            <v>56100</v>
          </cell>
          <cell r="E246">
            <v>56510</v>
          </cell>
          <cell r="F246">
            <v>56510</v>
          </cell>
          <cell r="G246">
            <v>0</v>
          </cell>
          <cell r="H246">
            <v>0</v>
          </cell>
          <cell r="I246">
            <v>-139</v>
          </cell>
          <cell r="J246">
            <v>-139</v>
          </cell>
        </row>
        <row r="247">
          <cell r="A247" t="str">
            <v>52186N106</v>
          </cell>
          <cell r="B247">
            <v>5700</v>
          </cell>
          <cell r="C247">
            <v>135888</v>
          </cell>
          <cell r="D247">
            <v>135888</v>
          </cell>
          <cell r="E247">
            <v>120156</v>
          </cell>
          <cell r="F247">
            <v>120156</v>
          </cell>
          <cell r="G247">
            <v>0</v>
          </cell>
          <cell r="H247">
            <v>0</v>
          </cell>
          <cell r="I247">
            <v>456</v>
          </cell>
          <cell r="J247">
            <v>456</v>
          </cell>
        </row>
        <row r="248">
          <cell r="A248" t="str">
            <v>521865105</v>
          </cell>
          <cell r="B248">
            <v>-68800</v>
          </cell>
          <cell r="C248">
            <v>-2432080</v>
          </cell>
          <cell r="D248">
            <v>-2432080</v>
          </cell>
          <cell r="E248">
            <v>-2563706</v>
          </cell>
          <cell r="F248">
            <v>-2563706</v>
          </cell>
          <cell r="G248">
            <v>0</v>
          </cell>
          <cell r="H248">
            <v>0</v>
          </cell>
          <cell r="I248">
            <v>50310</v>
          </cell>
          <cell r="J248">
            <v>50310</v>
          </cell>
        </row>
        <row r="249">
          <cell r="A249" t="str">
            <v>526057104</v>
          </cell>
          <cell r="B249">
            <v>-26000</v>
          </cell>
          <cell r="C249">
            <v>-1392300</v>
          </cell>
          <cell r="D249">
            <v>-1392300</v>
          </cell>
          <cell r="E249">
            <v>-1432538</v>
          </cell>
          <cell r="F249">
            <v>-1432538</v>
          </cell>
          <cell r="G249">
            <v>0</v>
          </cell>
          <cell r="H249">
            <v>0</v>
          </cell>
          <cell r="I249">
            <v>9880</v>
          </cell>
          <cell r="J249">
            <v>9880</v>
          </cell>
        </row>
        <row r="250">
          <cell r="A250" t="str">
            <v>526872106</v>
          </cell>
          <cell r="B250">
            <v>6100</v>
          </cell>
          <cell r="C250">
            <v>63623</v>
          </cell>
          <cell r="D250">
            <v>63623</v>
          </cell>
          <cell r="E250">
            <v>77136</v>
          </cell>
          <cell r="F250">
            <v>77136</v>
          </cell>
          <cell r="G250">
            <v>0</v>
          </cell>
          <cell r="H250">
            <v>0</v>
          </cell>
          <cell r="I250">
            <v>-854</v>
          </cell>
          <cell r="J250">
            <v>-854</v>
          </cell>
        </row>
        <row r="251">
          <cell r="A251" t="str">
            <v>530718105</v>
          </cell>
          <cell r="B251">
            <v>-760000</v>
          </cell>
          <cell r="C251">
            <v>-7394800</v>
          </cell>
          <cell r="D251">
            <v>-7394800</v>
          </cell>
          <cell r="E251">
            <v>-6955950</v>
          </cell>
          <cell r="F251">
            <v>-6955950</v>
          </cell>
          <cell r="G251">
            <v>0</v>
          </cell>
          <cell r="H251">
            <v>0</v>
          </cell>
          <cell r="I251">
            <v>45600</v>
          </cell>
          <cell r="J251">
            <v>45600</v>
          </cell>
        </row>
        <row r="252">
          <cell r="A252" t="str">
            <v>535678106</v>
          </cell>
          <cell r="B252">
            <v>11500</v>
          </cell>
          <cell r="C252">
            <v>355005</v>
          </cell>
          <cell r="D252">
            <v>355005</v>
          </cell>
          <cell r="E252">
            <v>363298</v>
          </cell>
          <cell r="F252">
            <v>363298</v>
          </cell>
          <cell r="G252">
            <v>0</v>
          </cell>
          <cell r="H252">
            <v>0</v>
          </cell>
          <cell r="I252">
            <v>-6515</v>
          </cell>
          <cell r="J252">
            <v>-6515</v>
          </cell>
        </row>
        <row r="253">
          <cell r="A253" t="str">
            <v>539830109</v>
          </cell>
          <cell r="B253">
            <v>-3000</v>
          </cell>
          <cell r="C253">
            <v>-142650</v>
          </cell>
          <cell r="D253">
            <v>-142650</v>
          </cell>
          <cell r="E253">
            <v>-143074</v>
          </cell>
          <cell r="F253">
            <v>-143074</v>
          </cell>
          <cell r="G253">
            <v>0</v>
          </cell>
          <cell r="H253">
            <v>0</v>
          </cell>
          <cell r="I253">
            <v>6288</v>
          </cell>
          <cell r="J253">
            <v>6288</v>
          </cell>
        </row>
        <row r="254">
          <cell r="A254" t="str">
            <v>540424108</v>
          </cell>
          <cell r="B254">
            <v>-85600</v>
          </cell>
          <cell r="C254">
            <v>-3410304</v>
          </cell>
          <cell r="D254">
            <v>-3410304</v>
          </cell>
          <cell r="E254">
            <v>-3740835</v>
          </cell>
          <cell r="F254">
            <v>-3740835</v>
          </cell>
          <cell r="G254">
            <v>0</v>
          </cell>
          <cell r="H254">
            <v>0</v>
          </cell>
          <cell r="I254">
            <v>120696</v>
          </cell>
          <cell r="J254">
            <v>120696</v>
          </cell>
        </row>
        <row r="255">
          <cell r="A255" t="str">
            <v>540424207</v>
          </cell>
          <cell r="B255">
            <v>-58600</v>
          </cell>
          <cell r="C255">
            <v>-1084100</v>
          </cell>
          <cell r="D255">
            <v>-1084100</v>
          </cell>
          <cell r="E255">
            <v>-1088772</v>
          </cell>
          <cell r="F255">
            <v>-1088772</v>
          </cell>
          <cell r="G255">
            <v>0</v>
          </cell>
          <cell r="H255">
            <v>0</v>
          </cell>
          <cell r="I255">
            <v>4677</v>
          </cell>
          <cell r="J255">
            <v>4677</v>
          </cell>
        </row>
        <row r="256">
          <cell r="A256" t="str">
            <v>548661107</v>
          </cell>
          <cell r="B256">
            <v>-41000</v>
          </cell>
          <cell r="C256">
            <v>-1673620</v>
          </cell>
          <cell r="D256">
            <v>-1673620</v>
          </cell>
          <cell r="E256">
            <v>-1720119</v>
          </cell>
          <cell r="F256">
            <v>-1720119</v>
          </cell>
          <cell r="G256">
            <v>0</v>
          </cell>
          <cell r="H256">
            <v>0</v>
          </cell>
          <cell r="I256">
            <v>11309</v>
          </cell>
          <cell r="J256">
            <v>11309</v>
          </cell>
        </row>
        <row r="257">
          <cell r="A257" t="str">
            <v>549463107</v>
          </cell>
          <cell r="B257">
            <v>4093600</v>
          </cell>
          <cell r="C257">
            <v>6017592</v>
          </cell>
          <cell r="D257">
            <v>6017592</v>
          </cell>
          <cell r="E257">
            <v>4903240</v>
          </cell>
          <cell r="F257">
            <v>4903240</v>
          </cell>
          <cell r="G257">
            <v>0</v>
          </cell>
          <cell r="H257">
            <v>0</v>
          </cell>
          <cell r="I257">
            <v>-122808</v>
          </cell>
          <cell r="J257">
            <v>-122808</v>
          </cell>
        </row>
        <row r="258">
          <cell r="A258" t="str">
            <v>677862104</v>
          </cell>
          <cell r="B258">
            <v>0</v>
          </cell>
          <cell r="C258">
            <v>0</v>
          </cell>
          <cell r="D258">
            <v>0</v>
          </cell>
          <cell r="E258">
            <v>-59976</v>
          </cell>
          <cell r="F258">
            <v>-59976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</row>
        <row r="259">
          <cell r="A259" t="str">
            <v>552541104</v>
          </cell>
          <cell r="B259">
            <v>23900</v>
          </cell>
          <cell r="C259">
            <v>159174</v>
          </cell>
          <cell r="D259">
            <v>159174</v>
          </cell>
          <cell r="E259">
            <v>161045</v>
          </cell>
          <cell r="F259">
            <v>161045</v>
          </cell>
          <cell r="G259">
            <v>0</v>
          </cell>
          <cell r="H259">
            <v>0</v>
          </cell>
          <cell r="I259">
            <v>-1912</v>
          </cell>
          <cell r="J259">
            <v>-1912</v>
          </cell>
        </row>
        <row r="260">
          <cell r="A260" t="str">
            <v>56418H100</v>
          </cell>
          <cell r="B260">
            <v>-40000</v>
          </cell>
          <cell r="C260">
            <v>-1195200</v>
          </cell>
          <cell r="D260">
            <v>-1195200</v>
          </cell>
          <cell r="E260">
            <v>-1244023</v>
          </cell>
          <cell r="F260">
            <v>-1244023</v>
          </cell>
          <cell r="G260">
            <v>0</v>
          </cell>
          <cell r="H260">
            <v>0</v>
          </cell>
          <cell r="I260">
            <v>24139</v>
          </cell>
          <cell r="J260">
            <v>24139</v>
          </cell>
        </row>
        <row r="261">
          <cell r="A261" t="str">
            <v>570619106</v>
          </cell>
          <cell r="B261">
            <v>14400</v>
          </cell>
          <cell r="C261">
            <v>107136</v>
          </cell>
          <cell r="D261">
            <v>107136</v>
          </cell>
          <cell r="E261">
            <v>88891</v>
          </cell>
          <cell r="F261">
            <v>88891</v>
          </cell>
          <cell r="G261">
            <v>0</v>
          </cell>
          <cell r="H261">
            <v>0</v>
          </cell>
          <cell r="I261">
            <v>-3024</v>
          </cell>
          <cell r="J261">
            <v>-3024</v>
          </cell>
        </row>
        <row r="262">
          <cell r="A262" t="str">
            <v>574599106</v>
          </cell>
          <cell r="B262">
            <v>-10500</v>
          </cell>
          <cell r="C262">
            <v>-195510</v>
          </cell>
          <cell r="D262">
            <v>-195510</v>
          </cell>
          <cell r="E262">
            <v>-185604</v>
          </cell>
          <cell r="F262">
            <v>-185604</v>
          </cell>
          <cell r="G262">
            <v>0</v>
          </cell>
          <cell r="H262">
            <v>0</v>
          </cell>
          <cell r="I262">
            <v>1890</v>
          </cell>
          <cell r="J262">
            <v>1890</v>
          </cell>
        </row>
        <row r="263">
          <cell r="A263" t="str">
            <v>57772K101</v>
          </cell>
          <cell r="B263">
            <v>9800</v>
          </cell>
          <cell r="C263">
            <v>353976</v>
          </cell>
          <cell r="D263">
            <v>353976</v>
          </cell>
          <cell r="E263">
            <v>355630</v>
          </cell>
          <cell r="F263">
            <v>355630</v>
          </cell>
          <cell r="G263">
            <v>0</v>
          </cell>
          <cell r="H263">
            <v>0</v>
          </cell>
          <cell r="I263">
            <v>-4006</v>
          </cell>
          <cell r="J263">
            <v>-4006</v>
          </cell>
        </row>
        <row r="264">
          <cell r="A264" t="str">
            <v>580645109</v>
          </cell>
          <cell r="B264">
            <v>1000</v>
          </cell>
          <cell r="C264">
            <v>55590</v>
          </cell>
          <cell r="D264">
            <v>55590</v>
          </cell>
          <cell r="E264">
            <v>56713</v>
          </cell>
          <cell r="F264">
            <v>56713</v>
          </cell>
          <cell r="G264">
            <v>0</v>
          </cell>
          <cell r="H264">
            <v>0</v>
          </cell>
          <cell r="I264">
            <v>-60</v>
          </cell>
          <cell r="J264">
            <v>-60</v>
          </cell>
        </row>
        <row r="265">
          <cell r="A265" t="str">
            <v>582411104</v>
          </cell>
          <cell r="B265">
            <v>16000</v>
          </cell>
          <cell r="C265">
            <v>190880</v>
          </cell>
          <cell r="D265">
            <v>190880</v>
          </cell>
          <cell r="E265">
            <v>117783</v>
          </cell>
          <cell r="F265">
            <v>117783</v>
          </cell>
          <cell r="G265">
            <v>0</v>
          </cell>
          <cell r="H265">
            <v>0</v>
          </cell>
          <cell r="I265">
            <v>15200</v>
          </cell>
          <cell r="J265">
            <v>15200</v>
          </cell>
        </row>
        <row r="266">
          <cell r="A266" t="str">
            <v>584699102</v>
          </cell>
          <cell r="B266">
            <v>4500</v>
          </cell>
          <cell r="C266">
            <v>147735</v>
          </cell>
          <cell r="D266">
            <v>147735</v>
          </cell>
          <cell r="E266">
            <v>148106</v>
          </cell>
          <cell r="F266">
            <v>148106</v>
          </cell>
          <cell r="G266">
            <v>0</v>
          </cell>
          <cell r="H266">
            <v>0</v>
          </cell>
          <cell r="I266">
            <v>-970</v>
          </cell>
          <cell r="J266">
            <v>-970</v>
          </cell>
        </row>
        <row r="267">
          <cell r="A267" t="str">
            <v>587376104</v>
          </cell>
          <cell r="B267">
            <v>7200</v>
          </cell>
          <cell r="C267">
            <v>171792</v>
          </cell>
          <cell r="D267">
            <v>171792</v>
          </cell>
          <cell r="E267">
            <v>176771</v>
          </cell>
          <cell r="F267">
            <v>176771</v>
          </cell>
          <cell r="G267">
            <v>0</v>
          </cell>
          <cell r="H267">
            <v>0</v>
          </cell>
          <cell r="I267">
            <v>-216</v>
          </cell>
          <cell r="J267">
            <v>-216</v>
          </cell>
        </row>
        <row r="268">
          <cell r="A268" t="str">
            <v>589584101</v>
          </cell>
          <cell r="B268">
            <v>11900</v>
          </cell>
          <cell r="C268">
            <v>93415</v>
          </cell>
          <cell r="D268">
            <v>93415</v>
          </cell>
          <cell r="E268">
            <v>84908</v>
          </cell>
          <cell r="F268">
            <v>84908</v>
          </cell>
          <cell r="G268">
            <v>0</v>
          </cell>
          <cell r="H268">
            <v>0</v>
          </cell>
          <cell r="I268">
            <v>-1309</v>
          </cell>
          <cell r="J268">
            <v>-1309</v>
          </cell>
        </row>
        <row r="269">
          <cell r="A269" t="str">
            <v>590188108</v>
          </cell>
          <cell r="B269">
            <v>95400</v>
          </cell>
          <cell r="C269">
            <v>3377160</v>
          </cell>
          <cell r="D269">
            <v>3377160</v>
          </cell>
          <cell r="E269">
            <v>3819442</v>
          </cell>
          <cell r="F269">
            <v>3819442</v>
          </cell>
          <cell r="G269">
            <v>0</v>
          </cell>
          <cell r="H269">
            <v>0</v>
          </cell>
          <cell r="I269">
            <v>-78228</v>
          </cell>
          <cell r="J269">
            <v>-78228</v>
          </cell>
        </row>
        <row r="270">
          <cell r="A270" t="str">
            <v>594918104</v>
          </cell>
          <cell r="B270">
            <v>30000</v>
          </cell>
          <cell r="C270">
            <v>726300</v>
          </cell>
          <cell r="D270">
            <v>726300</v>
          </cell>
          <cell r="E270">
            <v>773376</v>
          </cell>
          <cell r="F270">
            <v>773376</v>
          </cell>
          <cell r="G270">
            <v>0</v>
          </cell>
          <cell r="H270">
            <v>0</v>
          </cell>
          <cell r="I270">
            <v>-13800</v>
          </cell>
          <cell r="J270">
            <v>-13800</v>
          </cell>
        </row>
        <row r="271">
          <cell r="A271" t="str">
            <v>594972408</v>
          </cell>
          <cell r="B271">
            <v>8300</v>
          </cell>
          <cell r="C271">
            <v>200113</v>
          </cell>
          <cell r="D271">
            <v>200113</v>
          </cell>
          <cell r="E271">
            <v>174164</v>
          </cell>
          <cell r="F271">
            <v>174164</v>
          </cell>
          <cell r="G271">
            <v>0</v>
          </cell>
          <cell r="H271">
            <v>0</v>
          </cell>
          <cell r="I271">
            <v>8707</v>
          </cell>
          <cell r="J271">
            <v>8707</v>
          </cell>
        </row>
        <row r="272">
          <cell r="A272" t="str">
            <v>604675108</v>
          </cell>
          <cell r="B272">
            <v>211100</v>
          </cell>
          <cell r="C272">
            <v>337760</v>
          </cell>
          <cell r="D272">
            <v>337760</v>
          </cell>
          <cell r="E272">
            <v>342134</v>
          </cell>
          <cell r="F272">
            <v>342134</v>
          </cell>
          <cell r="G272">
            <v>0</v>
          </cell>
          <cell r="H272">
            <v>0</v>
          </cell>
          <cell r="I272">
            <v>12666</v>
          </cell>
          <cell r="J272">
            <v>12666</v>
          </cell>
        </row>
        <row r="273">
          <cell r="A273" t="str">
            <v>JP3898400001</v>
          </cell>
          <cell r="B273">
            <v>-593000</v>
          </cell>
          <cell r="C273">
            <v>-434076000</v>
          </cell>
          <cell r="D273">
            <v>-3672075</v>
          </cell>
          <cell r="E273">
            <v>-4280775</v>
          </cell>
          <cell r="F273">
            <v>-526145000</v>
          </cell>
          <cell r="G273">
            <v>0</v>
          </cell>
          <cell r="H273">
            <v>-55037</v>
          </cell>
          <cell r="I273">
            <v>173128</v>
          </cell>
          <cell r="J273">
            <v>19569000</v>
          </cell>
        </row>
        <row r="274">
          <cell r="A274" t="str">
            <v>608554101</v>
          </cell>
          <cell r="B274">
            <v>-349895</v>
          </cell>
          <cell r="C274">
            <v>-7515745</v>
          </cell>
          <cell r="D274">
            <v>-7515745</v>
          </cell>
          <cell r="E274">
            <v>-8926983</v>
          </cell>
          <cell r="F274">
            <v>-8926983</v>
          </cell>
          <cell r="G274">
            <v>0</v>
          </cell>
          <cell r="H274">
            <v>0</v>
          </cell>
          <cell r="I274">
            <v>251924</v>
          </cell>
          <cell r="J274">
            <v>251924</v>
          </cell>
        </row>
        <row r="275">
          <cell r="A275" t="str">
            <v>608554200</v>
          </cell>
          <cell r="B275">
            <v>408850</v>
          </cell>
          <cell r="C275">
            <v>7522840</v>
          </cell>
          <cell r="D275">
            <v>7522840</v>
          </cell>
          <cell r="E275">
            <v>8946167</v>
          </cell>
          <cell r="F275">
            <v>8946167</v>
          </cell>
          <cell r="G275">
            <v>0</v>
          </cell>
          <cell r="H275">
            <v>0</v>
          </cell>
          <cell r="I275">
            <v>-282107</v>
          </cell>
          <cell r="J275">
            <v>-282107</v>
          </cell>
        </row>
        <row r="276">
          <cell r="A276" t="str">
            <v>617446448</v>
          </cell>
          <cell r="B276">
            <v>136000</v>
          </cell>
          <cell r="C276">
            <v>5215600</v>
          </cell>
          <cell r="D276">
            <v>5215600</v>
          </cell>
          <cell r="E276">
            <v>4207291</v>
          </cell>
          <cell r="F276">
            <v>4207291</v>
          </cell>
          <cell r="G276">
            <v>0</v>
          </cell>
          <cell r="H276">
            <v>0</v>
          </cell>
          <cell r="I276">
            <v>-193569</v>
          </cell>
          <cell r="J276">
            <v>-193569</v>
          </cell>
        </row>
        <row r="277">
          <cell r="A277" t="str">
            <v>620076109</v>
          </cell>
          <cell r="B277">
            <v>43800</v>
          </cell>
          <cell r="C277">
            <v>361788</v>
          </cell>
          <cell r="D277">
            <v>361788</v>
          </cell>
          <cell r="E277">
            <v>361350</v>
          </cell>
          <cell r="F277">
            <v>361350</v>
          </cell>
          <cell r="G277">
            <v>0</v>
          </cell>
          <cell r="H277">
            <v>0</v>
          </cell>
          <cell r="I277">
            <v>-1752</v>
          </cell>
          <cell r="J277">
            <v>-1752</v>
          </cell>
        </row>
        <row r="278">
          <cell r="A278" t="str">
            <v>55377A106</v>
          </cell>
          <cell r="B278">
            <v>9900</v>
          </cell>
          <cell r="C278">
            <v>191159</v>
          </cell>
          <cell r="D278">
            <v>191159</v>
          </cell>
          <cell r="E278">
            <v>190080</v>
          </cell>
          <cell r="F278">
            <v>190080</v>
          </cell>
          <cell r="G278">
            <v>0</v>
          </cell>
          <cell r="H278">
            <v>0</v>
          </cell>
          <cell r="I278">
            <v>1574</v>
          </cell>
          <cell r="J278">
            <v>1574</v>
          </cell>
        </row>
        <row r="279">
          <cell r="A279" t="str">
            <v>62845B104</v>
          </cell>
          <cell r="B279">
            <v>4100</v>
          </cell>
          <cell r="C279">
            <v>89134</v>
          </cell>
          <cell r="D279">
            <v>89134</v>
          </cell>
          <cell r="E279">
            <v>87543</v>
          </cell>
          <cell r="F279">
            <v>87543</v>
          </cell>
          <cell r="G279">
            <v>0</v>
          </cell>
          <cell r="H279">
            <v>0</v>
          </cell>
          <cell r="I279">
            <v>-447</v>
          </cell>
          <cell r="J279">
            <v>-447</v>
          </cell>
        </row>
        <row r="280">
          <cell r="A280" t="str">
            <v>631100104</v>
          </cell>
          <cell r="B280">
            <v>796400</v>
          </cell>
          <cell r="C280">
            <v>20109100</v>
          </cell>
          <cell r="D280">
            <v>20109100</v>
          </cell>
          <cell r="E280">
            <v>21191532</v>
          </cell>
          <cell r="F280">
            <v>21191532</v>
          </cell>
          <cell r="G280">
            <v>0</v>
          </cell>
          <cell r="H280">
            <v>0</v>
          </cell>
          <cell r="I280">
            <v>-513147</v>
          </cell>
          <cell r="J280">
            <v>-513147</v>
          </cell>
        </row>
        <row r="281">
          <cell r="A281" t="str">
            <v>634865109</v>
          </cell>
          <cell r="B281">
            <v>4800</v>
          </cell>
          <cell r="C281">
            <v>186816</v>
          </cell>
          <cell r="D281">
            <v>186816</v>
          </cell>
          <cell r="E281">
            <v>175194</v>
          </cell>
          <cell r="F281">
            <v>175194</v>
          </cell>
          <cell r="G281">
            <v>0</v>
          </cell>
          <cell r="H281">
            <v>0</v>
          </cell>
          <cell r="I281">
            <v>576</v>
          </cell>
          <cell r="J281">
            <v>576</v>
          </cell>
        </row>
        <row r="282">
          <cell r="A282" t="str">
            <v>64065P102</v>
          </cell>
          <cell r="B282">
            <v>13500</v>
          </cell>
          <cell r="C282">
            <v>168885</v>
          </cell>
          <cell r="D282">
            <v>168885</v>
          </cell>
          <cell r="E282">
            <v>177706</v>
          </cell>
          <cell r="F282">
            <v>177706</v>
          </cell>
          <cell r="G282">
            <v>0</v>
          </cell>
          <cell r="H282">
            <v>0</v>
          </cell>
          <cell r="I282">
            <v>540</v>
          </cell>
          <cell r="J282">
            <v>540</v>
          </cell>
        </row>
        <row r="283">
          <cell r="A283" t="str">
            <v>CH0012056047</v>
          </cell>
          <cell r="B283">
            <v>5000</v>
          </cell>
          <cell r="C283">
            <v>1337500</v>
          </cell>
          <cell r="D283">
            <v>988106</v>
          </cell>
          <cell r="E283">
            <v>958301</v>
          </cell>
          <cell r="F283">
            <v>1295958</v>
          </cell>
          <cell r="G283">
            <v>0</v>
          </cell>
          <cell r="H283">
            <v>-20215</v>
          </cell>
          <cell r="I283">
            <v>9176</v>
          </cell>
          <cell r="J283">
            <v>12070</v>
          </cell>
        </row>
        <row r="284">
          <cell r="A284" t="str">
            <v>641208103</v>
          </cell>
          <cell r="B284">
            <v>25800</v>
          </cell>
          <cell r="C284">
            <v>155574</v>
          </cell>
          <cell r="D284">
            <v>155574</v>
          </cell>
          <cell r="E284">
            <v>170433</v>
          </cell>
          <cell r="F284">
            <v>170433</v>
          </cell>
          <cell r="G284">
            <v>0</v>
          </cell>
          <cell r="H284">
            <v>0</v>
          </cell>
          <cell r="I284">
            <v>258</v>
          </cell>
          <cell r="J284">
            <v>258</v>
          </cell>
        </row>
        <row r="285">
          <cell r="A285" t="str">
            <v>64124W106</v>
          </cell>
          <cell r="B285">
            <v>24500</v>
          </cell>
          <cell r="C285">
            <v>152880</v>
          </cell>
          <cell r="D285">
            <v>152880</v>
          </cell>
          <cell r="E285">
            <v>169377</v>
          </cell>
          <cell r="F285">
            <v>169377</v>
          </cell>
          <cell r="G285">
            <v>0</v>
          </cell>
          <cell r="H285">
            <v>0</v>
          </cell>
          <cell r="I285">
            <v>8820</v>
          </cell>
          <cell r="J285">
            <v>8820</v>
          </cell>
        </row>
        <row r="286">
          <cell r="A286" t="str">
            <v>65105M108</v>
          </cell>
          <cell r="B286">
            <v>5500</v>
          </cell>
          <cell r="C286">
            <v>92015</v>
          </cell>
          <cell r="D286">
            <v>92015</v>
          </cell>
          <cell r="E286">
            <v>88391</v>
          </cell>
          <cell r="F286">
            <v>88391</v>
          </cell>
          <cell r="G286">
            <v>0</v>
          </cell>
          <cell r="H286">
            <v>0</v>
          </cell>
          <cell r="I286">
            <v>-110</v>
          </cell>
          <cell r="J286">
            <v>-110</v>
          </cell>
        </row>
        <row r="287">
          <cell r="A287" t="str">
            <v>651639106</v>
          </cell>
          <cell r="B287">
            <v>-9000</v>
          </cell>
          <cell r="C287">
            <v>-235350</v>
          </cell>
          <cell r="D287">
            <v>-235350</v>
          </cell>
          <cell r="E287">
            <v>-239371</v>
          </cell>
          <cell r="F287">
            <v>-239371</v>
          </cell>
          <cell r="G287">
            <v>0</v>
          </cell>
          <cell r="H287">
            <v>0</v>
          </cell>
          <cell r="I287">
            <v>3899</v>
          </cell>
          <cell r="J287">
            <v>3899</v>
          </cell>
        </row>
        <row r="288">
          <cell r="A288" t="str">
            <v>652526104</v>
          </cell>
          <cell r="B288">
            <v>11000</v>
          </cell>
          <cell r="C288">
            <v>46200</v>
          </cell>
          <cell r="D288">
            <v>46200</v>
          </cell>
          <cell r="E288">
            <v>44399</v>
          </cell>
          <cell r="F288">
            <v>44399</v>
          </cell>
          <cell r="G288">
            <v>0</v>
          </cell>
          <cell r="H288">
            <v>0</v>
          </cell>
          <cell r="I288">
            <v>110</v>
          </cell>
          <cell r="J288">
            <v>110</v>
          </cell>
        </row>
        <row r="289">
          <cell r="A289" t="str">
            <v>65332V103</v>
          </cell>
          <cell r="B289">
            <v>-332400</v>
          </cell>
          <cell r="C289">
            <v>-4450836</v>
          </cell>
          <cell r="D289">
            <v>-4450836</v>
          </cell>
          <cell r="E289">
            <v>-4305396</v>
          </cell>
          <cell r="F289">
            <v>-4305396</v>
          </cell>
          <cell r="G289">
            <v>0</v>
          </cell>
          <cell r="H289">
            <v>0</v>
          </cell>
          <cell r="I289">
            <v>69804</v>
          </cell>
          <cell r="J289">
            <v>69804</v>
          </cell>
        </row>
        <row r="290">
          <cell r="A290" t="str">
            <v>JP3672400003</v>
          </cell>
          <cell r="B290">
            <v>-1120100</v>
          </cell>
          <cell r="C290">
            <v>-884879000</v>
          </cell>
          <cell r="D290">
            <v>-7485653</v>
          </cell>
          <cell r="E290">
            <v>-8159437</v>
          </cell>
          <cell r="F290">
            <v>-991394356</v>
          </cell>
          <cell r="G290">
            <v>0</v>
          </cell>
          <cell r="H290">
            <v>-103704</v>
          </cell>
          <cell r="I290">
            <v>282534</v>
          </cell>
          <cell r="J290">
            <v>32482900</v>
          </cell>
        </row>
        <row r="291">
          <cell r="A291" t="str">
            <v>FI0009000681</v>
          </cell>
          <cell r="B291">
            <v>0</v>
          </cell>
          <cell r="C291">
            <v>0</v>
          </cell>
          <cell r="D291">
            <v>0</v>
          </cell>
          <cell r="E291">
            <v>-43737</v>
          </cell>
          <cell r="F291">
            <v>-15144</v>
          </cell>
          <cell r="G291">
            <v>0</v>
          </cell>
          <cell r="H291">
            <v>-183</v>
          </cell>
          <cell r="I291">
            <v>183</v>
          </cell>
          <cell r="J291">
            <v>0</v>
          </cell>
        </row>
        <row r="292">
          <cell r="A292" t="str">
            <v>655286102</v>
          </cell>
          <cell r="B292">
            <v>4300</v>
          </cell>
          <cell r="C292">
            <v>170280</v>
          </cell>
          <cell r="D292">
            <v>170280</v>
          </cell>
          <cell r="E292">
            <v>152003</v>
          </cell>
          <cell r="F292">
            <v>152003</v>
          </cell>
          <cell r="G292">
            <v>0</v>
          </cell>
          <cell r="H292">
            <v>0</v>
          </cell>
          <cell r="I292">
            <v>2541</v>
          </cell>
          <cell r="J292">
            <v>2541</v>
          </cell>
        </row>
        <row r="293">
          <cell r="A293" t="str">
            <v>656568102</v>
          </cell>
          <cell r="B293">
            <v>-1650600</v>
          </cell>
          <cell r="C293">
            <v>-3433248</v>
          </cell>
          <cell r="D293">
            <v>-3433248</v>
          </cell>
          <cell r="E293">
            <v>-2493651</v>
          </cell>
          <cell r="F293">
            <v>-2493651</v>
          </cell>
          <cell r="G293">
            <v>0</v>
          </cell>
          <cell r="H293">
            <v>0</v>
          </cell>
          <cell r="I293">
            <v>-16506</v>
          </cell>
          <cell r="J293">
            <v>-16506</v>
          </cell>
        </row>
        <row r="294">
          <cell r="A294" t="str">
            <v>CA6565681021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</row>
        <row r="295">
          <cell r="A295" t="str">
            <v>665751103</v>
          </cell>
          <cell r="B295">
            <v>5100</v>
          </cell>
          <cell r="C295">
            <v>152796</v>
          </cell>
          <cell r="D295">
            <v>152796</v>
          </cell>
          <cell r="E295">
            <v>155854</v>
          </cell>
          <cell r="F295">
            <v>155854</v>
          </cell>
          <cell r="G295">
            <v>0</v>
          </cell>
          <cell r="H295">
            <v>0</v>
          </cell>
          <cell r="I295">
            <v>-2244</v>
          </cell>
          <cell r="J295">
            <v>-2244</v>
          </cell>
        </row>
        <row r="296">
          <cell r="A296" t="str">
            <v>666807102</v>
          </cell>
          <cell r="B296">
            <v>-1500</v>
          </cell>
          <cell r="C296">
            <v>-128700</v>
          </cell>
          <cell r="D296">
            <v>-128700</v>
          </cell>
          <cell r="E296">
            <v>-128423</v>
          </cell>
          <cell r="F296">
            <v>-128423</v>
          </cell>
          <cell r="G296">
            <v>0</v>
          </cell>
          <cell r="H296">
            <v>0</v>
          </cell>
          <cell r="I296">
            <v>2257</v>
          </cell>
          <cell r="J296">
            <v>2257</v>
          </cell>
        </row>
        <row r="297">
          <cell r="A297" t="str">
            <v>CH0012005267</v>
          </cell>
          <cell r="B297">
            <v>197712</v>
          </cell>
          <cell r="C297">
            <v>9895486</v>
          </cell>
          <cell r="D297">
            <v>7310495</v>
          </cell>
          <cell r="E297">
            <v>7396749</v>
          </cell>
          <cell r="F297">
            <v>10316591</v>
          </cell>
          <cell r="G297">
            <v>0</v>
          </cell>
          <cell r="H297">
            <v>59833</v>
          </cell>
          <cell r="I297">
            <v>-152954</v>
          </cell>
          <cell r="J297">
            <v>-204460</v>
          </cell>
        </row>
        <row r="298">
          <cell r="A298" t="str">
            <v>67010C100</v>
          </cell>
          <cell r="B298">
            <v>20600</v>
          </cell>
          <cell r="C298">
            <v>187048</v>
          </cell>
          <cell r="D298">
            <v>187048</v>
          </cell>
          <cell r="E298">
            <v>155415</v>
          </cell>
          <cell r="F298">
            <v>155415</v>
          </cell>
          <cell r="G298">
            <v>0</v>
          </cell>
          <cell r="H298">
            <v>0</v>
          </cell>
          <cell r="I298">
            <v>2060</v>
          </cell>
          <cell r="J298">
            <v>2060</v>
          </cell>
        </row>
        <row r="299">
          <cell r="A299" t="str">
            <v>629377201</v>
          </cell>
          <cell r="B299">
            <v>74200</v>
          </cell>
          <cell r="C299">
            <v>630700</v>
          </cell>
          <cell r="D299">
            <v>630700</v>
          </cell>
          <cell r="E299">
            <v>438544</v>
          </cell>
          <cell r="F299">
            <v>438544</v>
          </cell>
          <cell r="G299">
            <v>0</v>
          </cell>
          <cell r="H299">
            <v>0</v>
          </cell>
          <cell r="I299">
            <v>17808</v>
          </cell>
          <cell r="J299">
            <v>17808</v>
          </cell>
        </row>
        <row r="300">
          <cell r="A300" t="str">
            <v>62940M104</v>
          </cell>
          <cell r="B300">
            <v>17500</v>
          </cell>
          <cell r="C300">
            <v>155225</v>
          </cell>
          <cell r="D300">
            <v>155225</v>
          </cell>
          <cell r="E300">
            <v>172490</v>
          </cell>
          <cell r="F300">
            <v>172490</v>
          </cell>
          <cell r="G300">
            <v>0</v>
          </cell>
          <cell r="H300">
            <v>0</v>
          </cell>
          <cell r="I300">
            <v>6825</v>
          </cell>
          <cell r="J300">
            <v>6825</v>
          </cell>
        </row>
        <row r="301">
          <cell r="A301" t="str">
            <v>671337103</v>
          </cell>
          <cell r="B301">
            <v>7500</v>
          </cell>
          <cell r="C301">
            <v>180900</v>
          </cell>
          <cell r="D301">
            <v>180900</v>
          </cell>
          <cell r="E301">
            <v>176901</v>
          </cell>
          <cell r="F301">
            <v>176901</v>
          </cell>
          <cell r="G301">
            <v>0</v>
          </cell>
          <cell r="H301">
            <v>0</v>
          </cell>
          <cell r="I301">
            <v>900</v>
          </cell>
          <cell r="J301">
            <v>900</v>
          </cell>
        </row>
        <row r="302">
          <cell r="A302" t="str">
            <v>679580100</v>
          </cell>
          <cell r="B302">
            <v>6400</v>
          </cell>
          <cell r="C302">
            <v>201600</v>
          </cell>
          <cell r="D302">
            <v>201600</v>
          </cell>
          <cell r="E302">
            <v>183424</v>
          </cell>
          <cell r="F302">
            <v>183424</v>
          </cell>
          <cell r="G302">
            <v>0</v>
          </cell>
          <cell r="H302">
            <v>0</v>
          </cell>
          <cell r="I302">
            <v>9472</v>
          </cell>
          <cell r="J302">
            <v>9472</v>
          </cell>
        </row>
        <row r="303">
          <cell r="A303" t="str">
            <v>680194107</v>
          </cell>
          <cell r="B303">
            <v>3600</v>
          </cell>
          <cell r="C303">
            <v>133200</v>
          </cell>
          <cell r="D303">
            <v>133200</v>
          </cell>
          <cell r="E303">
            <v>109750</v>
          </cell>
          <cell r="F303">
            <v>109750</v>
          </cell>
          <cell r="G303">
            <v>0</v>
          </cell>
          <cell r="H303">
            <v>0</v>
          </cell>
          <cell r="I303">
            <v>-468</v>
          </cell>
          <cell r="J303">
            <v>-468</v>
          </cell>
        </row>
        <row r="304">
          <cell r="A304" t="str">
            <v>68210P107</v>
          </cell>
          <cell r="B304">
            <v>15100</v>
          </cell>
          <cell r="C304">
            <v>84560</v>
          </cell>
          <cell r="D304">
            <v>84560</v>
          </cell>
          <cell r="E304">
            <v>69207</v>
          </cell>
          <cell r="F304">
            <v>69207</v>
          </cell>
          <cell r="G304">
            <v>0</v>
          </cell>
          <cell r="H304">
            <v>0</v>
          </cell>
          <cell r="I304">
            <v>-1057</v>
          </cell>
          <cell r="J304">
            <v>-1057</v>
          </cell>
        </row>
        <row r="305">
          <cell r="A305" t="str">
            <v>68383A101</v>
          </cell>
          <cell r="B305">
            <v>91900</v>
          </cell>
          <cell r="C305">
            <v>173691</v>
          </cell>
          <cell r="D305">
            <v>173691</v>
          </cell>
          <cell r="E305">
            <v>157879</v>
          </cell>
          <cell r="F305">
            <v>157879</v>
          </cell>
          <cell r="G305">
            <v>0</v>
          </cell>
          <cell r="H305">
            <v>0</v>
          </cell>
          <cell r="I305">
            <v>4595</v>
          </cell>
          <cell r="J305">
            <v>4595</v>
          </cell>
        </row>
        <row r="306">
          <cell r="A306" t="str">
            <v>68389X105</v>
          </cell>
          <cell r="B306">
            <v>349100</v>
          </cell>
          <cell r="C306">
            <v>3787386</v>
          </cell>
          <cell r="D306">
            <v>3787386</v>
          </cell>
          <cell r="E306">
            <v>3904952</v>
          </cell>
          <cell r="F306">
            <v>3904952</v>
          </cell>
          <cell r="G306">
            <v>0</v>
          </cell>
          <cell r="H306">
            <v>0</v>
          </cell>
          <cell r="I306">
            <v>-75814</v>
          </cell>
          <cell r="J306">
            <v>-75814</v>
          </cell>
        </row>
        <row r="307">
          <cell r="A307" t="str">
            <v>687303107</v>
          </cell>
          <cell r="B307">
            <v>9000</v>
          </cell>
          <cell r="C307">
            <v>75600</v>
          </cell>
          <cell r="D307">
            <v>75600</v>
          </cell>
          <cell r="E307">
            <v>90374</v>
          </cell>
          <cell r="F307">
            <v>90374</v>
          </cell>
          <cell r="G307">
            <v>0</v>
          </cell>
          <cell r="H307">
            <v>0</v>
          </cell>
          <cell r="I307">
            <v>-4500</v>
          </cell>
          <cell r="J307">
            <v>-4500</v>
          </cell>
        </row>
        <row r="308">
          <cell r="A308" t="str">
            <v>688582105</v>
          </cell>
          <cell r="B308">
            <v>23500</v>
          </cell>
          <cell r="C308">
            <v>146405</v>
          </cell>
          <cell r="D308">
            <v>146405</v>
          </cell>
          <cell r="E308">
            <v>172320</v>
          </cell>
          <cell r="F308">
            <v>172320</v>
          </cell>
          <cell r="G308">
            <v>0</v>
          </cell>
          <cell r="H308">
            <v>0</v>
          </cell>
          <cell r="I308">
            <v>-470</v>
          </cell>
          <cell r="J308">
            <v>-470</v>
          </cell>
        </row>
        <row r="309">
          <cell r="A309" t="str">
            <v>69373H106</v>
          </cell>
          <cell r="B309">
            <v>14600</v>
          </cell>
          <cell r="C309">
            <v>182938</v>
          </cell>
          <cell r="D309">
            <v>182938</v>
          </cell>
          <cell r="E309">
            <v>180880</v>
          </cell>
          <cell r="F309">
            <v>180880</v>
          </cell>
          <cell r="G309">
            <v>0</v>
          </cell>
          <cell r="H309">
            <v>0</v>
          </cell>
          <cell r="I309">
            <v>569</v>
          </cell>
          <cell r="J309">
            <v>569</v>
          </cell>
        </row>
        <row r="310">
          <cell r="A310" t="str">
            <v>693742108</v>
          </cell>
          <cell r="B310">
            <v>-170400</v>
          </cell>
          <cell r="C310">
            <v>-1329120</v>
          </cell>
          <cell r="D310">
            <v>-1329120</v>
          </cell>
          <cell r="E310">
            <v>-1440900</v>
          </cell>
          <cell r="F310">
            <v>-1440900</v>
          </cell>
          <cell r="G310">
            <v>0</v>
          </cell>
          <cell r="H310">
            <v>0</v>
          </cell>
          <cell r="I310">
            <v>17040</v>
          </cell>
          <cell r="J310">
            <v>17040</v>
          </cell>
        </row>
        <row r="311">
          <cell r="A311" t="str">
            <v>706552106</v>
          </cell>
          <cell r="B311">
            <v>29400</v>
          </cell>
          <cell r="C311">
            <v>64386</v>
          </cell>
          <cell r="D311">
            <v>64386</v>
          </cell>
          <cell r="E311">
            <v>90118</v>
          </cell>
          <cell r="F311">
            <v>90118</v>
          </cell>
          <cell r="G311">
            <v>0</v>
          </cell>
          <cell r="H311">
            <v>0</v>
          </cell>
          <cell r="I311">
            <v>-1176</v>
          </cell>
          <cell r="J311">
            <v>-1176</v>
          </cell>
        </row>
        <row r="312">
          <cell r="A312" t="str">
            <v>707247102</v>
          </cell>
          <cell r="B312">
            <v>16400</v>
          </cell>
          <cell r="C312">
            <v>166952</v>
          </cell>
          <cell r="D312">
            <v>166952</v>
          </cell>
          <cell r="E312">
            <v>167369</v>
          </cell>
          <cell r="F312">
            <v>167369</v>
          </cell>
          <cell r="G312">
            <v>0</v>
          </cell>
          <cell r="H312">
            <v>0</v>
          </cell>
          <cell r="I312">
            <v>-1804</v>
          </cell>
          <cell r="J312">
            <v>-1804</v>
          </cell>
        </row>
        <row r="313">
          <cell r="A313" t="str">
            <v>708430103</v>
          </cell>
          <cell r="B313">
            <v>3500</v>
          </cell>
          <cell r="C313">
            <v>158900</v>
          </cell>
          <cell r="D313">
            <v>158900</v>
          </cell>
          <cell r="E313">
            <v>143285</v>
          </cell>
          <cell r="F313">
            <v>143285</v>
          </cell>
          <cell r="G313">
            <v>0</v>
          </cell>
          <cell r="H313">
            <v>0</v>
          </cell>
          <cell r="I313">
            <v>1575</v>
          </cell>
          <cell r="J313">
            <v>1575</v>
          </cell>
        </row>
        <row r="314">
          <cell r="A314" t="str">
            <v>288853104</v>
          </cell>
          <cell r="B314">
            <v>8500</v>
          </cell>
          <cell r="C314">
            <v>162775</v>
          </cell>
          <cell r="D314">
            <v>162775</v>
          </cell>
          <cell r="E314">
            <v>174063</v>
          </cell>
          <cell r="F314">
            <v>174063</v>
          </cell>
          <cell r="G314">
            <v>0</v>
          </cell>
          <cell r="H314">
            <v>0</v>
          </cell>
          <cell r="I314">
            <v>-935</v>
          </cell>
          <cell r="J314">
            <v>-935</v>
          </cell>
        </row>
        <row r="315">
          <cell r="A315" t="str">
            <v>71645N101</v>
          </cell>
          <cell r="B315">
            <v>12500</v>
          </cell>
          <cell r="C315">
            <v>136500</v>
          </cell>
          <cell r="D315">
            <v>136500</v>
          </cell>
          <cell r="E315">
            <v>132526</v>
          </cell>
          <cell r="F315">
            <v>132526</v>
          </cell>
          <cell r="G315">
            <v>0</v>
          </cell>
          <cell r="H315">
            <v>0</v>
          </cell>
          <cell r="I315">
            <v>250</v>
          </cell>
          <cell r="J315">
            <v>250</v>
          </cell>
        </row>
        <row r="316">
          <cell r="A316" t="str">
            <v>717081103</v>
          </cell>
          <cell r="B316">
            <v>0</v>
          </cell>
          <cell r="C316">
            <v>0</v>
          </cell>
          <cell r="D316">
            <v>0</v>
          </cell>
          <cell r="E316">
            <v>107744</v>
          </cell>
          <cell r="F316">
            <v>107744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</row>
        <row r="317">
          <cell r="A317" t="str">
            <v>73640Q105</v>
          </cell>
          <cell r="B317">
            <v>3700</v>
          </cell>
          <cell r="C317">
            <v>84212</v>
          </cell>
          <cell r="D317">
            <v>84212</v>
          </cell>
          <cell r="E317">
            <v>85490</v>
          </cell>
          <cell r="F317">
            <v>85490</v>
          </cell>
          <cell r="G317">
            <v>0</v>
          </cell>
          <cell r="H317">
            <v>0</v>
          </cell>
          <cell r="I317">
            <v>4551</v>
          </cell>
          <cell r="J317">
            <v>4551</v>
          </cell>
        </row>
        <row r="318">
          <cell r="A318" t="str">
            <v>741929103</v>
          </cell>
          <cell r="B318">
            <v>88800</v>
          </cell>
          <cell r="C318">
            <v>193584</v>
          </cell>
          <cell r="D318">
            <v>193584</v>
          </cell>
          <cell r="E318">
            <v>189145</v>
          </cell>
          <cell r="F318">
            <v>189145</v>
          </cell>
          <cell r="G318">
            <v>0</v>
          </cell>
          <cell r="H318">
            <v>0</v>
          </cell>
          <cell r="I318">
            <v>6216</v>
          </cell>
          <cell r="J318">
            <v>6216</v>
          </cell>
        </row>
        <row r="319">
          <cell r="A319" t="str">
            <v>743868101</v>
          </cell>
          <cell r="B319">
            <v>5700</v>
          </cell>
          <cell r="C319">
            <v>161595</v>
          </cell>
          <cell r="D319">
            <v>161595</v>
          </cell>
          <cell r="E319">
            <v>159809</v>
          </cell>
          <cell r="F319">
            <v>159809</v>
          </cell>
          <cell r="G319">
            <v>0</v>
          </cell>
          <cell r="H319">
            <v>0</v>
          </cell>
          <cell r="I319">
            <v>741</v>
          </cell>
          <cell r="J319">
            <v>741</v>
          </cell>
        </row>
        <row r="320">
          <cell r="A320" t="str">
            <v>74386T105</v>
          </cell>
          <cell r="B320">
            <v>11500</v>
          </cell>
          <cell r="C320">
            <v>181815</v>
          </cell>
          <cell r="D320">
            <v>181815</v>
          </cell>
          <cell r="E320">
            <v>174855</v>
          </cell>
          <cell r="F320">
            <v>174855</v>
          </cell>
          <cell r="G320">
            <v>0</v>
          </cell>
          <cell r="H320">
            <v>0</v>
          </cell>
          <cell r="I320">
            <v>1610</v>
          </cell>
          <cell r="J320">
            <v>1610</v>
          </cell>
        </row>
        <row r="321">
          <cell r="A321" t="str">
            <v>744320102</v>
          </cell>
          <cell r="B321">
            <v>9000</v>
          </cell>
          <cell r="C321">
            <v>263250</v>
          </cell>
          <cell r="D321">
            <v>263250</v>
          </cell>
          <cell r="E321">
            <v>266033</v>
          </cell>
          <cell r="F321">
            <v>266033</v>
          </cell>
          <cell r="G321">
            <v>0</v>
          </cell>
          <cell r="H321">
            <v>0</v>
          </cell>
          <cell r="I321">
            <v>-2025</v>
          </cell>
          <cell r="J321">
            <v>-2025</v>
          </cell>
        </row>
        <row r="322">
          <cell r="A322" t="str">
            <v>74727D108</v>
          </cell>
          <cell r="B322">
            <v>38100</v>
          </cell>
          <cell r="C322">
            <v>175641</v>
          </cell>
          <cell r="D322">
            <v>175641</v>
          </cell>
          <cell r="E322">
            <v>141752</v>
          </cell>
          <cell r="F322">
            <v>141752</v>
          </cell>
          <cell r="G322">
            <v>0</v>
          </cell>
          <cell r="H322">
            <v>0</v>
          </cell>
          <cell r="I322">
            <v>-3010</v>
          </cell>
          <cell r="J322">
            <v>-3010</v>
          </cell>
        </row>
        <row r="323">
          <cell r="A323" t="str">
            <v>747525103</v>
          </cell>
          <cell r="B323">
            <v>-188000</v>
          </cell>
          <cell r="C323">
            <v>-6768000</v>
          </cell>
          <cell r="D323">
            <v>-6768000</v>
          </cell>
          <cell r="E323">
            <v>-6981322</v>
          </cell>
          <cell r="F323">
            <v>-6981322</v>
          </cell>
          <cell r="G323">
            <v>0</v>
          </cell>
          <cell r="H323">
            <v>0</v>
          </cell>
          <cell r="I323">
            <v>295320</v>
          </cell>
          <cell r="J323">
            <v>295320</v>
          </cell>
        </row>
        <row r="324">
          <cell r="A324" t="str">
            <v>747582104</v>
          </cell>
          <cell r="B324">
            <v>7500</v>
          </cell>
          <cell r="C324">
            <v>191325</v>
          </cell>
          <cell r="D324">
            <v>191325</v>
          </cell>
          <cell r="E324">
            <v>185417</v>
          </cell>
          <cell r="F324">
            <v>185417</v>
          </cell>
          <cell r="G324">
            <v>0</v>
          </cell>
          <cell r="H324">
            <v>0</v>
          </cell>
          <cell r="I324">
            <v>-1800</v>
          </cell>
          <cell r="J324">
            <v>-1800</v>
          </cell>
        </row>
        <row r="325">
          <cell r="A325" t="str">
            <v>76182K105</v>
          </cell>
          <cell r="B325">
            <v>-195000</v>
          </cell>
          <cell r="C325">
            <v>-6290700</v>
          </cell>
          <cell r="D325">
            <v>-6290700</v>
          </cell>
          <cell r="E325">
            <v>-6474172</v>
          </cell>
          <cell r="F325">
            <v>-6474172</v>
          </cell>
          <cell r="G325">
            <v>0</v>
          </cell>
          <cell r="H325">
            <v>0</v>
          </cell>
          <cell r="I325">
            <v>131765</v>
          </cell>
          <cell r="J325">
            <v>131765</v>
          </cell>
        </row>
        <row r="326">
          <cell r="A326" t="str">
            <v>75040P405</v>
          </cell>
          <cell r="B326">
            <v>0</v>
          </cell>
          <cell r="C326">
            <v>0</v>
          </cell>
          <cell r="D326">
            <v>0</v>
          </cell>
          <cell r="E326">
            <v>-465004</v>
          </cell>
          <cell r="F326">
            <v>-465004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</row>
        <row r="327">
          <cell r="A327" t="str">
            <v>75040P108</v>
          </cell>
          <cell r="B327">
            <v>0</v>
          </cell>
          <cell r="C327">
            <v>0</v>
          </cell>
          <cell r="D327">
            <v>0</v>
          </cell>
          <cell r="E327">
            <v>470492</v>
          </cell>
          <cell r="F327">
            <v>470492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</row>
        <row r="328">
          <cell r="A328" t="str">
            <v>754212108</v>
          </cell>
          <cell r="B328">
            <v>10100</v>
          </cell>
          <cell r="C328">
            <v>168872</v>
          </cell>
          <cell r="D328">
            <v>168872</v>
          </cell>
          <cell r="E328">
            <v>179725</v>
          </cell>
          <cell r="F328">
            <v>179725</v>
          </cell>
          <cell r="G328">
            <v>0</v>
          </cell>
          <cell r="H328">
            <v>0</v>
          </cell>
          <cell r="I328">
            <v>3030</v>
          </cell>
          <cell r="J328">
            <v>3030</v>
          </cell>
        </row>
        <row r="329">
          <cell r="A329" t="str">
            <v>755267101</v>
          </cell>
          <cell r="B329">
            <v>0</v>
          </cell>
          <cell r="C329">
            <v>0</v>
          </cell>
          <cell r="D329">
            <v>0</v>
          </cell>
          <cell r="E329">
            <v>-5290</v>
          </cell>
          <cell r="F329">
            <v>-5290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</row>
        <row r="330">
          <cell r="A330" t="str">
            <v>75689M101</v>
          </cell>
          <cell r="B330">
            <v>13700</v>
          </cell>
          <cell r="C330">
            <v>182073</v>
          </cell>
          <cell r="D330">
            <v>182073</v>
          </cell>
          <cell r="E330">
            <v>182907</v>
          </cell>
          <cell r="F330">
            <v>182907</v>
          </cell>
          <cell r="G330">
            <v>0</v>
          </cell>
          <cell r="H330">
            <v>0</v>
          </cell>
          <cell r="I330">
            <v>2055</v>
          </cell>
          <cell r="J330">
            <v>2055</v>
          </cell>
        </row>
        <row r="331">
          <cell r="A331" t="str">
            <v>758110100</v>
          </cell>
          <cell r="B331">
            <v>181500</v>
          </cell>
          <cell r="C331">
            <v>5962275</v>
          </cell>
          <cell r="D331">
            <v>5962275</v>
          </cell>
          <cell r="E331">
            <v>5613036</v>
          </cell>
          <cell r="F331">
            <v>5613036</v>
          </cell>
          <cell r="G331">
            <v>0</v>
          </cell>
          <cell r="H331">
            <v>0</v>
          </cell>
          <cell r="I331">
            <v>-28585</v>
          </cell>
          <cell r="J331">
            <v>-28585</v>
          </cell>
        </row>
        <row r="332">
          <cell r="A332" t="str">
            <v>75886N100</v>
          </cell>
          <cell r="B332">
            <v>19600</v>
          </cell>
          <cell r="C332">
            <v>176204</v>
          </cell>
          <cell r="D332">
            <v>176204</v>
          </cell>
          <cell r="E332">
            <v>179487</v>
          </cell>
          <cell r="F332">
            <v>179487</v>
          </cell>
          <cell r="G332">
            <v>0</v>
          </cell>
          <cell r="H332">
            <v>0</v>
          </cell>
          <cell r="I332">
            <v>2744</v>
          </cell>
          <cell r="J332">
            <v>2744</v>
          </cell>
        </row>
        <row r="333">
          <cell r="A333" t="str">
            <v>75952B105</v>
          </cell>
          <cell r="B333">
            <v>-1</v>
          </cell>
          <cell r="C333">
            <v>-4</v>
          </cell>
          <cell r="D333">
            <v>-4</v>
          </cell>
          <cell r="E333">
            <v>-2</v>
          </cell>
          <cell r="F333">
            <v>-2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</row>
        <row r="334">
          <cell r="A334" t="str">
            <v>FR0000131906</v>
          </cell>
          <cell r="B334">
            <v>224105</v>
          </cell>
          <cell r="C334">
            <v>6794864</v>
          </cell>
          <cell r="D334">
            <v>7405042</v>
          </cell>
          <cell r="E334">
            <v>9835307</v>
          </cell>
          <cell r="F334">
            <v>9855693</v>
          </cell>
          <cell r="G334">
            <v>0</v>
          </cell>
          <cell r="H334">
            <v>119254</v>
          </cell>
          <cell r="I334">
            <v>-242326</v>
          </cell>
          <cell r="J334">
            <v>-190489</v>
          </cell>
        </row>
        <row r="335">
          <cell r="A335" t="str">
            <v>ES0173516115</v>
          </cell>
          <cell r="B335">
            <v>75000</v>
          </cell>
          <cell r="C335">
            <v>991500</v>
          </cell>
          <cell r="D335">
            <v>1080537</v>
          </cell>
          <cell r="E335">
            <v>1057934</v>
          </cell>
          <cell r="F335">
            <v>986433</v>
          </cell>
          <cell r="G335">
            <v>0</v>
          </cell>
          <cell r="H335">
            <v>11936</v>
          </cell>
          <cell r="I335">
            <v>-26612</v>
          </cell>
          <cell r="J335">
            <v>-24750</v>
          </cell>
        </row>
        <row r="336">
          <cell r="A336" t="str">
            <v>762537108</v>
          </cell>
          <cell r="B336">
            <v>280000</v>
          </cell>
          <cell r="C336">
            <v>1456000</v>
          </cell>
          <cell r="D336">
            <v>1456000</v>
          </cell>
          <cell r="E336">
            <v>1381446</v>
          </cell>
          <cell r="F336">
            <v>1381446</v>
          </cell>
          <cell r="G336">
            <v>0</v>
          </cell>
          <cell r="H336">
            <v>0</v>
          </cell>
          <cell r="I336">
            <v>126000</v>
          </cell>
          <cell r="J336">
            <v>126000</v>
          </cell>
        </row>
        <row r="337">
          <cell r="A337" t="str">
            <v>770323103</v>
          </cell>
          <cell r="B337">
            <v>-146500</v>
          </cell>
          <cell r="C337">
            <v>-1949915</v>
          </cell>
          <cell r="D337">
            <v>-1949915</v>
          </cell>
          <cell r="E337">
            <v>-1866948</v>
          </cell>
          <cell r="F337">
            <v>-1866948</v>
          </cell>
          <cell r="G337">
            <v>0</v>
          </cell>
          <cell r="H337">
            <v>0</v>
          </cell>
          <cell r="I337">
            <v>15988</v>
          </cell>
          <cell r="J337">
            <v>15988</v>
          </cell>
        </row>
        <row r="338">
          <cell r="A338" t="str">
            <v>CH0012032113</v>
          </cell>
          <cell r="B338">
            <v>-76515</v>
          </cell>
          <cell r="C338">
            <v>-9564375</v>
          </cell>
          <cell r="D338">
            <v>-7065880</v>
          </cell>
          <cell r="E338">
            <v>-8400350</v>
          </cell>
          <cell r="F338">
            <v>-12217569</v>
          </cell>
          <cell r="G338">
            <v>0</v>
          </cell>
          <cell r="H338">
            <v>-107397</v>
          </cell>
          <cell r="I338">
            <v>526013</v>
          </cell>
          <cell r="J338">
            <v>688635</v>
          </cell>
        </row>
        <row r="339">
          <cell r="A339" t="str">
            <v>CH0012032048</v>
          </cell>
          <cell r="B339">
            <v>46530</v>
          </cell>
          <cell r="C339">
            <v>3764277</v>
          </cell>
          <cell r="D339">
            <v>2780938</v>
          </cell>
          <cell r="E339">
            <v>2908346</v>
          </cell>
          <cell r="F339">
            <v>3952877</v>
          </cell>
          <cell r="G339">
            <v>0</v>
          </cell>
          <cell r="H339">
            <v>22570</v>
          </cell>
          <cell r="I339">
            <v>-67154</v>
          </cell>
          <cell r="J339">
            <v>-89724</v>
          </cell>
        </row>
        <row r="340">
          <cell r="A340" t="str">
            <v>780257804</v>
          </cell>
          <cell r="B340">
            <v>103600</v>
          </cell>
          <cell r="C340">
            <v>4221700</v>
          </cell>
          <cell r="D340">
            <v>4221700</v>
          </cell>
          <cell r="E340">
            <v>4213014</v>
          </cell>
          <cell r="F340">
            <v>4213014</v>
          </cell>
          <cell r="G340">
            <v>0</v>
          </cell>
          <cell r="H340">
            <v>0</v>
          </cell>
          <cell r="I340">
            <v>-98420</v>
          </cell>
          <cell r="J340">
            <v>-98420</v>
          </cell>
        </row>
        <row r="341">
          <cell r="A341" t="str">
            <v>783513104</v>
          </cell>
          <cell r="B341">
            <v>-25245</v>
          </cell>
          <cell r="C341">
            <v>-1051202</v>
          </cell>
          <cell r="D341">
            <v>-1051202</v>
          </cell>
          <cell r="E341">
            <v>-1089544</v>
          </cell>
          <cell r="F341">
            <v>-1089544</v>
          </cell>
          <cell r="G341">
            <v>0</v>
          </cell>
          <cell r="H341">
            <v>0</v>
          </cell>
          <cell r="I341">
            <v>33323</v>
          </cell>
          <cell r="J341">
            <v>33323</v>
          </cell>
        </row>
        <row r="342">
          <cell r="A342" t="str">
            <v>78645R107</v>
          </cell>
          <cell r="B342">
            <v>9600</v>
          </cell>
          <cell r="C342">
            <v>196704</v>
          </cell>
          <cell r="D342">
            <v>196704</v>
          </cell>
          <cell r="E342">
            <v>193271</v>
          </cell>
          <cell r="F342">
            <v>193271</v>
          </cell>
          <cell r="G342">
            <v>0</v>
          </cell>
          <cell r="H342">
            <v>0</v>
          </cell>
          <cell r="I342">
            <v>-3840</v>
          </cell>
          <cell r="J342">
            <v>-3840</v>
          </cell>
        </row>
        <row r="343">
          <cell r="A343" t="str">
            <v>78648T100</v>
          </cell>
          <cell r="B343">
            <v>6600</v>
          </cell>
          <cell r="C343">
            <v>85998</v>
          </cell>
          <cell r="D343">
            <v>85998</v>
          </cell>
          <cell r="E343">
            <v>88149</v>
          </cell>
          <cell r="F343">
            <v>88149</v>
          </cell>
          <cell r="G343">
            <v>0</v>
          </cell>
          <cell r="H343">
            <v>0</v>
          </cell>
          <cell r="I343">
            <v>198</v>
          </cell>
          <cell r="J343">
            <v>198</v>
          </cell>
        </row>
        <row r="344">
          <cell r="A344" t="str">
            <v>794907105</v>
          </cell>
          <cell r="B344">
            <v>-34100</v>
          </cell>
          <cell r="C344">
            <v>-388058</v>
          </cell>
          <cell r="D344">
            <v>-388058</v>
          </cell>
          <cell r="E344">
            <v>-325740</v>
          </cell>
          <cell r="F344">
            <v>-325740</v>
          </cell>
          <cell r="G344">
            <v>0</v>
          </cell>
          <cell r="H344">
            <v>0</v>
          </cell>
          <cell r="I344">
            <v>2046</v>
          </cell>
          <cell r="J344">
            <v>2046</v>
          </cell>
        </row>
        <row r="345">
          <cell r="A345" t="str">
            <v>80000Q104</v>
          </cell>
          <cell r="B345">
            <v>17500</v>
          </cell>
          <cell r="C345">
            <v>163975</v>
          </cell>
          <cell r="D345">
            <v>163975</v>
          </cell>
          <cell r="E345">
            <v>147982</v>
          </cell>
          <cell r="F345">
            <v>147982</v>
          </cell>
          <cell r="G345">
            <v>0</v>
          </cell>
          <cell r="H345">
            <v>0</v>
          </cell>
          <cell r="I345">
            <v>-525</v>
          </cell>
          <cell r="J345">
            <v>-525</v>
          </cell>
        </row>
        <row r="346">
          <cell r="A346" t="str">
            <v>80862K104</v>
          </cell>
          <cell r="B346">
            <v>39400</v>
          </cell>
          <cell r="C346">
            <v>235218</v>
          </cell>
          <cell r="D346">
            <v>235218</v>
          </cell>
          <cell r="E346">
            <v>164026</v>
          </cell>
          <cell r="F346">
            <v>164026</v>
          </cell>
          <cell r="G346">
            <v>0</v>
          </cell>
          <cell r="H346">
            <v>0</v>
          </cell>
          <cell r="I346">
            <v>-355</v>
          </cell>
          <cell r="J346">
            <v>-355</v>
          </cell>
        </row>
        <row r="347">
          <cell r="A347" t="str">
            <v>811153105</v>
          </cell>
          <cell r="B347">
            <v>-248800</v>
          </cell>
          <cell r="C347">
            <v>-1679400</v>
          </cell>
          <cell r="D347">
            <v>-1679400</v>
          </cell>
          <cell r="E347">
            <v>-1561669</v>
          </cell>
          <cell r="F347">
            <v>-1561669</v>
          </cell>
          <cell r="G347">
            <v>0</v>
          </cell>
          <cell r="H347">
            <v>0</v>
          </cell>
          <cell r="I347">
            <v>9952</v>
          </cell>
          <cell r="J347">
            <v>9952</v>
          </cell>
        </row>
        <row r="348">
          <cell r="A348" t="str">
            <v>81169P101</v>
          </cell>
          <cell r="B348">
            <v>21200</v>
          </cell>
          <cell r="C348">
            <v>191860</v>
          </cell>
          <cell r="D348">
            <v>191860</v>
          </cell>
          <cell r="E348">
            <v>154938</v>
          </cell>
          <cell r="F348">
            <v>154938</v>
          </cell>
          <cell r="G348">
            <v>0</v>
          </cell>
          <cell r="H348">
            <v>0</v>
          </cell>
          <cell r="I348">
            <v>6572</v>
          </cell>
          <cell r="J348">
            <v>6572</v>
          </cell>
        </row>
        <row r="349">
          <cell r="A349" t="str">
            <v>81616X103</v>
          </cell>
          <cell r="B349">
            <v>19400</v>
          </cell>
          <cell r="C349">
            <v>195746</v>
          </cell>
          <cell r="D349">
            <v>195746</v>
          </cell>
          <cell r="E349">
            <v>180402</v>
          </cell>
          <cell r="F349">
            <v>180402</v>
          </cell>
          <cell r="G349">
            <v>0</v>
          </cell>
          <cell r="H349">
            <v>0</v>
          </cell>
          <cell r="I349">
            <v>-5044</v>
          </cell>
          <cell r="J349">
            <v>-5044</v>
          </cell>
        </row>
        <row r="350">
          <cell r="A350" t="str">
            <v>817070501</v>
          </cell>
          <cell r="B350">
            <v>3600</v>
          </cell>
          <cell r="C350">
            <v>66060</v>
          </cell>
          <cell r="D350">
            <v>66060</v>
          </cell>
          <cell r="E350">
            <v>60346</v>
          </cell>
          <cell r="F350">
            <v>60346</v>
          </cell>
          <cell r="G350">
            <v>0</v>
          </cell>
          <cell r="H350">
            <v>0</v>
          </cell>
          <cell r="I350">
            <v>-720</v>
          </cell>
          <cell r="J350">
            <v>-720</v>
          </cell>
        </row>
        <row r="351">
          <cell r="A351" t="str">
            <v>784121105</v>
          </cell>
          <cell r="B351">
            <v>9600</v>
          </cell>
          <cell r="C351">
            <v>148128</v>
          </cell>
          <cell r="D351">
            <v>148128</v>
          </cell>
          <cell r="E351">
            <v>170870</v>
          </cell>
          <cell r="F351">
            <v>170870</v>
          </cell>
          <cell r="G351">
            <v>0</v>
          </cell>
          <cell r="H351">
            <v>0</v>
          </cell>
          <cell r="I351">
            <v>-8832</v>
          </cell>
          <cell r="J351">
            <v>-8832</v>
          </cell>
        </row>
        <row r="352">
          <cell r="A352" t="str">
            <v>822703609</v>
          </cell>
          <cell r="B352">
            <v>-116600</v>
          </cell>
          <cell r="C352">
            <v>-4223252</v>
          </cell>
          <cell r="D352">
            <v>-4223252</v>
          </cell>
          <cell r="E352">
            <v>-4202239</v>
          </cell>
          <cell r="F352">
            <v>-4202239</v>
          </cell>
          <cell r="G352">
            <v>0</v>
          </cell>
          <cell r="H352">
            <v>0</v>
          </cell>
          <cell r="I352">
            <v>108438</v>
          </cell>
          <cell r="J352">
            <v>108438</v>
          </cell>
        </row>
        <row r="353">
          <cell r="A353" t="str">
            <v>825107105</v>
          </cell>
          <cell r="B353">
            <v>5300</v>
          </cell>
          <cell r="C353">
            <v>188044</v>
          </cell>
          <cell r="D353">
            <v>188044</v>
          </cell>
          <cell r="E353">
            <v>164591</v>
          </cell>
          <cell r="F353">
            <v>164591</v>
          </cell>
          <cell r="G353">
            <v>0</v>
          </cell>
          <cell r="H353">
            <v>0</v>
          </cell>
          <cell r="I353">
            <v>-901</v>
          </cell>
          <cell r="J353">
            <v>-901</v>
          </cell>
        </row>
        <row r="354">
          <cell r="A354" t="str">
            <v>826170102</v>
          </cell>
          <cell r="B354">
            <v>-390000</v>
          </cell>
          <cell r="C354">
            <v>-3123900</v>
          </cell>
          <cell r="D354">
            <v>-3123900</v>
          </cell>
          <cell r="E354">
            <v>-3359480</v>
          </cell>
          <cell r="F354">
            <v>-3359480</v>
          </cell>
          <cell r="G354">
            <v>0</v>
          </cell>
          <cell r="H354">
            <v>0</v>
          </cell>
          <cell r="I354">
            <v>139997</v>
          </cell>
          <cell r="J354">
            <v>139997</v>
          </cell>
        </row>
        <row r="355">
          <cell r="A355" t="str">
            <v>82620P102</v>
          </cell>
          <cell r="B355">
            <v>11200</v>
          </cell>
          <cell r="C355">
            <v>150864</v>
          </cell>
          <cell r="D355">
            <v>150864</v>
          </cell>
          <cell r="E355">
            <v>145062</v>
          </cell>
          <cell r="F355">
            <v>145062</v>
          </cell>
          <cell r="G355">
            <v>0</v>
          </cell>
          <cell r="H355">
            <v>0</v>
          </cell>
          <cell r="I355">
            <v>4704</v>
          </cell>
          <cell r="J355">
            <v>4704</v>
          </cell>
        </row>
        <row r="356">
          <cell r="A356" t="str">
            <v>826428104</v>
          </cell>
          <cell r="B356">
            <v>0</v>
          </cell>
          <cell r="C356">
            <v>0</v>
          </cell>
          <cell r="D356">
            <v>0</v>
          </cell>
          <cell r="E356">
            <v>-2299</v>
          </cell>
          <cell r="F356">
            <v>-2299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</row>
        <row r="357">
          <cell r="A357" t="str">
            <v>826552101</v>
          </cell>
          <cell r="B357">
            <v>4500</v>
          </cell>
          <cell r="C357">
            <v>200205</v>
          </cell>
          <cell r="D357">
            <v>200205</v>
          </cell>
          <cell r="E357">
            <v>200312</v>
          </cell>
          <cell r="F357">
            <v>200312</v>
          </cell>
          <cell r="G357">
            <v>0</v>
          </cell>
          <cell r="H357">
            <v>0</v>
          </cell>
          <cell r="I357">
            <v>-126</v>
          </cell>
          <cell r="J357">
            <v>-126</v>
          </cell>
        </row>
        <row r="358">
          <cell r="A358" t="str">
            <v>826675100</v>
          </cell>
          <cell r="B358">
            <v>8700</v>
          </cell>
          <cell r="C358">
            <v>95613</v>
          </cell>
          <cell r="D358">
            <v>95613</v>
          </cell>
          <cell r="E358">
            <v>88362</v>
          </cell>
          <cell r="F358">
            <v>88362</v>
          </cell>
          <cell r="G358">
            <v>0</v>
          </cell>
          <cell r="H358">
            <v>0</v>
          </cell>
          <cell r="I358">
            <v>1218</v>
          </cell>
          <cell r="J358">
            <v>1218</v>
          </cell>
        </row>
        <row r="359">
          <cell r="A359" t="str">
            <v>78442P106</v>
          </cell>
          <cell r="B359">
            <v>500</v>
          </cell>
          <cell r="C359">
            <v>55460</v>
          </cell>
          <cell r="D359">
            <v>55460</v>
          </cell>
          <cell r="E359">
            <v>55496</v>
          </cell>
          <cell r="F359">
            <v>55496</v>
          </cell>
          <cell r="G359">
            <v>0</v>
          </cell>
          <cell r="H359">
            <v>0</v>
          </cell>
          <cell r="I359">
            <v>-36</v>
          </cell>
          <cell r="J359">
            <v>-36</v>
          </cell>
        </row>
        <row r="360">
          <cell r="A360" t="str">
            <v>FR0000130809</v>
          </cell>
          <cell r="B360">
            <v>41828</v>
          </cell>
          <cell r="C360">
            <v>1979301</v>
          </cell>
          <cell r="D360">
            <v>2157042</v>
          </cell>
          <cell r="E360">
            <v>2250073</v>
          </cell>
          <cell r="F360">
            <v>2101446</v>
          </cell>
          <cell r="G360">
            <v>0</v>
          </cell>
          <cell r="H360">
            <v>19321</v>
          </cell>
          <cell r="I360">
            <v>-97492</v>
          </cell>
          <cell r="J360">
            <v>-89092</v>
          </cell>
        </row>
        <row r="361">
          <cell r="A361" t="str">
            <v>83408W103</v>
          </cell>
          <cell r="B361">
            <v>20700</v>
          </cell>
          <cell r="C361">
            <v>226251</v>
          </cell>
          <cell r="D361">
            <v>226251</v>
          </cell>
          <cell r="E361">
            <v>170761</v>
          </cell>
          <cell r="F361">
            <v>170761</v>
          </cell>
          <cell r="G361">
            <v>0</v>
          </cell>
          <cell r="H361">
            <v>0</v>
          </cell>
          <cell r="I361">
            <v>-16560</v>
          </cell>
          <cell r="J361">
            <v>-16560</v>
          </cell>
        </row>
        <row r="362">
          <cell r="A362" t="str">
            <v>83607V104</v>
          </cell>
          <cell r="B362">
            <v>15600</v>
          </cell>
          <cell r="C362">
            <v>195156</v>
          </cell>
          <cell r="D362">
            <v>195156</v>
          </cell>
          <cell r="E362">
            <v>177057</v>
          </cell>
          <cell r="F362">
            <v>177057</v>
          </cell>
          <cell r="G362">
            <v>0</v>
          </cell>
          <cell r="H362">
            <v>0</v>
          </cell>
          <cell r="I362">
            <v>156</v>
          </cell>
          <cell r="J362">
            <v>156</v>
          </cell>
        </row>
        <row r="363">
          <cell r="A363" t="str">
            <v>842870107</v>
          </cell>
          <cell r="B363">
            <v>5300</v>
          </cell>
          <cell r="C363">
            <v>158099</v>
          </cell>
          <cell r="D363">
            <v>158099</v>
          </cell>
          <cell r="E363">
            <v>168450</v>
          </cell>
          <cell r="F363">
            <v>168450</v>
          </cell>
          <cell r="G363">
            <v>0</v>
          </cell>
          <cell r="H363">
            <v>0</v>
          </cell>
          <cell r="I363">
            <v>-3551</v>
          </cell>
          <cell r="J363">
            <v>-3551</v>
          </cell>
        </row>
        <row r="364">
          <cell r="A364" t="str">
            <v>84470P109</v>
          </cell>
          <cell r="B364">
            <v>10200</v>
          </cell>
          <cell r="C364">
            <v>164220</v>
          </cell>
          <cell r="D364">
            <v>164220</v>
          </cell>
          <cell r="E364">
            <v>168560</v>
          </cell>
          <cell r="F364">
            <v>168560</v>
          </cell>
          <cell r="G364">
            <v>0</v>
          </cell>
          <cell r="H364">
            <v>0</v>
          </cell>
          <cell r="I364">
            <v>-8262</v>
          </cell>
          <cell r="J364">
            <v>-8262</v>
          </cell>
        </row>
        <row r="365">
          <cell r="A365" t="str">
            <v>78462F103</v>
          </cell>
          <cell r="B365">
            <v>60999</v>
          </cell>
          <cell r="C365">
            <v>5169055</v>
          </cell>
          <cell r="D365">
            <v>5169055</v>
          </cell>
          <cell r="E365">
            <v>11336397</v>
          </cell>
          <cell r="F365">
            <v>11336397</v>
          </cell>
          <cell r="G365">
            <v>0</v>
          </cell>
          <cell r="H365">
            <v>0</v>
          </cell>
          <cell r="I365">
            <v>-120168</v>
          </cell>
          <cell r="J365">
            <v>-120168</v>
          </cell>
        </row>
        <row r="366">
          <cell r="A366" t="str">
            <v>784635104</v>
          </cell>
          <cell r="B366">
            <v>-44100</v>
          </cell>
          <cell r="C366">
            <v>-1506456</v>
          </cell>
          <cell r="D366">
            <v>-1506456</v>
          </cell>
          <cell r="E366">
            <v>-1516428</v>
          </cell>
          <cell r="F366">
            <v>-1516428</v>
          </cell>
          <cell r="G366">
            <v>0</v>
          </cell>
          <cell r="H366">
            <v>0</v>
          </cell>
          <cell r="I366">
            <v>26019</v>
          </cell>
          <cell r="J366">
            <v>26019</v>
          </cell>
        </row>
        <row r="367">
          <cell r="A367" t="str">
            <v>855244109</v>
          </cell>
          <cell r="B367">
            <v>-535967</v>
          </cell>
          <cell r="C367">
            <v>-13806510</v>
          </cell>
          <cell r="D367">
            <v>-13806510</v>
          </cell>
          <cell r="E367">
            <v>-12405471</v>
          </cell>
          <cell r="F367">
            <v>-12405471</v>
          </cell>
          <cell r="G367">
            <v>0</v>
          </cell>
          <cell r="H367">
            <v>0</v>
          </cell>
          <cell r="I367">
            <v>59639</v>
          </cell>
          <cell r="J367">
            <v>59639</v>
          </cell>
        </row>
        <row r="368">
          <cell r="A368" t="str">
            <v>856855101</v>
          </cell>
          <cell r="B368">
            <v>9200</v>
          </cell>
          <cell r="C368">
            <v>175720</v>
          </cell>
          <cell r="D368">
            <v>175720</v>
          </cell>
          <cell r="E368">
            <v>171226</v>
          </cell>
          <cell r="F368">
            <v>171226</v>
          </cell>
          <cell r="G368">
            <v>0</v>
          </cell>
          <cell r="H368">
            <v>0</v>
          </cell>
          <cell r="I368">
            <v>-1012</v>
          </cell>
          <cell r="J368">
            <v>-1012</v>
          </cell>
        </row>
        <row r="369">
          <cell r="A369" t="str">
            <v>857477103</v>
          </cell>
          <cell r="B369">
            <v>0</v>
          </cell>
          <cell r="C369">
            <v>0</v>
          </cell>
          <cell r="D369">
            <v>0</v>
          </cell>
          <cell r="E369">
            <v>-7480</v>
          </cell>
          <cell r="F369">
            <v>-7480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</row>
        <row r="370">
          <cell r="A370" t="str">
            <v>858147101</v>
          </cell>
          <cell r="B370">
            <v>5200</v>
          </cell>
          <cell r="C370">
            <v>46597</v>
          </cell>
          <cell r="D370">
            <v>46597</v>
          </cell>
          <cell r="E370">
            <v>53957</v>
          </cell>
          <cell r="F370">
            <v>53957</v>
          </cell>
          <cell r="G370">
            <v>0</v>
          </cell>
          <cell r="H370">
            <v>0</v>
          </cell>
          <cell r="I370">
            <v>-515</v>
          </cell>
          <cell r="J370">
            <v>-515</v>
          </cell>
        </row>
        <row r="371">
          <cell r="A371" t="str">
            <v>85856W105</v>
          </cell>
          <cell r="B371">
            <v>19600</v>
          </cell>
          <cell r="C371">
            <v>82712</v>
          </cell>
          <cell r="D371">
            <v>82712</v>
          </cell>
          <cell r="E371">
            <v>88188</v>
          </cell>
          <cell r="F371">
            <v>88188</v>
          </cell>
          <cell r="G371">
            <v>0</v>
          </cell>
          <cell r="H371">
            <v>0</v>
          </cell>
          <cell r="I371">
            <v>-588</v>
          </cell>
          <cell r="J371">
            <v>-588</v>
          </cell>
        </row>
        <row r="372">
          <cell r="A372" t="str">
            <v>JP3890350006</v>
          </cell>
          <cell r="B372">
            <v>-520</v>
          </cell>
          <cell r="C372">
            <v>-110240000</v>
          </cell>
          <cell r="D372">
            <v>-932578</v>
          </cell>
          <cell r="E372">
            <v>-1472436</v>
          </cell>
          <cell r="F372">
            <v>-174810920</v>
          </cell>
          <cell r="G372">
            <v>0</v>
          </cell>
          <cell r="H372">
            <v>-18286</v>
          </cell>
          <cell r="I372">
            <v>67578</v>
          </cell>
          <cell r="J372">
            <v>7280000</v>
          </cell>
        </row>
        <row r="373">
          <cell r="A373" t="str">
            <v>867914103</v>
          </cell>
          <cell r="B373">
            <v>2500</v>
          </cell>
          <cell r="C373">
            <v>131625</v>
          </cell>
          <cell r="D373">
            <v>131625</v>
          </cell>
          <cell r="E373">
            <v>134733</v>
          </cell>
          <cell r="F373">
            <v>134733</v>
          </cell>
          <cell r="G373">
            <v>0</v>
          </cell>
          <cell r="H373">
            <v>0</v>
          </cell>
          <cell r="I373">
            <v>-1386</v>
          </cell>
          <cell r="J373">
            <v>-1386</v>
          </cell>
        </row>
        <row r="374">
          <cell r="A374" t="str">
            <v>CH0012332372</v>
          </cell>
          <cell r="B374">
            <v>51599</v>
          </cell>
          <cell r="C374">
            <v>3421014</v>
          </cell>
          <cell r="D374">
            <v>2527345</v>
          </cell>
          <cell r="E374">
            <v>3509068</v>
          </cell>
          <cell r="F374">
            <v>5064471</v>
          </cell>
          <cell r="G374">
            <v>0</v>
          </cell>
          <cell r="H374">
            <v>44519</v>
          </cell>
          <cell r="I374">
            <v>-182061</v>
          </cell>
          <cell r="J374">
            <v>-229616</v>
          </cell>
        </row>
        <row r="375">
          <cell r="A375" t="str">
            <v>871543104</v>
          </cell>
          <cell r="B375">
            <v>44500</v>
          </cell>
          <cell r="C375">
            <v>168655</v>
          </cell>
          <cell r="D375">
            <v>168655</v>
          </cell>
          <cell r="E375">
            <v>158982</v>
          </cell>
          <cell r="F375">
            <v>158982</v>
          </cell>
          <cell r="G375">
            <v>0</v>
          </cell>
          <cell r="H375">
            <v>0</v>
          </cell>
          <cell r="I375">
            <v>-490</v>
          </cell>
          <cell r="J375">
            <v>-490</v>
          </cell>
        </row>
        <row r="376">
          <cell r="A376" t="str">
            <v>871551107</v>
          </cell>
          <cell r="B376">
            <v>12100</v>
          </cell>
          <cell r="C376">
            <v>94985</v>
          </cell>
          <cell r="D376">
            <v>94985</v>
          </cell>
          <cell r="E376">
            <v>90174</v>
          </cell>
          <cell r="F376">
            <v>90174</v>
          </cell>
          <cell r="G376">
            <v>0</v>
          </cell>
          <cell r="H376">
            <v>0</v>
          </cell>
          <cell r="I376">
            <v>-1815</v>
          </cell>
          <cell r="J376">
            <v>-1815</v>
          </cell>
        </row>
        <row r="377">
          <cell r="A377" t="str">
            <v>874039100</v>
          </cell>
          <cell r="B377">
            <v>320000</v>
          </cell>
          <cell r="C377">
            <v>2188800</v>
          </cell>
          <cell r="D377">
            <v>2188800</v>
          </cell>
          <cell r="E377">
            <v>2214430</v>
          </cell>
          <cell r="F377">
            <v>2214430</v>
          </cell>
          <cell r="G377">
            <v>0</v>
          </cell>
          <cell r="H377">
            <v>0</v>
          </cell>
          <cell r="I377">
            <v>-25690</v>
          </cell>
          <cell r="J377">
            <v>-25690</v>
          </cell>
        </row>
        <row r="378">
          <cell r="A378" t="str">
            <v>876287103</v>
          </cell>
          <cell r="B378">
            <v>11300</v>
          </cell>
          <cell r="C378">
            <v>159217</v>
          </cell>
          <cell r="D378">
            <v>159217</v>
          </cell>
          <cell r="E378">
            <v>152904</v>
          </cell>
          <cell r="F378">
            <v>152904</v>
          </cell>
          <cell r="G378">
            <v>0</v>
          </cell>
          <cell r="H378">
            <v>0</v>
          </cell>
          <cell r="I378">
            <v>-2938</v>
          </cell>
          <cell r="J378">
            <v>-2938</v>
          </cell>
        </row>
        <row r="379">
          <cell r="A379" t="str">
            <v>876851106</v>
          </cell>
          <cell r="B379">
            <v>3600</v>
          </cell>
          <cell r="C379">
            <v>72936</v>
          </cell>
          <cell r="D379">
            <v>72936</v>
          </cell>
          <cell r="E379">
            <v>72296</v>
          </cell>
          <cell r="F379">
            <v>72296</v>
          </cell>
          <cell r="G379">
            <v>0</v>
          </cell>
          <cell r="H379">
            <v>0</v>
          </cell>
          <cell r="I379">
            <v>252</v>
          </cell>
          <cell r="J379">
            <v>252</v>
          </cell>
        </row>
        <row r="380">
          <cell r="A380" t="str">
            <v>87927P200</v>
          </cell>
          <cell r="B380">
            <v>20000</v>
          </cell>
          <cell r="C380">
            <v>459600</v>
          </cell>
          <cell r="D380">
            <v>459600</v>
          </cell>
          <cell r="E380">
            <v>558885</v>
          </cell>
          <cell r="F380">
            <v>558885</v>
          </cell>
          <cell r="G380">
            <v>0</v>
          </cell>
          <cell r="H380">
            <v>0</v>
          </cell>
          <cell r="I380">
            <v>-8200</v>
          </cell>
          <cell r="J380">
            <v>-8200</v>
          </cell>
        </row>
        <row r="381">
          <cell r="A381" t="str">
            <v>DUMTEMCAP</v>
          </cell>
          <cell r="B381">
            <v>541720.31999999995</v>
          </cell>
          <cell r="C381">
            <v>52045752</v>
          </cell>
          <cell r="D381">
            <v>52045752</v>
          </cell>
          <cell r="E381">
            <v>54172032</v>
          </cell>
          <cell r="F381">
            <v>54172032</v>
          </cell>
          <cell r="G381">
            <v>0</v>
          </cell>
          <cell r="H381">
            <v>0</v>
          </cell>
          <cell r="I381">
            <v>110904032</v>
          </cell>
          <cell r="J381">
            <v>110904032</v>
          </cell>
        </row>
        <row r="382">
          <cell r="A382" t="str">
            <v>88033G100</v>
          </cell>
          <cell r="B382">
            <v>15600</v>
          </cell>
          <cell r="C382">
            <v>260520</v>
          </cell>
          <cell r="D382">
            <v>260520</v>
          </cell>
          <cell r="E382">
            <v>260832</v>
          </cell>
          <cell r="F382">
            <v>260832</v>
          </cell>
          <cell r="G382">
            <v>0</v>
          </cell>
          <cell r="H382">
            <v>0</v>
          </cell>
          <cell r="I382">
            <v>468</v>
          </cell>
          <cell r="J382">
            <v>468</v>
          </cell>
        </row>
        <row r="383">
          <cell r="A383" t="str">
            <v>09248N102</v>
          </cell>
          <cell r="B383">
            <v>-14500</v>
          </cell>
          <cell r="C383">
            <v>-147610</v>
          </cell>
          <cell r="D383">
            <v>-147610</v>
          </cell>
          <cell r="E383">
            <v>-137130</v>
          </cell>
          <cell r="F383">
            <v>-137130</v>
          </cell>
          <cell r="G383">
            <v>0</v>
          </cell>
          <cell r="H383">
            <v>0</v>
          </cell>
          <cell r="I383">
            <v>1885</v>
          </cell>
          <cell r="J383">
            <v>1885</v>
          </cell>
        </row>
        <row r="384">
          <cell r="A384" t="str">
            <v>460690100</v>
          </cell>
          <cell r="B384">
            <v>-1446800</v>
          </cell>
          <cell r="C384">
            <v>-13455240</v>
          </cell>
          <cell r="D384">
            <v>-13455240</v>
          </cell>
          <cell r="E384">
            <v>-12605864</v>
          </cell>
          <cell r="F384">
            <v>-12605864</v>
          </cell>
          <cell r="G384">
            <v>0</v>
          </cell>
          <cell r="H384">
            <v>0</v>
          </cell>
          <cell r="I384">
            <v>312634</v>
          </cell>
          <cell r="J384">
            <v>312634</v>
          </cell>
        </row>
        <row r="385">
          <cell r="A385" t="str">
            <v>652487802</v>
          </cell>
          <cell r="B385">
            <v>404200</v>
          </cell>
          <cell r="C385">
            <v>8645838</v>
          </cell>
          <cell r="D385">
            <v>8645838</v>
          </cell>
          <cell r="E385">
            <v>8669716</v>
          </cell>
          <cell r="F385">
            <v>8669716</v>
          </cell>
          <cell r="G385">
            <v>0</v>
          </cell>
          <cell r="H385">
            <v>0</v>
          </cell>
          <cell r="I385">
            <v>-161680</v>
          </cell>
          <cell r="J385">
            <v>-161680</v>
          </cell>
        </row>
        <row r="386">
          <cell r="A386" t="str">
            <v>652487703</v>
          </cell>
          <cell r="B386">
            <v>-534700</v>
          </cell>
          <cell r="C386">
            <v>-13848730</v>
          </cell>
          <cell r="D386">
            <v>-13848730</v>
          </cell>
          <cell r="E386">
            <v>-13855938</v>
          </cell>
          <cell r="F386">
            <v>-13855938</v>
          </cell>
          <cell r="G386">
            <v>0</v>
          </cell>
          <cell r="H386">
            <v>0</v>
          </cell>
          <cell r="I386">
            <v>272697</v>
          </cell>
          <cell r="J386">
            <v>272697</v>
          </cell>
        </row>
        <row r="387">
          <cell r="A387" t="str">
            <v>742718109</v>
          </cell>
          <cell r="B387">
            <v>-71900</v>
          </cell>
          <cell r="C387">
            <v>-6402695</v>
          </cell>
          <cell r="D387">
            <v>-6402695</v>
          </cell>
          <cell r="E387">
            <v>-5987341</v>
          </cell>
          <cell r="F387">
            <v>-5987341</v>
          </cell>
          <cell r="G387">
            <v>0</v>
          </cell>
          <cell r="H387">
            <v>0</v>
          </cell>
          <cell r="I387">
            <v>-29479</v>
          </cell>
          <cell r="J387">
            <v>-29479</v>
          </cell>
        </row>
        <row r="388">
          <cell r="A388" t="str">
            <v>969457100</v>
          </cell>
          <cell r="B388">
            <v>160700</v>
          </cell>
          <cell r="C388">
            <v>736006</v>
          </cell>
          <cell r="D388">
            <v>736006</v>
          </cell>
          <cell r="E388">
            <v>448096</v>
          </cell>
          <cell r="F388">
            <v>448096</v>
          </cell>
          <cell r="G388">
            <v>0</v>
          </cell>
          <cell r="H388">
            <v>0</v>
          </cell>
          <cell r="I388">
            <v>-19284</v>
          </cell>
          <cell r="J388">
            <v>-19284</v>
          </cell>
        </row>
        <row r="389">
          <cell r="A389" t="str">
            <v>88428W108</v>
          </cell>
          <cell r="B389">
            <v>48200</v>
          </cell>
          <cell r="C389">
            <v>158096</v>
          </cell>
          <cell r="D389">
            <v>158096</v>
          </cell>
          <cell r="E389">
            <v>168926</v>
          </cell>
          <cell r="F389">
            <v>168926</v>
          </cell>
          <cell r="G389">
            <v>0</v>
          </cell>
          <cell r="H389">
            <v>0</v>
          </cell>
          <cell r="I389">
            <v>-5784</v>
          </cell>
          <cell r="J389">
            <v>-5784</v>
          </cell>
        </row>
        <row r="390">
          <cell r="A390" t="str">
            <v>88650R108</v>
          </cell>
          <cell r="B390">
            <v>11400</v>
          </cell>
          <cell r="C390">
            <v>187530</v>
          </cell>
          <cell r="D390">
            <v>187530</v>
          </cell>
          <cell r="E390">
            <v>174588</v>
          </cell>
          <cell r="F390">
            <v>174588</v>
          </cell>
          <cell r="G390">
            <v>0</v>
          </cell>
          <cell r="H390">
            <v>0</v>
          </cell>
          <cell r="I390">
            <v>3078</v>
          </cell>
          <cell r="J390">
            <v>3078</v>
          </cell>
        </row>
        <row r="391">
          <cell r="A391" t="str">
            <v>872941109</v>
          </cell>
          <cell r="B391">
            <v>496668</v>
          </cell>
          <cell r="C391">
            <v>5329248</v>
          </cell>
          <cell r="D391">
            <v>5329248</v>
          </cell>
          <cell r="E391">
            <v>5062500</v>
          </cell>
          <cell r="F391">
            <v>5062500</v>
          </cell>
          <cell r="G391">
            <v>0</v>
          </cell>
          <cell r="H391">
            <v>0</v>
          </cell>
          <cell r="I391">
            <v>-186267</v>
          </cell>
          <cell r="J391">
            <v>-186267</v>
          </cell>
        </row>
        <row r="392">
          <cell r="A392" t="str">
            <v>902124106</v>
          </cell>
          <cell r="B392">
            <v>108000</v>
          </cell>
          <cell r="C392">
            <v>1388880</v>
          </cell>
          <cell r="D392">
            <v>1388880</v>
          </cell>
          <cell r="E392">
            <v>1711713</v>
          </cell>
          <cell r="F392">
            <v>1711713</v>
          </cell>
          <cell r="G392">
            <v>0</v>
          </cell>
          <cell r="H392">
            <v>0</v>
          </cell>
          <cell r="I392">
            <v>-22680</v>
          </cell>
          <cell r="J392">
            <v>-22680</v>
          </cell>
        </row>
        <row r="393">
          <cell r="A393" t="str">
            <v>CH0012032030</v>
          </cell>
          <cell r="B393">
            <v>176675</v>
          </cell>
          <cell r="C393">
            <v>10158813</v>
          </cell>
          <cell r="D393">
            <v>7505033</v>
          </cell>
          <cell r="E393">
            <v>7564935</v>
          </cell>
          <cell r="F393">
            <v>10390346</v>
          </cell>
          <cell r="G393">
            <v>0</v>
          </cell>
          <cell r="H393">
            <v>76202</v>
          </cell>
          <cell r="I393">
            <v>-208354</v>
          </cell>
          <cell r="J393">
            <v>-282636</v>
          </cell>
        </row>
        <row r="394">
          <cell r="A394" t="str">
            <v>IT0000064854</v>
          </cell>
          <cell r="B394">
            <v>-925945</v>
          </cell>
          <cell r="C394">
            <v>-3229696</v>
          </cell>
          <cell r="D394">
            <v>-3519723</v>
          </cell>
          <cell r="E394">
            <v>-3591052</v>
          </cell>
          <cell r="F394">
            <v>-3396399</v>
          </cell>
          <cell r="G394">
            <v>0</v>
          </cell>
          <cell r="H394">
            <v>-29808</v>
          </cell>
          <cell r="I394">
            <v>60163</v>
          </cell>
          <cell r="J394">
            <v>53954</v>
          </cell>
        </row>
        <row r="395">
          <cell r="A395" t="str">
            <v>904784709</v>
          </cell>
          <cell r="B395">
            <v>378000</v>
          </cell>
          <cell r="C395">
            <v>22468320</v>
          </cell>
          <cell r="D395">
            <v>22468320</v>
          </cell>
          <cell r="E395">
            <v>22221428</v>
          </cell>
          <cell r="F395">
            <v>22221428</v>
          </cell>
          <cell r="G395">
            <v>0</v>
          </cell>
          <cell r="H395">
            <v>0</v>
          </cell>
          <cell r="I395">
            <v>-170100</v>
          </cell>
          <cell r="J395">
            <v>-170100</v>
          </cell>
        </row>
        <row r="396">
          <cell r="A396" t="str">
            <v>904767704</v>
          </cell>
          <cell r="B396">
            <v>-606200</v>
          </cell>
          <cell r="C396">
            <v>-22459710</v>
          </cell>
          <cell r="D396">
            <v>-22459710</v>
          </cell>
          <cell r="E396">
            <v>-22028232</v>
          </cell>
          <cell r="F396">
            <v>-22028232</v>
          </cell>
          <cell r="G396">
            <v>0</v>
          </cell>
          <cell r="H396">
            <v>0</v>
          </cell>
          <cell r="I396">
            <v>224294</v>
          </cell>
          <cell r="J396">
            <v>224294</v>
          </cell>
        </row>
        <row r="397">
          <cell r="A397" t="str">
            <v>909214108</v>
          </cell>
          <cell r="B397">
            <v>34000</v>
          </cell>
          <cell r="C397">
            <v>314840</v>
          </cell>
          <cell r="D397">
            <v>314840</v>
          </cell>
          <cell r="E397">
            <v>274495</v>
          </cell>
          <cell r="F397">
            <v>274495</v>
          </cell>
          <cell r="G397">
            <v>0</v>
          </cell>
          <cell r="H397">
            <v>0</v>
          </cell>
          <cell r="I397">
            <v>-3400</v>
          </cell>
          <cell r="J397">
            <v>-3400</v>
          </cell>
        </row>
        <row r="398">
          <cell r="A398" t="str">
            <v>909912107</v>
          </cell>
          <cell r="B398">
            <v>4400</v>
          </cell>
          <cell r="C398">
            <v>164516</v>
          </cell>
          <cell r="D398">
            <v>164516</v>
          </cell>
          <cell r="E398">
            <v>152770</v>
          </cell>
          <cell r="F398">
            <v>152770</v>
          </cell>
          <cell r="G398">
            <v>0</v>
          </cell>
          <cell r="H398">
            <v>0</v>
          </cell>
          <cell r="I398">
            <v>836</v>
          </cell>
          <cell r="J398">
            <v>836</v>
          </cell>
        </row>
        <row r="399">
          <cell r="A399" t="str">
            <v>913247508</v>
          </cell>
          <cell r="B399">
            <v>-1155483</v>
          </cell>
          <cell r="C399">
            <v>-3524223</v>
          </cell>
          <cell r="D399">
            <v>-3524223</v>
          </cell>
          <cell r="E399">
            <v>-3070242</v>
          </cell>
          <cell r="F399">
            <v>-3070242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</row>
        <row r="400">
          <cell r="A400" t="str">
            <v>911301109</v>
          </cell>
          <cell r="B400">
            <v>18200</v>
          </cell>
          <cell r="C400">
            <v>144872</v>
          </cell>
          <cell r="D400">
            <v>144872</v>
          </cell>
          <cell r="E400">
            <v>132656</v>
          </cell>
          <cell r="F400">
            <v>132656</v>
          </cell>
          <cell r="G400">
            <v>0</v>
          </cell>
          <cell r="H400">
            <v>0</v>
          </cell>
          <cell r="I400">
            <v>-728</v>
          </cell>
          <cell r="J400">
            <v>-728</v>
          </cell>
        </row>
        <row r="401">
          <cell r="A401" t="str">
            <v>911459105</v>
          </cell>
          <cell r="B401">
            <v>3200</v>
          </cell>
          <cell r="C401">
            <v>163232</v>
          </cell>
          <cell r="D401">
            <v>163232</v>
          </cell>
          <cell r="E401">
            <v>137233</v>
          </cell>
          <cell r="F401">
            <v>137233</v>
          </cell>
          <cell r="G401">
            <v>0</v>
          </cell>
          <cell r="H401">
            <v>0</v>
          </cell>
          <cell r="I401">
            <v>-7776</v>
          </cell>
          <cell r="J401">
            <v>-7776</v>
          </cell>
        </row>
        <row r="402">
          <cell r="A402" t="str">
            <v>912909108</v>
          </cell>
          <cell r="B402">
            <v>0</v>
          </cell>
          <cell r="C402">
            <v>0</v>
          </cell>
          <cell r="D402">
            <v>0</v>
          </cell>
          <cell r="E402">
            <v>-100272</v>
          </cell>
          <cell r="F402">
            <v>-100272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</row>
        <row r="403">
          <cell r="A403" t="str">
            <v>037604204</v>
          </cell>
          <cell r="B403">
            <v>112200</v>
          </cell>
          <cell r="C403">
            <v>4785330</v>
          </cell>
          <cell r="D403">
            <v>4785330</v>
          </cell>
          <cell r="E403">
            <v>4536438</v>
          </cell>
          <cell r="F403">
            <v>4536438</v>
          </cell>
          <cell r="G403">
            <v>0</v>
          </cell>
          <cell r="H403">
            <v>0</v>
          </cell>
          <cell r="I403">
            <v>-39270</v>
          </cell>
          <cell r="J403">
            <v>-39270</v>
          </cell>
        </row>
        <row r="404">
          <cell r="A404" t="str">
            <v>902984103</v>
          </cell>
          <cell r="B404">
            <v>-594300</v>
          </cell>
          <cell r="C404">
            <v>-15921297</v>
          </cell>
          <cell r="D404">
            <v>-15921297</v>
          </cell>
          <cell r="E404">
            <v>-13423446</v>
          </cell>
          <cell r="F404">
            <v>-13423446</v>
          </cell>
          <cell r="G404">
            <v>0</v>
          </cell>
          <cell r="H404">
            <v>0</v>
          </cell>
          <cell r="I404">
            <v>991516</v>
          </cell>
          <cell r="J404">
            <v>991516</v>
          </cell>
        </row>
        <row r="405">
          <cell r="A405" t="str">
            <v>90328M107</v>
          </cell>
          <cell r="B405">
            <v>10700</v>
          </cell>
          <cell r="C405">
            <v>212930</v>
          </cell>
          <cell r="D405">
            <v>212930</v>
          </cell>
          <cell r="E405">
            <v>165800</v>
          </cell>
          <cell r="F405">
            <v>165800</v>
          </cell>
          <cell r="G405">
            <v>0</v>
          </cell>
          <cell r="H405">
            <v>0</v>
          </cell>
          <cell r="I405">
            <v>5350</v>
          </cell>
          <cell r="J405">
            <v>5350</v>
          </cell>
        </row>
        <row r="406">
          <cell r="A406" t="str">
            <v>90333H101</v>
          </cell>
          <cell r="B406">
            <v>8700</v>
          </cell>
          <cell r="C406">
            <v>90480</v>
          </cell>
          <cell r="D406">
            <v>90480</v>
          </cell>
          <cell r="E406">
            <v>88514</v>
          </cell>
          <cell r="F406">
            <v>88514</v>
          </cell>
          <cell r="G406">
            <v>0</v>
          </cell>
          <cell r="H406">
            <v>0</v>
          </cell>
          <cell r="I406">
            <v>1131</v>
          </cell>
          <cell r="J406">
            <v>1131</v>
          </cell>
        </row>
        <row r="407">
          <cell r="A407" t="str">
            <v>918914102</v>
          </cell>
          <cell r="B407">
            <v>44000</v>
          </cell>
          <cell r="C407">
            <v>94600</v>
          </cell>
          <cell r="D407">
            <v>94600</v>
          </cell>
          <cell r="E407">
            <v>86182</v>
          </cell>
          <cell r="F407">
            <v>86182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</row>
        <row r="408">
          <cell r="A408" t="str">
            <v>92342R203</v>
          </cell>
          <cell r="B408">
            <v>8800</v>
          </cell>
          <cell r="C408">
            <v>175120</v>
          </cell>
          <cell r="D408">
            <v>175120</v>
          </cell>
          <cell r="E408">
            <v>177857</v>
          </cell>
          <cell r="F408">
            <v>177857</v>
          </cell>
          <cell r="G408">
            <v>0</v>
          </cell>
          <cell r="H408">
            <v>0</v>
          </cell>
          <cell r="I408">
            <v>2816</v>
          </cell>
          <cell r="J408">
            <v>2816</v>
          </cell>
        </row>
        <row r="409">
          <cell r="A409" t="str">
            <v>92343V104</v>
          </cell>
          <cell r="B409">
            <v>5500</v>
          </cell>
          <cell r="C409">
            <v>194425</v>
          </cell>
          <cell r="D409">
            <v>194425</v>
          </cell>
          <cell r="E409">
            <v>194274</v>
          </cell>
          <cell r="F409">
            <v>194274</v>
          </cell>
          <cell r="G409">
            <v>0</v>
          </cell>
          <cell r="H409">
            <v>0</v>
          </cell>
          <cell r="I409">
            <v>133</v>
          </cell>
          <cell r="J409">
            <v>133</v>
          </cell>
        </row>
        <row r="410">
          <cell r="A410" t="str">
            <v>92778Q109</v>
          </cell>
          <cell r="B410">
            <v>4300</v>
          </cell>
          <cell r="C410">
            <v>151016</v>
          </cell>
          <cell r="D410">
            <v>151016</v>
          </cell>
          <cell r="E410">
            <v>133240</v>
          </cell>
          <cell r="F410">
            <v>133240</v>
          </cell>
          <cell r="G410">
            <v>0</v>
          </cell>
          <cell r="H410">
            <v>0</v>
          </cell>
          <cell r="I410">
            <v>-602</v>
          </cell>
          <cell r="J410">
            <v>-602</v>
          </cell>
        </row>
        <row r="411">
          <cell r="A411" t="str">
            <v>92839Y109</v>
          </cell>
          <cell r="B411">
            <v>5700</v>
          </cell>
          <cell r="C411">
            <v>101677</v>
          </cell>
          <cell r="D411">
            <v>101677</v>
          </cell>
          <cell r="E411">
            <v>87436</v>
          </cell>
          <cell r="F411">
            <v>87436</v>
          </cell>
          <cell r="G411">
            <v>0</v>
          </cell>
          <cell r="H411">
            <v>0</v>
          </cell>
          <cell r="I411">
            <v>3751</v>
          </cell>
          <cell r="J411">
            <v>3751</v>
          </cell>
        </row>
        <row r="412">
          <cell r="A412" t="str">
            <v>931142103</v>
          </cell>
          <cell r="B412">
            <v>85300</v>
          </cell>
          <cell r="C412">
            <v>4438159</v>
          </cell>
          <cell r="D412">
            <v>4438159</v>
          </cell>
          <cell r="E412">
            <v>4481439</v>
          </cell>
          <cell r="F412">
            <v>4481439</v>
          </cell>
          <cell r="G412">
            <v>0</v>
          </cell>
          <cell r="H412">
            <v>0</v>
          </cell>
          <cell r="I412">
            <v>-61970</v>
          </cell>
          <cell r="J412">
            <v>-61970</v>
          </cell>
        </row>
        <row r="413">
          <cell r="A413" t="str">
            <v>934390402</v>
          </cell>
          <cell r="B413">
            <v>15400</v>
          </cell>
          <cell r="C413">
            <v>153384</v>
          </cell>
          <cell r="D413">
            <v>153384</v>
          </cell>
          <cell r="E413">
            <v>156186</v>
          </cell>
          <cell r="F413">
            <v>156186</v>
          </cell>
          <cell r="G413">
            <v>0</v>
          </cell>
          <cell r="H413">
            <v>0</v>
          </cell>
          <cell r="I413">
            <v>-1848</v>
          </cell>
          <cell r="J413">
            <v>-1848</v>
          </cell>
        </row>
        <row r="414">
          <cell r="A414" t="str">
            <v>936750108</v>
          </cell>
          <cell r="B414">
            <v>2100</v>
          </cell>
          <cell r="C414">
            <v>158865</v>
          </cell>
          <cell r="D414">
            <v>158865</v>
          </cell>
          <cell r="E414">
            <v>154239</v>
          </cell>
          <cell r="F414">
            <v>154239</v>
          </cell>
          <cell r="G414">
            <v>0</v>
          </cell>
          <cell r="H414">
            <v>0</v>
          </cell>
          <cell r="I414">
            <v>-2415</v>
          </cell>
          <cell r="J414">
            <v>-2415</v>
          </cell>
        </row>
        <row r="415">
          <cell r="A415" t="str">
            <v>944293109</v>
          </cell>
          <cell r="B415">
            <v>6700</v>
          </cell>
          <cell r="C415">
            <v>191754</v>
          </cell>
          <cell r="D415">
            <v>191754</v>
          </cell>
          <cell r="E415">
            <v>173498</v>
          </cell>
          <cell r="F415">
            <v>173498</v>
          </cell>
          <cell r="G415">
            <v>0</v>
          </cell>
          <cell r="H415">
            <v>0</v>
          </cell>
          <cell r="I415">
            <v>5159</v>
          </cell>
          <cell r="J415">
            <v>5159</v>
          </cell>
        </row>
        <row r="416">
          <cell r="A416" t="str">
            <v>94973H108</v>
          </cell>
          <cell r="B416">
            <v>-2500</v>
          </cell>
          <cell r="C416">
            <v>-191875</v>
          </cell>
          <cell r="D416">
            <v>-191875</v>
          </cell>
          <cell r="E416">
            <v>-192464</v>
          </cell>
          <cell r="F416">
            <v>-192464</v>
          </cell>
          <cell r="G416">
            <v>0</v>
          </cell>
          <cell r="H416">
            <v>0</v>
          </cell>
          <cell r="I416">
            <v>1497</v>
          </cell>
          <cell r="J416">
            <v>1497</v>
          </cell>
        </row>
        <row r="417">
          <cell r="A417" t="str">
            <v>949746101</v>
          </cell>
          <cell r="B417">
            <v>0</v>
          </cell>
          <cell r="C417">
            <v>0</v>
          </cell>
          <cell r="D417">
            <v>0</v>
          </cell>
          <cell r="E417">
            <v>-4176</v>
          </cell>
          <cell r="F417">
            <v>-4176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</row>
        <row r="418">
          <cell r="A418" t="str">
            <v>95123P106</v>
          </cell>
          <cell r="B418">
            <v>9500</v>
          </cell>
          <cell r="C418">
            <v>163400</v>
          </cell>
          <cell r="D418">
            <v>163400</v>
          </cell>
          <cell r="E418">
            <v>148152</v>
          </cell>
          <cell r="F418">
            <v>148152</v>
          </cell>
          <cell r="G418">
            <v>0</v>
          </cell>
          <cell r="H418">
            <v>0</v>
          </cell>
          <cell r="I418">
            <v>-2660</v>
          </cell>
          <cell r="J418">
            <v>-2660</v>
          </cell>
        </row>
        <row r="419">
          <cell r="A419" t="str">
            <v>957541105</v>
          </cell>
          <cell r="B419">
            <v>60700</v>
          </cell>
          <cell r="C419">
            <v>245228</v>
          </cell>
          <cell r="D419">
            <v>245228</v>
          </cell>
          <cell r="E419">
            <v>168701</v>
          </cell>
          <cell r="F419">
            <v>168701</v>
          </cell>
          <cell r="G419">
            <v>0</v>
          </cell>
          <cell r="H419">
            <v>0</v>
          </cell>
          <cell r="I419">
            <v>-4249</v>
          </cell>
          <cell r="J419">
            <v>-4249</v>
          </cell>
        </row>
        <row r="420">
          <cell r="A420" t="str">
            <v>959522103</v>
          </cell>
          <cell r="B420">
            <v>2800</v>
          </cell>
          <cell r="C420">
            <v>82180</v>
          </cell>
          <cell r="D420">
            <v>82180</v>
          </cell>
          <cell r="E420">
            <v>81393</v>
          </cell>
          <cell r="F420">
            <v>81393</v>
          </cell>
          <cell r="G420">
            <v>0</v>
          </cell>
          <cell r="H420">
            <v>0</v>
          </cell>
          <cell r="I420">
            <v>1039</v>
          </cell>
          <cell r="J420">
            <v>1039</v>
          </cell>
        </row>
        <row r="421">
          <cell r="A421" t="str">
            <v>962149100</v>
          </cell>
          <cell r="B421">
            <v>3900</v>
          </cell>
          <cell r="C421">
            <v>170625</v>
          </cell>
          <cell r="D421">
            <v>170625</v>
          </cell>
          <cell r="E421">
            <v>153503</v>
          </cell>
          <cell r="F421">
            <v>153503</v>
          </cell>
          <cell r="G421">
            <v>0</v>
          </cell>
          <cell r="H421">
            <v>0</v>
          </cell>
          <cell r="I421">
            <v>975</v>
          </cell>
          <cell r="J421">
            <v>975</v>
          </cell>
        </row>
        <row r="422">
          <cell r="A422" t="str">
            <v>972487102</v>
          </cell>
          <cell r="B422">
            <v>12400</v>
          </cell>
          <cell r="C422">
            <v>156240</v>
          </cell>
          <cell r="D422">
            <v>156240</v>
          </cell>
          <cell r="E422">
            <v>172333</v>
          </cell>
          <cell r="F422">
            <v>172333</v>
          </cell>
          <cell r="G422">
            <v>0</v>
          </cell>
          <cell r="H422">
            <v>0</v>
          </cell>
          <cell r="I422">
            <v>-4960</v>
          </cell>
          <cell r="J422">
            <v>-4960</v>
          </cell>
        </row>
        <row r="423">
          <cell r="A423" t="str">
            <v>984121103</v>
          </cell>
          <cell r="B423">
            <v>-57400</v>
          </cell>
          <cell r="C423">
            <v>-499380</v>
          </cell>
          <cell r="D423">
            <v>-499380</v>
          </cell>
          <cell r="E423">
            <v>-470712</v>
          </cell>
          <cell r="F423">
            <v>-470712</v>
          </cell>
          <cell r="G423">
            <v>0</v>
          </cell>
          <cell r="H423">
            <v>0</v>
          </cell>
          <cell r="I423">
            <v>2870</v>
          </cell>
          <cell r="J423">
            <v>2870</v>
          </cell>
        </row>
        <row r="424">
          <cell r="A424" t="str">
            <v>98411F202</v>
          </cell>
          <cell r="B424">
            <v>15500</v>
          </cell>
          <cell r="C424">
            <v>956660</v>
          </cell>
          <cell r="D424">
            <v>956660</v>
          </cell>
          <cell r="E424">
            <v>640336</v>
          </cell>
          <cell r="F424">
            <v>640336</v>
          </cell>
          <cell r="G424">
            <v>0</v>
          </cell>
          <cell r="H424">
            <v>0</v>
          </cell>
          <cell r="I424">
            <v>-16895</v>
          </cell>
          <cell r="J424">
            <v>-16895</v>
          </cell>
        </row>
        <row r="425">
          <cell r="A425" t="str">
            <v>984308106</v>
          </cell>
          <cell r="B425">
            <v>10300</v>
          </cell>
          <cell r="C425">
            <v>153470</v>
          </cell>
          <cell r="D425">
            <v>153470</v>
          </cell>
          <cell r="E425">
            <v>155460</v>
          </cell>
          <cell r="F425">
            <v>155460</v>
          </cell>
          <cell r="G425">
            <v>0</v>
          </cell>
          <cell r="H425">
            <v>0</v>
          </cell>
          <cell r="I425">
            <v>-1030</v>
          </cell>
          <cell r="J425">
            <v>-1030</v>
          </cell>
        </row>
        <row r="426">
          <cell r="A426" t="str">
            <v>989414107</v>
          </cell>
          <cell r="B426">
            <v>-87300</v>
          </cell>
          <cell r="C426">
            <v>-319518</v>
          </cell>
          <cell r="D426">
            <v>-319518</v>
          </cell>
          <cell r="E426">
            <v>-257092</v>
          </cell>
          <cell r="F426">
            <v>-257092</v>
          </cell>
          <cell r="G426">
            <v>0</v>
          </cell>
          <cell r="H426">
            <v>0</v>
          </cell>
          <cell r="I426">
            <v>1746</v>
          </cell>
          <cell r="J426">
            <v>1746</v>
          </cell>
        </row>
        <row r="427">
          <cell r="A427" t="str">
            <v>CH0011075394</v>
          </cell>
          <cell r="B427">
            <v>17547</v>
          </cell>
          <cell r="C427">
            <v>2017905</v>
          </cell>
          <cell r="D427">
            <v>1490769</v>
          </cell>
          <cell r="E427">
            <v>1632408</v>
          </cell>
          <cell r="F427">
            <v>2277450</v>
          </cell>
          <cell r="G427">
            <v>0</v>
          </cell>
          <cell r="H427">
            <v>20020</v>
          </cell>
          <cell r="I427">
            <v>-40708</v>
          </cell>
          <cell r="J427">
            <v>-52641</v>
          </cell>
        </row>
        <row r="428">
          <cell r="A428" t="str">
            <v>031652AN0</v>
          </cell>
          <cell r="B428">
            <v>1500000</v>
          </cell>
          <cell r="C428">
            <v>1159800</v>
          </cell>
          <cell r="D428">
            <v>1159800</v>
          </cell>
          <cell r="E428">
            <v>621250</v>
          </cell>
          <cell r="F428">
            <v>621250</v>
          </cell>
          <cell r="G428">
            <v>0</v>
          </cell>
          <cell r="H428">
            <v>0</v>
          </cell>
          <cell r="I428">
            <v>-10200</v>
          </cell>
          <cell r="J428">
            <v>-10200</v>
          </cell>
        </row>
        <row r="429">
          <cell r="A429" t="str">
            <v>037389AQ6</v>
          </cell>
          <cell r="B429">
            <v>4500000</v>
          </cell>
          <cell r="C429">
            <v>5507550</v>
          </cell>
          <cell r="D429">
            <v>5507550</v>
          </cell>
          <cell r="E429">
            <v>5227215</v>
          </cell>
          <cell r="F429">
            <v>5227215</v>
          </cell>
          <cell r="G429">
            <v>0</v>
          </cell>
          <cell r="H429">
            <v>0</v>
          </cell>
          <cell r="I429">
            <v>97511</v>
          </cell>
          <cell r="J429">
            <v>97511</v>
          </cell>
        </row>
        <row r="430">
          <cell r="A430" t="str">
            <v>204912AR0</v>
          </cell>
          <cell r="B430">
            <v>-15000000</v>
          </cell>
          <cell r="C430">
            <v>-15888000</v>
          </cell>
          <cell r="D430">
            <v>-15888000</v>
          </cell>
          <cell r="E430">
            <v>-15900580</v>
          </cell>
          <cell r="F430">
            <v>-15900580</v>
          </cell>
          <cell r="G430">
            <v>0</v>
          </cell>
          <cell r="H430">
            <v>0</v>
          </cell>
          <cell r="I430">
            <v>-15738000</v>
          </cell>
          <cell r="J430">
            <v>-15738000</v>
          </cell>
        </row>
        <row r="431">
          <cell r="A431" t="str">
            <v>210795PD6</v>
          </cell>
          <cell r="B431">
            <v>11600000</v>
          </cell>
          <cell r="C431">
            <v>4716560</v>
          </cell>
          <cell r="D431">
            <v>4716560</v>
          </cell>
          <cell r="E431">
            <v>7289055</v>
          </cell>
          <cell r="F431">
            <v>7289055</v>
          </cell>
          <cell r="G431">
            <v>0</v>
          </cell>
          <cell r="H431">
            <v>0</v>
          </cell>
          <cell r="I431">
            <v>-85840</v>
          </cell>
          <cell r="J431">
            <v>-85840</v>
          </cell>
        </row>
        <row r="432">
          <cell r="A432" t="str">
            <v>210795PA2</v>
          </cell>
          <cell r="B432">
            <v>-7500000</v>
          </cell>
          <cell r="C432">
            <v>-3562500</v>
          </cell>
          <cell r="D432">
            <v>-3562500</v>
          </cell>
          <cell r="E432">
            <v>-5833750</v>
          </cell>
          <cell r="F432">
            <v>-5833750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</row>
        <row r="433">
          <cell r="A433" t="str">
            <v>US143658AS19</v>
          </cell>
          <cell r="B433">
            <v>35000000</v>
          </cell>
          <cell r="C433">
            <v>20237000</v>
          </cell>
          <cell r="D433">
            <v>20237000</v>
          </cell>
          <cell r="E433">
            <v>19523550</v>
          </cell>
          <cell r="F433">
            <v>19523550</v>
          </cell>
          <cell r="G433">
            <v>0</v>
          </cell>
          <cell r="H433">
            <v>0</v>
          </cell>
          <cell r="I433">
            <v>-214175</v>
          </cell>
          <cell r="J433">
            <v>-214175</v>
          </cell>
        </row>
        <row r="434">
          <cell r="A434" t="str">
            <v>126408GA5</v>
          </cell>
          <cell r="B434">
            <v>-8500000</v>
          </cell>
          <cell r="C434">
            <v>-7141700</v>
          </cell>
          <cell r="D434">
            <v>-7141700</v>
          </cell>
          <cell r="E434">
            <v>-7162725</v>
          </cell>
          <cell r="F434">
            <v>-7162725</v>
          </cell>
          <cell r="G434">
            <v>0</v>
          </cell>
          <cell r="H434">
            <v>0</v>
          </cell>
          <cell r="I434">
            <v>35209</v>
          </cell>
          <cell r="J434">
            <v>35209</v>
          </cell>
        </row>
        <row r="435">
          <cell r="A435" t="str">
            <v>232806AE9</v>
          </cell>
          <cell r="B435">
            <v>1000000</v>
          </cell>
          <cell r="C435">
            <v>894800</v>
          </cell>
          <cell r="D435">
            <v>894800</v>
          </cell>
          <cell r="E435">
            <v>836250</v>
          </cell>
          <cell r="F435">
            <v>836250</v>
          </cell>
          <cell r="G435">
            <v>0</v>
          </cell>
          <cell r="H435">
            <v>0</v>
          </cell>
          <cell r="I435">
            <v>-2700</v>
          </cell>
          <cell r="J435">
            <v>-2700</v>
          </cell>
        </row>
        <row r="436">
          <cell r="A436" t="str">
            <v>251536AC2</v>
          </cell>
          <cell r="B436">
            <v>0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</row>
        <row r="437">
          <cell r="A437" t="str">
            <v>25271CAE2</v>
          </cell>
          <cell r="B437">
            <v>22000000</v>
          </cell>
          <cell r="C437">
            <v>20358800</v>
          </cell>
          <cell r="D437">
            <v>20358800</v>
          </cell>
          <cell r="E437">
            <v>20244955</v>
          </cell>
          <cell r="F437">
            <v>20244955</v>
          </cell>
          <cell r="G437">
            <v>0</v>
          </cell>
          <cell r="H437">
            <v>0</v>
          </cell>
          <cell r="I437">
            <v>31006</v>
          </cell>
          <cell r="J437">
            <v>31006</v>
          </cell>
        </row>
        <row r="438">
          <cell r="A438" t="str">
            <v>XS0163752842</v>
          </cell>
          <cell r="B438">
            <v>0</v>
          </cell>
          <cell r="C438">
            <v>0</v>
          </cell>
          <cell r="D438">
            <v>0</v>
          </cell>
          <cell r="E438">
            <v>3392359</v>
          </cell>
          <cell r="F438">
            <v>3050000</v>
          </cell>
          <cell r="G438">
            <v>0</v>
          </cell>
          <cell r="H438">
            <v>36905</v>
          </cell>
          <cell r="I438">
            <v>-36905</v>
          </cell>
          <cell r="J438">
            <v>0</v>
          </cell>
        </row>
        <row r="439">
          <cell r="A439" t="str">
            <v>US284129AC77</v>
          </cell>
          <cell r="B439">
            <v>1000000</v>
          </cell>
          <cell r="C439">
            <v>485000</v>
          </cell>
          <cell r="D439">
            <v>485000</v>
          </cell>
          <cell r="E439">
            <v>477500</v>
          </cell>
          <cell r="F439">
            <v>477500</v>
          </cell>
          <cell r="G439">
            <v>0</v>
          </cell>
          <cell r="H439">
            <v>0</v>
          </cell>
          <cell r="I439">
            <v>397500</v>
          </cell>
          <cell r="J439">
            <v>397500</v>
          </cell>
        </row>
        <row r="440">
          <cell r="A440" t="str">
            <v>319963AD6</v>
          </cell>
          <cell r="B440">
            <v>-30000000</v>
          </cell>
          <cell r="C440">
            <v>-33318000</v>
          </cell>
          <cell r="D440">
            <v>-33318000</v>
          </cell>
          <cell r="E440">
            <v>-32900963</v>
          </cell>
          <cell r="F440">
            <v>-32900963</v>
          </cell>
          <cell r="G440">
            <v>0</v>
          </cell>
          <cell r="H440">
            <v>0</v>
          </cell>
          <cell r="I440">
            <v>-31467</v>
          </cell>
          <cell r="J440">
            <v>-31467</v>
          </cell>
        </row>
        <row r="441">
          <cell r="A441" t="str">
            <v>31563NAA1</v>
          </cell>
          <cell r="B441">
            <v>8500000</v>
          </cell>
          <cell r="C441">
            <v>7494450</v>
          </cell>
          <cell r="D441">
            <v>7494450</v>
          </cell>
          <cell r="E441">
            <v>7550865</v>
          </cell>
          <cell r="F441">
            <v>7550865</v>
          </cell>
          <cell r="G441">
            <v>0</v>
          </cell>
          <cell r="H441">
            <v>0</v>
          </cell>
          <cell r="I441">
            <v>-426</v>
          </cell>
          <cell r="J441">
            <v>-426</v>
          </cell>
        </row>
        <row r="442">
          <cell r="A442" t="str">
            <v>421933AB8</v>
          </cell>
          <cell r="B442">
            <v>-10000000</v>
          </cell>
          <cell r="C442">
            <v>-6686000</v>
          </cell>
          <cell r="D442">
            <v>-6686000</v>
          </cell>
          <cell r="E442">
            <v>-6615516</v>
          </cell>
          <cell r="F442">
            <v>-6615516</v>
          </cell>
          <cell r="G442">
            <v>0</v>
          </cell>
          <cell r="H442">
            <v>0</v>
          </cell>
          <cell r="I442">
            <v>-79750</v>
          </cell>
          <cell r="J442">
            <v>-79750</v>
          </cell>
        </row>
        <row r="443">
          <cell r="A443" t="str">
            <v>XS0141505957</v>
          </cell>
          <cell r="B443">
            <v>1000000</v>
          </cell>
          <cell r="C443">
            <v>771200</v>
          </cell>
          <cell r="D443">
            <v>840454</v>
          </cell>
          <cell r="E443">
            <v>762093</v>
          </cell>
          <cell r="F443">
            <v>722500</v>
          </cell>
          <cell r="G443">
            <v>0</v>
          </cell>
          <cell r="H443">
            <v>8742</v>
          </cell>
          <cell r="I443">
            <v>-3506</v>
          </cell>
          <cell r="J443">
            <v>-3800</v>
          </cell>
        </row>
        <row r="444">
          <cell r="A444" t="str">
            <v>459902AK8</v>
          </cell>
          <cell r="B444">
            <v>0</v>
          </cell>
          <cell r="C444">
            <v>0</v>
          </cell>
          <cell r="D444">
            <v>0</v>
          </cell>
          <cell r="E444">
            <v>-47200</v>
          </cell>
          <cell r="F444">
            <v>-47200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</row>
        <row r="445">
          <cell r="A445" t="str">
            <v>460146BM4</v>
          </cell>
          <cell r="B445">
            <v>11500000</v>
          </cell>
          <cell r="C445">
            <v>6090400</v>
          </cell>
          <cell r="D445">
            <v>6090400</v>
          </cell>
          <cell r="E445">
            <v>6114010</v>
          </cell>
          <cell r="F445">
            <v>6114010</v>
          </cell>
          <cell r="G445">
            <v>0</v>
          </cell>
          <cell r="H445">
            <v>0</v>
          </cell>
          <cell r="I445">
            <v>-5195</v>
          </cell>
          <cell r="J445">
            <v>-5195</v>
          </cell>
        </row>
        <row r="446">
          <cell r="A446" t="str">
            <v>460690AS9</v>
          </cell>
          <cell r="B446">
            <v>28000000</v>
          </cell>
          <cell r="C446">
            <v>32740400</v>
          </cell>
          <cell r="D446">
            <v>32740400</v>
          </cell>
          <cell r="E446">
            <v>30393640</v>
          </cell>
          <cell r="F446">
            <v>30393640</v>
          </cell>
          <cell r="G446">
            <v>0</v>
          </cell>
          <cell r="H446">
            <v>0</v>
          </cell>
          <cell r="I446">
            <v>-260861</v>
          </cell>
          <cell r="J446">
            <v>-260861</v>
          </cell>
        </row>
        <row r="447">
          <cell r="A447" t="str">
            <v>521865AG0</v>
          </cell>
          <cell r="B447">
            <v>22000000</v>
          </cell>
          <cell r="C447">
            <v>9541400</v>
          </cell>
          <cell r="D447">
            <v>9541400</v>
          </cell>
          <cell r="E447">
            <v>9539780</v>
          </cell>
          <cell r="F447">
            <v>9539780</v>
          </cell>
          <cell r="G447">
            <v>0</v>
          </cell>
          <cell r="H447">
            <v>0</v>
          </cell>
          <cell r="I447">
            <v>-1100</v>
          </cell>
          <cell r="J447">
            <v>-1100</v>
          </cell>
        </row>
        <row r="448">
          <cell r="A448" t="str">
            <v>574599AW6</v>
          </cell>
          <cell r="B448">
            <v>-3500000</v>
          </cell>
          <cell r="C448">
            <v>-1485050</v>
          </cell>
          <cell r="D448">
            <v>-1485050</v>
          </cell>
          <cell r="E448">
            <v>-1487140</v>
          </cell>
          <cell r="F448">
            <v>-1487140</v>
          </cell>
          <cell r="G448">
            <v>0</v>
          </cell>
          <cell r="H448">
            <v>0</v>
          </cell>
          <cell r="I448">
            <v>-445</v>
          </cell>
          <cell r="J448">
            <v>-445</v>
          </cell>
        </row>
        <row r="449">
          <cell r="A449" t="str">
            <v>590188A73</v>
          </cell>
          <cell r="B449">
            <v>32430000</v>
          </cell>
          <cell r="C449">
            <v>31726269</v>
          </cell>
          <cell r="D449">
            <v>31726269</v>
          </cell>
          <cell r="E449">
            <v>31513122</v>
          </cell>
          <cell r="F449">
            <v>31513122</v>
          </cell>
          <cell r="G449">
            <v>0</v>
          </cell>
          <cell r="H449">
            <v>0</v>
          </cell>
          <cell r="I449">
            <v>-76570</v>
          </cell>
          <cell r="J449">
            <v>-76570</v>
          </cell>
        </row>
        <row r="450">
          <cell r="A450" t="str">
            <v>604675AB4</v>
          </cell>
          <cell r="B450">
            <v>1000000</v>
          </cell>
          <cell r="C450">
            <v>630000</v>
          </cell>
          <cell r="D450">
            <v>630000</v>
          </cell>
          <cell r="E450">
            <v>505000</v>
          </cell>
          <cell r="F450">
            <v>505000</v>
          </cell>
          <cell r="G450">
            <v>0</v>
          </cell>
          <cell r="H450">
            <v>0</v>
          </cell>
          <cell r="I450">
            <v>-2500</v>
          </cell>
          <cell r="J450">
            <v>-2500</v>
          </cell>
        </row>
        <row r="451">
          <cell r="A451" t="str">
            <v>US453258AS40</v>
          </cell>
          <cell r="B451">
            <v>11500000</v>
          </cell>
          <cell r="C451">
            <v>10008450</v>
          </cell>
          <cell r="D451">
            <v>10008450</v>
          </cell>
          <cell r="E451">
            <v>10448338</v>
          </cell>
          <cell r="F451">
            <v>10448338</v>
          </cell>
          <cell r="G451">
            <v>0</v>
          </cell>
          <cell r="H451">
            <v>0</v>
          </cell>
          <cell r="I451">
            <v>175950</v>
          </cell>
          <cell r="J451">
            <v>175950</v>
          </cell>
        </row>
        <row r="452">
          <cell r="A452" t="str">
            <v>758110AE0</v>
          </cell>
          <cell r="B452">
            <v>-25500000</v>
          </cell>
          <cell r="C452">
            <v>-28985850</v>
          </cell>
          <cell r="D452">
            <v>-28985850</v>
          </cell>
          <cell r="E452">
            <v>-28339222</v>
          </cell>
          <cell r="F452">
            <v>-28339222</v>
          </cell>
          <cell r="G452">
            <v>0</v>
          </cell>
          <cell r="H452">
            <v>0</v>
          </cell>
          <cell r="I452">
            <v>19871</v>
          </cell>
          <cell r="J452">
            <v>19871</v>
          </cell>
        </row>
        <row r="453">
          <cell r="A453" t="str">
            <v>XS0094812814</v>
          </cell>
          <cell r="B453">
            <v>8000000</v>
          </cell>
          <cell r="C453">
            <v>8046400</v>
          </cell>
          <cell r="D453">
            <v>8768967</v>
          </cell>
          <cell r="E453">
            <v>7091026</v>
          </cell>
          <cell r="F453">
            <v>7447000</v>
          </cell>
          <cell r="G453">
            <v>0</v>
          </cell>
          <cell r="H453">
            <v>90109</v>
          </cell>
          <cell r="I453">
            <v>20251</v>
          </cell>
          <cell r="J453">
            <v>12061</v>
          </cell>
        </row>
        <row r="454">
          <cell r="A454" t="str">
            <v>XS0163721375</v>
          </cell>
          <cell r="B454">
            <v>165000000</v>
          </cell>
          <cell r="C454">
            <v>118292302</v>
          </cell>
          <cell r="D454">
            <v>1000696</v>
          </cell>
          <cell r="E454">
            <v>1397015</v>
          </cell>
          <cell r="F454">
            <v>165225000</v>
          </cell>
          <cell r="G454">
            <v>0</v>
          </cell>
          <cell r="H454">
            <v>17283</v>
          </cell>
          <cell r="I454">
            <v>-81349</v>
          </cell>
          <cell r="J454">
            <v>-9149043</v>
          </cell>
        </row>
        <row r="455">
          <cell r="A455" t="str">
            <v>784635AF1</v>
          </cell>
          <cell r="B455">
            <v>29500000</v>
          </cell>
          <cell r="C455">
            <v>18242800</v>
          </cell>
          <cell r="D455">
            <v>18242800</v>
          </cell>
          <cell r="E455">
            <v>18201609</v>
          </cell>
          <cell r="F455">
            <v>18201609</v>
          </cell>
          <cell r="G455">
            <v>0</v>
          </cell>
          <cell r="H455">
            <v>0</v>
          </cell>
          <cell r="I455">
            <v>-11319</v>
          </cell>
          <cell r="J455">
            <v>-11319</v>
          </cell>
        </row>
        <row r="456">
          <cell r="A456" t="str">
            <v>826428AE4</v>
          </cell>
          <cell r="B456">
            <v>0</v>
          </cell>
          <cell r="C456">
            <v>0</v>
          </cell>
          <cell r="D456">
            <v>0</v>
          </cell>
          <cell r="E456">
            <v>-34680</v>
          </cell>
          <cell r="F456">
            <v>-34680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</row>
        <row r="457">
          <cell r="A457" t="str">
            <v>902118BE7</v>
          </cell>
          <cell r="B457">
            <v>0</v>
          </cell>
          <cell r="C457">
            <v>0</v>
          </cell>
          <cell r="D457">
            <v>0</v>
          </cell>
          <cell r="E457">
            <v>-209705</v>
          </cell>
          <cell r="F457">
            <v>-209705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</row>
        <row r="458">
          <cell r="A458" t="str">
            <v>251536AD0</v>
          </cell>
          <cell r="B458">
            <v>0</v>
          </cell>
          <cell r="C458">
            <v>0</v>
          </cell>
          <cell r="D458">
            <v>0</v>
          </cell>
          <cell r="E458">
            <v>-148320</v>
          </cell>
          <cell r="F458">
            <v>-148320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</row>
        <row r="459">
          <cell r="A459" t="str">
            <v>US911300AC50</v>
          </cell>
          <cell r="B459">
            <v>5000000</v>
          </cell>
          <cell r="C459">
            <v>512500</v>
          </cell>
          <cell r="D459">
            <v>512500</v>
          </cell>
          <cell r="E459">
            <v>512500</v>
          </cell>
          <cell r="F459">
            <v>512500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</row>
        <row r="460">
          <cell r="A460" t="str">
            <v>US911300BC42</v>
          </cell>
          <cell r="B460">
            <v>4000000</v>
          </cell>
          <cell r="C460">
            <v>410000</v>
          </cell>
          <cell r="D460">
            <v>410000</v>
          </cell>
          <cell r="E460">
            <v>380000</v>
          </cell>
          <cell r="F460">
            <v>380000</v>
          </cell>
          <cell r="G460">
            <v>0</v>
          </cell>
          <cell r="H460">
            <v>0</v>
          </cell>
          <cell r="I460">
            <v>40000</v>
          </cell>
          <cell r="J460">
            <v>40000</v>
          </cell>
        </row>
        <row r="461">
          <cell r="A461" t="str">
            <v>NXJUN03</v>
          </cell>
          <cell r="B461">
            <v>-270</v>
          </cell>
          <cell r="C461">
            <v>343027</v>
          </cell>
          <cell r="D461">
            <v>343027</v>
          </cell>
          <cell r="E461">
            <v>1363</v>
          </cell>
          <cell r="F461">
            <v>1363</v>
          </cell>
          <cell r="G461">
            <v>0</v>
          </cell>
          <cell r="H461">
            <v>0</v>
          </cell>
          <cell r="I461">
            <v>324215</v>
          </cell>
          <cell r="J461">
            <v>324215</v>
          </cell>
        </row>
        <row r="462">
          <cell r="A462" t="str">
            <v>RL_CMEJUN03</v>
          </cell>
          <cell r="B462">
            <v>-42</v>
          </cell>
          <cell r="C462">
            <v>-331800</v>
          </cell>
          <cell r="D462">
            <v>-331800</v>
          </cell>
          <cell r="E462">
            <v>176</v>
          </cell>
          <cell r="F462">
            <v>176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</row>
        <row r="463">
          <cell r="A463" t="str">
            <v>ES_SPJUN03</v>
          </cell>
          <cell r="B463">
            <v>-50</v>
          </cell>
          <cell r="C463">
            <v>43425</v>
          </cell>
          <cell r="D463">
            <v>43425</v>
          </cell>
          <cell r="E463">
            <v>92</v>
          </cell>
          <cell r="F463">
            <v>92</v>
          </cell>
          <cell r="G463">
            <v>0</v>
          </cell>
          <cell r="H463">
            <v>0</v>
          </cell>
          <cell r="I463">
            <v>48125</v>
          </cell>
          <cell r="J463">
            <v>48125</v>
          </cell>
        </row>
        <row r="464">
          <cell r="A464" t="str">
            <v>SPJUN03</v>
          </cell>
          <cell r="B464">
            <v>-491</v>
          </cell>
          <cell r="C464">
            <v>1200093</v>
          </cell>
          <cell r="D464">
            <v>1200093</v>
          </cell>
          <cell r="E464">
            <v>358</v>
          </cell>
          <cell r="F464">
            <v>358</v>
          </cell>
          <cell r="G464">
            <v>0</v>
          </cell>
          <cell r="H464">
            <v>0</v>
          </cell>
          <cell r="I464">
            <v>2413724</v>
          </cell>
          <cell r="J464">
            <v>2413724</v>
          </cell>
        </row>
        <row r="465">
          <cell r="A465" t="str">
            <v>SPMAR03</v>
          </cell>
          <cell r="B465">
            <v>0</v>
          </cell>
          <cell r="C465">
            <v>749719</v>
          </cell>
          <cell r="D465">
            <v>749719</v>
          </cell>
          <cell r="E465">
            <v>548</v>
          </cell>
          <cell r="F465">
            <v>548</v>
          </cell>
          <cell r="G465">
            <v>0</v>
          </cell>
          <cell r="H465">
            <v>0</v>
          </cell>
          <cell r="I465">
            <v>749171</v>
          </cell>
          <cell r="J465">
            <v>749171</v>
          </cell>
        </row>
        <row r="466">
          <cell r="A466" t="str">
            <v>VGDEC02</v>
          </cell>
          <cell r="B466">
            <v>0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</row>
        <row r="467">
          <cell r="A467" t="str">
            <v>VGJUN03</v>
          </cell>
          <cell r="B467">
            <v>-782</v>
          </cell>
          <cell r="C467">
            <v>578940</v>
          </cell>
          <cell r="D467">
            <v>630929</v>
          </cell>
          <cell r="E467">
            <v>2590</v>
          </cell>
          <cell r="F467">
            <v>2400</v>
          </cell>
          <cell r="G467">
            <v>0</v>
          </cell>
          <cell r="H467">
            <v>15</v>
          </cell>
          <cell r="I467">
            <v>544662</v>
          </cell>
          <cell r="J467">
            <v>498920</v>
          </cell>
        </row>
        <row r="468">
          <cell r="A468" t="str">
            <v>FSMIJUN03</v>
          </cell>
          <cell r="B468">
            <v>-1510</v>
          </cell>
          <cell r="C468">
            <v>1415791</v>
          </cell>
          <cell r="D468">
            <v>1045945</v>
          </cell>
          <cell r="E468">
            <v>5240</v>
          </cell>
          <cell r="F468">
            <v>7221</v>
          </cell>
          <cell r="G468">
            <v>0</v>
          </cell>
          <cell r="H468">
            <v>51</v>
          </cell>
          <cell r="I468">
            <v>1328617</v>
          </cell>
          <cell r="J468">
            <v>1803110</v>
          </cell>
        </row>
        <row r="469">
          <cell r="A469" t="str">
            <v>FSMISEP02</v>
          </cell>
          <cell r="B469">
            <v>0</v>
          </cell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</row>
        <row r="470">
          <cell r="A470" t="str">
            <v>FDXJUN03</v>
          </cell>
          <cell r="B470">
            <v>0</v>
          </cell>
          <cell r="C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</row>
        <row r="471">
          <cell r="A471" t="str">
            <v>FDXJUN02</v>
          </cell>
          <cell r="B471">
            <v>0</v>
          </cell>
          <cell r="C471">
            <v>0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</row>
        <row r="472">
          <cell r="A472" t="str">
            <v>ZJUN03</v>
          </cell>
          <cell r="B472">
            <v>-135</v>
          </cell>
          <cell r="C472">
            <v>196630</v>
          </cell>
          <cell r="D472">
            <v>310715</v>
          </cell>
          <cell r="E472">
            <v>148</v>
          </cell>
          <cell r="F472">
            <v>94</v>
          </cell>
          <cell r="G472">
            <v>0</v>
          </cell>
          <cell r="H472">
            <v>0</v>
          </cell>
          <cell r="I472">
            <v>175320</v>
          </cell>
          <cell r="J472">
            <v>110736</v>
          </cell>
        </row>
        <row r="473">
          <cell r="A473" t="str">
            <v>ZSEP02</v>
          </cell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</row>
        <row r="474">
          <cell r="A474" t="str">
            <v>CFAPR03</v>
          </cell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</row>
        <row r="475">
          <cell r="A475" t="str">
            <v>NDJUN03</v>
          </cell>
          <cell r="B475">
            <v>-172</v>
          </cell>
          <cell r="C475">
            <v>-111870</v>
          </cell>
          <cell r="D475">
            <v>-111870</v>
          </cell>
          <cell r="E475">
            <v>926</v>
          </cell>
          <cell r="F475">
            <v>926</v>
          </cell>
          <cell r="G475">
            <v>0</v>
          </cell>
          <cell r="H475">
            <v>0</v>
          </cell>
          <cell r="I475">
            <v>-140882</v>
          </cell>
          <cell r="J475">
            <v>-140882</v>
          </cell>
        </row>
        <row r="476">
          <cell r="A476" t="str">
            <v>JNIJUN03</v>
          </cell>
          <cell r="B476">
            <v>-60</v>
          </cell>
          <cell r="C476">
            <v>-10542857</v>
          </cell>
          <cell r="D476">
            <v>-89188</v>
          </cell>
          <cell r="E476">
            <v>1015</v>
          </cell>
          <cell r="F476">
            <v>120000</v>
          </cell>
          <cell r="G476">
            <v>0</v>
          </cell>
          <cell r="H476">
            <v>-1</v>
          </cell>
          <cell r="I476">
            <v>-85858</v>
          </cell>
          <cell r="J476">
            <v>-10142857</v>
          </cell>
        </row>
        <row r="477">
          <cell r="A477" t="str">
            <v>JNIDEC02</v>
          </cell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</row>
        <row r="478">
          <cell r="A478" t="str">
            <v>TWAPR03</v>
          </cell>
          <cell r="B478">
            <v>-97</v>
          </cell>
          <cell r="C478">
            <v>91180</v>
          </cell>
          <cell r="D478">
            <v>91180</v>
          </cell>
          <cell r="E478">
            <v>291</v>
          </cell>
          <cell r="F478">
            <v>291</v>
          </cell>
          <cell r="G478">
            <v>0</v>
          </cell>
          <cell r="H478">
            <v>0</v>
          </cell>
          <cell r="I478">
            <v>78570</v>
          </cell>
          <cell r="J478">
            <v>78570</v>
          </cell>
        </row>
        <row r="479">
          <cell r="A479" t="str">
            <v>TPDEC02</v>
          </cell>
          <cell r="B479">
            <v>0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</row>
        <row r="480">
          <cell r="A480" t="str">
            <v>EQO000685K00JDCMA</v>
          </cell>
          <cell r="B480">
            <v>0</v>
          </cell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57832</v>
          </cell>
          <cell r="I480">
            <v>-871536</v>
          </cell>
          <cell r="J480">
            <v>-1449420</v>
          </cell>
        </row>
        <row r="481">
          <cell r="A481" t="str">
            <v>EQO000686K00JDCMA</v>
          </cell>
          <cell r="B481">
            <v>0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-33187</v>
          </cell>
          <cell r="I481">
            <v>500135</v>
          </cell>
          <cell r="J481">
            <v>831755</v>
          </cell>
        </row>
        <row r="482">
          <cell r="A482" t="str">
            <v>EQO000669K00JDCMA</v>
          </cell>
          <cell r="B482">
            <v>0</v>
          </cell>
          <cell r="C482">
            <v>0</v>
          </cell>
          <cell r="D482">
            <v>0</v>
          </cell>
          <cell r="E482">
            <v>1318815</v>
          </cell>
          <cell r="F482">
            <v>1350000</v>
          </cell>
          <cell r="G482">
            <v>0</v>
          </cell>
          <cell r="H482">
            <v>16335</v>
          </cell>
          <cell r="I482">
            <v>-16335</v>
          </cell>
          <cell r="J482">
            <v>0</v>
          </cell>
        </row>
        <row r="483">
          <cell r="A483" t="str">
            <v>EQO000719K00JDCMA</v>
          </cell>
          <cell r="B483">
            <v>500000</v>
          </cell>
          <cell r="C483">
            <v>20000</v>
          </cell>
          <cell r="D483">
            <v>21796</v>
          </cell>
          <cell r="E483">
            <v>365024</v>
          </cell>
          <cell r="F483">
            <v>340000</v>
          </cell>
          <cell r="G483">
            <v>0</v>
          </cell>
          <cell r="H483">
            <v>4114</v>
          </cell>
          <cell r="I483">
            <v>17682</v>
          </cell>
          <cell r="J483">
            <v>20000</v>
          </cell>
        </row>
        <row r="484">
          <cell r="A484" t="str">
            <v>EQO000725K00JDCMA</v>
          </cell>
          <cell r="B484">
            <v>1300000</v>
          </cell>
          <cell r="C484">
            <v>16250</v>
          </cell>
          <cell r="D484">
            <v>25678</v>
          </cell>
          <cell r="E484">
            <v>113042</v>
          </cell>
          <cell r="F484">
            <v>71500</v>
          </cell>
          <cell r="G484">
            <v>0</v>
          </cell>
          <cell r="H484">
            <v>279</v>
          </cell>
          <cell r="I484">
            <v>-458185890</v>
          </cell>
          <cell r="J484">
            <v>-290671620</v>
          </cell>
        </row>
        <row r="485">
          <cell r="A485" t="str">
            <v>EQO000726K00JDCMA</v>
          </cell>
          <cell r="B485">
            <v>1300000</v>
          </cell>
          <cell r="C485">
            <v>78000</v>
          </cell>
          <cell r="D485">
            <v>123256</v>
          </cell>
          <cell r="E485">
            <v>195254</v>
          </cell>
          <cell r="F485">
            <v>123500</v>
          </cell>
          <cell r="G485">
            <v>0</v>
          </cell>
          <cell r="H485">
            <v>482</v>
          </cell>
          <cell r="I485">
            <v>-458108282</v>
          </cell>
          <cell r="J485">
            <v>-290622410</v>
          </cell>
        </row>
        <row r="486">
          <cell r="A486" t="str">
            <v>EQO000727K00JDCMA</v>
          </cell>
          <cell r="B486">
            <v>1100000</v>
          </cell>
          <cell r="C486">
            <v>66000</v>
          </cell>
          <cell r="D486">
            <v>104293</v>
          </cell>
          <cell r="E486">
            <v>182606</v>
          </cell>
          <cell r="F486">
            <v>115500</v>
          </cell>
          <cell r="G486">
            <v>0</v>
          </cell>
          <cell r="H486">
            <v>450</v>
          </cell>
          <cell r="I486">
            <v>-387630128</v>
          </cell>
          <cell r="J486">
            <v>-245911270</v>
          </cell>
        </row>
        <row r="487">
          <cell r="A487" t="str">
            <v>EQO000698K00JDCMA</v>
          </cell>
          <cell r="B487">
            <v>-100000</v>
          </cell>
          <cell r="C487">
            <v>-280000</v>
          </cell>
          <cell r="D487">
            <v>-280000</v>
          </cell>
          <cell r="E487">
            <v>-620000</v>
          </cell>
          <cell r="F487">
            <v>-620000</v>
          </cell>
          <cell r="G487">
            <v>0</v>
          </cell>
          <cell r="H487">
            <v>0</v>
          </cell>
          <cell r="I487">
            <v>-201596</v>
          </cell>
          <cell r="J487">
            <v>-201596</v>
          </cell>
        </row>
        <row r="488">
          <cell r="A488" t="str">
            <v>EQO000715K00JDCMA</v>
          </cell>
          <cell r="B488">
            <v>-200000</v>
          </cell>
          <cell r="C488">
            <v>-996000</v>
          </cell>
          <cell r="D488">
            <v>-1085441</v>
          </cell>
          <cell r="E488">
            <v>-1204905</v>
          </cell>
          <cell r="F488">
            <v>-1110000</v>
          </cell>
          <cell r="G488">
            <v>0</v>
          </cell>
          <cell r="H488">
            <v>-13431</v>
          </cell>
          <cell r="I488">
            <v>-352226</v>
          </cell>
          <cell r="J488">
            <v>-328111</v>
          </cell>
        </row>
        <row r="489">
          <cell r="A489" t="str">
            <v>EQO000741K00JDCMA</v>
          </cell>
          <cell r="B489">
            <v>500000</v>
          </cell>
          <cell r="C489">
            <v>1055000</v>
          </cell>
          <cell r="D489">
            <v>1149739</v>
          </cell>
          <cell r="E489">
            <v>1648897</v>
          </cell>
          <cell r="F489">
            <v>1535000</v>
          </cell>
          <cell r="G489">
            <v>0</v>
          </cell>
          <cell r="H489">
            <v>18574</v>
          </cell>
          <cell r="I489">
            <v>983515</v>
          </cell>
          <cell r="J489">
            <v>917995</v>
          </cell>
        </row>
        <row r="490">
          <cell r="A490" t="str">
            <v>EQO000738K00JDCMA</v>
          </cell>
          <cell r="B490">
            <v>5400000</v>
          </cell>
          <cell r="C490">
            <v>540000</v>
          </cell>
          <cell r="D490">
            <v>588492</v>
          </cell>
          <cell r="E490">
            <v>440519</v>
          </cell>
          <cell r="F490">
            <v>405000</v>
          </cell>
          <cell r="G490">
            <v>0</v>
          </cell>
          <cell r="H490">
            <v>4901</v>
          </cell>
          <cell r="I490">
            <v>513815</v>
          </cell>
          <cell r="J490">
            <v>475254</v>
          </cell>
        </row>
        <row r="491">
          <cell r="A491" t="str">
            <v>EQO000742K00JDCMA</v>
          </cell>
          <cell r="B491">
            <v>-2700000</v>
          </cell>
          <cell r="C491">
            <v>-272700</v>
          </cell>
          <cell r="D491">
            <v>-297188</v>
          </cell>
          <cell r="E491">
            <v>-524877</v>
          </cell>
          <cell r="F491">
            <v>-492750</v>
          </cell>
          <cell r="G491">
            <v>0</v>
          </cell>
          <cell r="H491">
            <v>-5962</v>
          </cell>
          <cell r="I491">
            <v>-256216</v>
          </cell>
          <cell r="J491">
            <v>-240214</v>
          </cell>
        </row>
        <row r="492">
          <cell r="A492" t="str">
            <v>EQO000467K00JDCMA</v>
          </cell>
          <cell r="B492">
            <v>41000</v>
          </cell>
          <cell r="C492">
            <v>10250</v>
          </cell>
          <cell r="D492">
            <v>7572</v>
          </cell>
          <cell r="E492">
            <v>392647</v>
          </cell>
          <cell r="F492">
            <v>586300</v>
          </cell>
          <cell r="G492">
            <v>0</v>
          </cell>
          <cell r="H492">
            <v>5154</v>
          </cell>
          <cell r="I492">
            <v>2419</v>
          </cell>
          <cell r="J492">
            <v>10250</v>
          </cell>
        </row>
        <row r="493">
          <cell r="A493" t="str">
            <v>EQO000728K00JDCMA</v>
          </cell>
          <cell r="B493">
            <v>265000</v>
          </cell>
          <cell r="C493">
            <v>659850</v>
          </cell>
          <cell r="D493">
            <v>719105</v>
          </cell>
          <cell r="E493">
            <v>841788</v>
          </cell>
          <cell r="F493">
            <v>781750</v>
          </cell>
          <cell r="G493">
            <v>0</v>
          </cell>
          <cell r="H493">
            <v>9459</v>
          </cell>
          <cell r="I493">
            <v>663469</v>
          </cell>
          <cell r="J493">
            <v>617002</v>
          </cell>
        </row>
        <row r="494">
          <cell r="A494" t="str">
            <v>EQO000449K00JDCMA</v>
          </cell>
          <cell r="B494">
            <v>23700</v>
          </cell>
          <cell r="C494">
            <v>5688</v>
          </cell>
          <cell r="D494">
            <v>4202</v>
          </cell>
          <cell r="E494">
            <v>263227</v>
          </cell>
          <cell r="F494">
            <v>390102</v>
          </cell>
          <cell r="G494">
            <v>0</v>
          </cell>
          <cell r="H494">
            <v>3429</v>
          </cell>
          <cell r="I494">
            <v>773</v>
          </cell>
          <cell r="J494">
            <v>5688</v>
          </cell>
        </row>
        <row r="495">
          <cell r="A495" t="str">
            <v>EQO000503K00JDCMA</v>
          </cell>
          <cell r="B495">
            <v>-23700</v>
          </cell>
          <cell r="C495">
            <v>-5688</v>
          </cell>
          <cell r="D495">
            <v>-4202</v>
          </cell>
          <cell r="E495">
            <v>-267541</v>
          </cell>
          <cell r="F495">
            <v>-390102</v>
          </cell>
          <cell r="G495">
            <v>0</v>
          </cell>
          <cell r="H495">
            <v>-3429</v>
          </cell>
          <cell r="I495">
            <v>-773</v>
          </cell>
          <cell r="J495">
            <v>-5688</v>
          </cell>
        </row>
        <row r="496">
          <cell r="A496" t="str">
            <v>EQO000720K00JDCMA</v>
          </cell>
          <cell r="B496">
            <v>250000</v>
          </cell>
          <cell r="C496">
            <v>675000</v>
          </cell>
          <cell r="D496">
            <v>498670</v>
          </cell>
          <cell r="E496">
            <v>427617</v>
          </cell>
          <cell r="F496">
            <v>582500</v>
          </cell>
          <cell r="G496">
            <v>0</v>
          </cell>
          <cell r="H496">
            <v>5120</v>
          </cell>
          <cell r="I496">
            <v>-36610765459</v>
          </cell>
          <cell r="J496">
            <v>-50153088717</v>
          </cell>
        </row>
        <row r="497">
          <cell r="A497" t="str">
            <v>EQO000710K00JDCMA</v>
          </cell>
          <cell r="B497">
            <v>0</v>
          </cell>
          <cell r="C497">
            <v>0</v>
          </cell>
          <cell r="D497">
            <v>0</v>
          </cell>
          <cell r="E497">
            <v>-228287</v>
          </cell>
          <cell r="F497">
            <v>-215000</v>
          </cell>
          <cell r="G497">
            <v>0</v>
          </cell>
          <cell r="H497">
            <v>-2602</v>
          </cell>
          <cell r="I497">
            <v>2602</v>
          </cell>
          <cell r="J497">
            <v>0</v>
          </cell>
        </row>
        <row r="498">
          <cell r="A498" t="str">
            <v>EQO000470K00JDCMA</v>
          </cell>
          <cell r="B498">
            <v>303000</v>
          </cell>
          <cell r="C498">
            <v>6060</v>
          </cell>
          <cell r="D498">
            <v>4477</v>
          </cell>
          <cell r="E498">
            <v>661519</v>
          </cell>
          <cell r="F498">
            <v>987780</v>
          </cell>
          <cell r="G498">
            <v>0</v>
          </cell>
          <cell r="H498">
            <v>8683</v>
          </cell>
          <cell r="I498">
            <v>-4206</v>
          </cell>
          <cell r="J498">
            <v>6060</v>
          </cell>
        </row>
        <row r="499">
          <cell r="A499" t="str">
            <v>EQO000737K00JDCMA</v>
          </cell>
          <cell r="B499">
            <v>400000</v>
          </cell>
          <cell r="C499">
            <v>408000</v>
          </cell>
          <cell r="D499">
            <v>444638</v>
          </cell>
          <cell r="E499">
            <v>475976</v>
          </cell>
          <cell r="F499">
            <v>440800</v>
          </cell>
          <cell r="G499">
            <v>0</v>
          </cell>
          <cell r="H499">
            <v>5334</v>
          </cell>
          <cell r="I499">
            <v>438597</v>
          </cell>
          <cell r="J499">
            <v>407343</v>
          </cell>
        </row>
        <row r="500">
          <cell r="A500" t="str">
            <v>EQO000468K00JDCMA</v>
          </cell>
          <cell r="B500">
            <v>41000</v>
          </cell>
          <cell r="C500">
            <v>2063940</v>
          </cell>
          <cell r="D500">
            <v>1524778</v>
          </cell>
          <cell r="E500">
            <v>473098</v>
          </cell>
          <cell r="F500">
            <v>706430</v>
          </cell>
          <cell r="G500">
            <v>0</v>
          </cell>
          <cell r="H500">
            <v>6210</v>
          </cell>
          <cell r="I500">
            <v>364798</v>
          </cell>
          <cell r="J500">
            <v>483390</v>
          </cell>
        </row>
        <row r="501">
          <cell r="A501" t="str">
            <v>EQO000448K00JDCMA</v>
          </cell>
          <cell r="B501">
            <v>23700</v>
          </cell>
          <cell r="C501">
            <v>1243302</v>
          </cell>
          <cell r="D501">
            <v>918515</v>
          </cell>
          <cell r="E501">
            <v>239879</v>
          </cell>
          <cell r="F501">
            <v>355500</v>
          </cell>
          <cell r="G501">
            <v>0</v>
          </cell>
          <cell r="H501">
            <v>3125</v>
          </cell>
          <cell r="I501">
            <v>-70585258783</v>
          </cell>
          <cell r="J501">
            <v>-96694756698</v>
          </cell>
        </row>
        <row r="502">
          <cell r="A502" t="str">
            <v>EQO000501K00JDCMA</v>
          </cell>
          <cell r="B502">
            <v>-23700</v>
          </cell>
          <cell r="C502">
            <v>-1243302</v>
          </cell>
          <cell r="D502">
            <v>-918515</v>
          </cell>
          <cell r="E502">
            <v>-243810</v>
          </cell>
          <cell r="F502">
            <v>-355500</v>
          </cell>
          <cell r="G502">
            <v>0</v>
          </cell>
          <cell r="H502">
            <v>-3125</v>
          </cell>
          <cell r="I502">
            <v>70585258783</v>
          </cell>
          <cell r="J502">
            <v>96694756698</v>
          </cell>
        </row>
        <row r="503">
          <cell r="A503" t="str">
            <v>EQO000740K00JDCMA</v>
          </cell>
          <cell r="B503">
            <v>200000</v>
          </cell>
          <cell r="C503">
            <v>258000</v>
          </cell>
          <cell r="D503">
            <v>281168</v>
          </cell>
          <cell r="E503">
            <v>550200</v>
          </cell>
          <cell r="F503">
            <v>500000</v>
          </cell>
          <cell r="G503">
            <v>0</v>
          </cell>
          <cell r="H503">
            <v>6050</v>
          </cell>
          <cell r="I503">
            <v>275118</v>
          </cell>
          <cell r="J503">
            <v>258000</v>
          </cell>
        </row>
        <row r="504">
          <cell r="A504" t="str">
            <v>EQO000541K00JDCMA</v>
          </cell>
          <cell r="B504">
            <v>500000</v>
          </cell>
          <cell r="C504">
            <v>655000</v>
          </cell>
          <cell r="D504">
            <v>713819</v>
          </cell>
          <cell r="E504">
            <v>547181</v>
          </cell>
          <cell r="F504">
            <v>554500</v>
          </cell>
          <cell r="G504">
            <v>0</v>
          </cell>
          <cell r="H504">
            <v>6709</v>
          </cell>
          <cell r="I504">
            <v>697064</v>
          </cell>
          <cell r="J504">
            <v>645679</v>
          </cell>
        </row>
        <row r="505">
          <cell r="A505" t="str">
            <v>EQO000469K00JDCMA</v>
          </cell>
          <cell r="B505">
            <v>303000</v>
          </cell>
          <cell r="C505">
            <v>2087670</v>
          </cell>
          <cell r="D505">
            <v>1542309</v>
          </cell>
          <cell r="E505">
            <v>724424</v>
          </cell>
          <cell r="F505">
            <v>1081710</v>
          </cell>
          <cell r="G505">
            <v>0</v>
          </cell>
          <cell r="H505">
            <v>9509</v>
          </cell>
          <cell r="I505">
            <v>462202</v>
          </cell>
          <cell r="J505">
            <v>621057</v>
          </cell>
        </row>
        <row r="506">
          <cell r="A506" t="str">
            <v>EQO000439K00JDCMA</v>
          </cell>
          <cell r="B506">
            <v>41400</v>
          </cell>
          <cell r="C506">
            <v>414</v>
          </cell>
          <cell r="D506">
            <v>306</v>
          </cell>
          <cell r="E506">
            <v>190183</v>
          </cell>
          <cell r="F506">
            <v>281851</v>
          </cell>
          <cell r="G506">
            <v>0</v>
          </cell>
          <cell r="H506">
            <v>2478</v>
          </cell>
          <cell r="I506">
            <v>-2172</v>
          </cell>
          <cell r="J506">
            <v>414</v>
          </cell>
        </row>
        <row r="507">
          <cell r="A507" t="str">
            <v>EQO000458K00JDCMA</v>
          </cell>
          <cell r="B507">
            <v>78000</v>
          </cell>
          <cell r="C507">
            <v>780</v>
          </cell>
          <cell r="D507">
            <v>576</v>
          </cell>
          <cell r="E507">
            <v>336927</v>
          </cell>
          <cell r="F507">
            <v>503100</v>
          </cell>
          <cell r="G507">
            <v>0</v>
          </cell>
          <cell r="H507">
            <v>4422</v>
          </cell>
          <cell r="I507">
            <v>-3846</v>
          </cell>
          <cell r="J507">
            <v>780</v>
          </cell>
        </row>
        <row r="508">
          <cell r="A508" t="str">
            <v>EQO000447K00JDCMA</v>
          </cell>
          <cell r="B508">
            <v>17000</v>
          </cell>
          <cell r="C508">
            <v>0</v>
          </cell>
          <cell r="D508">
            <v>0</v>
          </cell>
          <cell r="E508">
            <v>114262</v>
          </cell>
          <cell r="F508">
            <v>169337</v>
          </cell>
          <cell r="G508">
            <v>0</v>
          </cell>
          <cell r="H508">
            <v>1489</v>
          </cell>
          <cell r="I508">
            <v>-1489</v>
          </cell>
          <cell r="J508">
            <v>0</v>
          </cell>
        </row>
        <row r="509">
          <cell r="A509" t="str">
            <v>EQO000455K00JDCMA</v>
          </cell>
          <cell r="B509">
            <v>36000</v>
          </cell>
          <cell r="C509">
            <v>0</v>
          </cell>
          <cell r="D509">
            <v>0</v>
          </cell>
          <cell r="E509">
            <v>190705</v>
          </cell>
          <cell r="F509">
            <v>284760</v>
          </cell>
          <cell r="G509">
            <v>0</v>
          </cell>
          <cell r="H509">
            <v>2503</v>
          </cell>
          <cell r="I509">
            <v>-2503</v>
          </cell>
          <cell r="J509">
            <v>0</v>
          </cell>
        </row>
        <row r="510">
          <cell r="A510" t="str">
            <v>EQO000748K00JDCMA</v>
          </cell>
          <cell r="B510">
            <v>-260969</v>
          </cell>
          <cell r="C510">
            <v>0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</row>
        <row r="511">
          <cell r="A511" t="str">
            <v>EQO000749K00JDCMA</v>
          </cell>
          <cell r="B511">
            <v>260969</v>
          </cell>
          <cell r="C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</row>
        <row r="512">
          <cell r="A512" t="str">
            <v>EQO000752K00JDCMA</v>
          </cell>
          <cell r="B512">
            <v>-260969</v>
          </cell>
          <cell r="C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</row>
        <row r="513">
          <cell r="A513" t="str">
            <v>EQO000753K00JDCMA</v>
          </cell>
          <cell r="B513">
            <v>260969</v>
          </cell>
          <cell r="C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</row>
        <row r="514">
          <cell r="A514" t="str">
            <v>EQO000442K00JDCMA</v>
          </cell>
          <cell r="B514">
            <v>6139</v>
          </cell>
          <cell r="C514">
            <v>0</v>
          </cell>
          <cell r="D514">
            <v>0</v>
          </cell>
          <cell r="E514">
            <v>98640</v>
          </cell>
          <cell r="F514">
            <v>146184</v>
          </cell>
          <cell r="G514">
            <v>0</v>
          </cell>
          <cell r="H514">
            <v>1285</v>
          </cell>
          <cell r="I514">
            <v>-1285</v>
          </cell>
          <cell r="J514">
            <v>0</v>
          </cell>
        </row>
        <row r="515">
          <cell r="A515" t="str">
            <v>EQO000460K00JDCMA</v>
          </cell>
          <cell r="B515">
            <v>12017</v>
          </cell>
          <cell r="C515">
            <v>0</v>
          </cell>
          <cell r="D515">
            <v>0</v>
          </cell>
          <cell r="E515">
            <v>145776</v>
          </cell>
          <cell r="F515">
            <v>217672</v>
          </cell>
          <cell r="G515">
            <v>0</v>
          </cell>
          <cell r="H515">
            <v>1913</v>
          </cell>
          <cell r="I515">
            <v>-1913</v>
          </cell>
          <cell r="J515">
            <v>0</v>
          </cell>
        </row>
        <row r="516">
          <cell r="A516" t="str">
            <v>EQO000684K00JDCMA</v>
          </cell>
          <cell r="B516">
            <v>-5000000</v>
          </cell>
          <cell r="C516">
            <v>-1362750</v>
          </cell>
          <cell r="D516">
            <v>-1362750</v>
          </cell>
          <cell r="E516">
            <v>-2347000</v>
          </cell>
          <cell r="F516">
            <v>-2347000</v>
          </cell>
          <cell r="G516">
            <v>0</v>
          </cell>
          <cell r="H516">
            <v>0</v>
          </cell>
          <cell r="I516">
            <v>-1362750</v>
          </cell>
          <cell r="J516">
            <v>-1362750</v>
          </cell>
        </row>
        <row r="517">
          <cell r="A517" t="str">
            <v>EQO000661K00JDCMA</v>
          </cell>
          <cell r="B517">
            <v>200000</v>
          </cell>
          <cell r="C517">
            <v>24000</v>
          </cell>
          <cell r="D517">
            <v>24000</v>
          </cell>
          <cell r="E517">
            <v>169200</v>
          </cell>
          <cell r="F517">
            <v>169200</v>
          </cell>
          <cell r="G517">
            <v>0</v>
          </cell>
          <cell r="H517">
            <v>0</v>
          </cell>
          <cell r="I517">
            <v>24000</v>
          </cell>
          <cell r="J517">
            <v>24000</v>
          </cell>
        </row>
        <row r="518">
          <cell r="A518" t="str">
            <v>EQO000708K00JDCMA</v>
          </cell>
          <cell r="B518">
            <v>200000</v>
          </cell>
          <cell r="C518">
            <v>24000</v>
          </cell>
          <cell r="D518">
            <v>24000</v>
          </cell>
          <cell r="E518">
            <v>58000</v>
          </cell>
          <cell r="F518">
            <v>58000</v>
          </cell>
          <cell r="G518">
            <v>0</v>
          </cell>
          <cell r="H518">
            <v>0</v>
          </cell>
          <cell r="I518">
            <v>24000</v>
          </cell>
          <cell r="J518">
            <v>24000</v>
          </cell>
        </row>
        <row r="519">
          <cell r="A519" t="str">
            <v>EQO000504K00JDCMA</v>
          </cell>
          <cell r="B519">
            <v>23700</v>
          </cell>
          <cell r="C519">
            <v>5688</v>
          </cell>
          <cell r="D519">
            <v>4202</v>
          </cell>
          <cell r="E519">
            <v>243810</v>
          </cell>
          <cell r="F519">
            <v>355500</v>
          </cell>
          <cell r="G519">
            <v>0</v>
          </cell>
          <cell r="H519">
            <v>3125</v>
          </cell>
          <cell r="I519">
            <v>1077</v>
          </cell>
          <cell r="J519">
            <v>5688</v>
          </cell>
        </row>
        <row r="520">
          <cell r="A520" t="str">
            <v>EQO000722K00JDCMA</v>
          </cell>
          <cell r="B520">
            <v>7500000</v>
          </cell>
          <cell r="C520">
            <v>26259225</v>
          </cell>
          <cell r="D520">
            <v>756750</v>
          </cell>
          <cell r="E520">
            <v>786210</v>
          </cell>
          <cell r="F520">
            <v>27257895</v>
          </cell>
          <cell r="G520">
            <v>0</v>
          </cell>
          <cell r="H520">
            <v>1243</v>
          </cell>
          <cell r="I520">
            <v>755507</v>
          </cell>
          <cell r="J520">
            <v>26259225</v>
          </cell>
        </row>
        <row r="521">
          <cell r="A521" t="str">
            <v>EQO000445K00JDCMA</v>
          </cell>
          <cell r="B521">
            <v>66800</v>
          </cell>
          <cell r="C521">
            <v>0</v>
          </cell>
          <cell r="D521">
            <v>0</v>
          </cell>
          <cell r="E521">
            <v>217799</v>
          </cell>
          <cell r="F521">
            <v>322778</v>
          </cell>
          <cell r="G521">
            <v>0</v>
          </cell>
          <cell r="H521">
            <v>2837</v>
          </cell>
          <cell r="I521">
            <v>-2837</v>
          </cell>
          <cell r="J521">
            <v>0</v>
          </cell>
        </row>
        <row r="522">
          <cell r="A522" t="str">
            <v>EQO000461K00JDCMA</v>
          </cell>
          <cell r="B522">
            <v>120000</v>
          </cell>
          <cell r="C522">
            <v>0</v>
          </cell>
          <cell r="D522">
            <v>0</v>
          </cell>
          <cell r="E522">
            <v>273239</v>
          </cell>
          <cell r="F522">
            <v>408000</v>
          </cell>
          <cell r="G522">
            <v>0</v>
          </cell>
          <cell r="H522">
            <v>3586</v>
          </cell>
          <cell r="I522">
            <v>-3586</v>
          </cell>
          <cell r="J522">
            <v>0</v>
          </cell>
        </row>
        <row r="523">
          <cell r="A523" t="str">
            <v>EQO000440K00JDCMA</v>
          </cell>
          <cell r="B523">
            <v>166200</v>
          </cell>
          <cell r="C523">
            <v>0</v>
          </cell>
          <cell r="D523">
            <v>0</v>
          </cell>
          <cell r="E523">
            <v>370081</v>
          </cell>
          <cell r="F523">
            <v>548460</v>
          </cell>
          <cell r="G523">
            <v>0</v>
          </cell>
          <cell r="H523">
            <v>4821</v>
          </cell>
          <cell r="I523">
            <v>-4822</v>
          </cell>
          <cell r="J523">
            <v>-1</v>
          </cell>
        </row>
        <row r="524">
          <cell r="A524" t="str">
            <v>EQO000436K00JDCMA</v>
          </cell>
          <cell r="B524">
            <v>76600</v>
          </cell>
          <cell r="C524">
            <v>3830</v>
          </cell>
          <cell r="D524">
            <v>2829</v>
          </cell>
          <cell r="E524">
            <v>300404</v>
          </cell>
          <cell r="F524">
            <v>445199</v>
          </cell>
          <cell r="G524">
            <v>0</v>
          </cell>
          <cell r="H524">
            <v>3913</v>
          </cell>
          <cell r="I524">
            <v>-1085</v>
          </cell>
          <cell r="J524">
            <v>3829</v>
          </cell>
        </row>
        <row r="525">
          <cell r="A525" t="str">
            <v>EQO000454K00JDCMA</v>
          </cell>
          <cell r="B525">
            <v>143000</v>
          </cell>
          <cell r="C525">
            <v>7150</v>
          </cell>
          <cell r="D525">
            <v>5282</v>
          </cell>
          <cell r="E525">
            <v>337102</v>
          </cell>
          <cell r="F525">
            <v>503360</v>
          </cell>
          <cell r="G525">
            <v>0</v>
          </cell>
          <cell r="H525">
            <v>4425</v>
          </cell>
          <cell r="I525">
            <v>857</v>
          </cell>
          <cell r="J525">
            <v>7150</v>
          </cell>
        </row>
        <row r="526">
          <cell r="A526" t="str">
            <v>EQO000446K00JDCMA</v>
          </cell>
          <cell r="B526">
            <v>17000</v>
          </cell>
          <cell r="C526">
            <v>1076440</v>
          </cell>
          <cell r="D526">
            <v>795242</v>
          </cell>
          <cell r="E526">
            <v>91768</v>
          </cell>
          <cell r="F526">
            <v>136000</v>
          </cell>
          <cell r="G526">
            <v>0</v>
          </cell>
          <cell r="H526">
            <v>1196</v>
          </cell>
          <cell r="I526">
            <v>-71780290600</v>
          </cell>
          <cell r="J526">
            <v>-98331831417</v>
          </cell>
        </row>
        <row r="527">
          <cell r="A527" t="str">
            <v>EQO000456K00JDCMA</v>
          </cell>
          <cell r="B527">
            <v>36000</v>
          </cell>
          <cell r="C527">
            <v>2279520</v>
          </cell>
          <cell r="D527">
            <v>1684043</v>
          </cell>
          <cell r="E527">
            <v>283284</v>
          </cell>
          <cell r="F527">
            <v>423000</v>
          </cell>
          <cell r="G527">
            <v>0</v>
          </cell>
          <cell r="H527">
            <v>3718</v>
          </cell>
          <cell r="I527">
            <v>160254</v>
          </cell>
          <cell r="J527">
            <v>197176</v>
          </cell>
        </row>
        <row r="528">
          <cell r="A528" t="str">
            <v>EQO000746K00JDCMA</v>
          </cell>
          <cell r="B528">
            <v>260969</v>
          </cell>
          <cell r="C528">
            <v>0</v>
          </cell>
          <cell r="D528">
            <v>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</row>
        <row r="529">
          <cell r="A529" t="str">
            <v>EQO000747K00JDCMA</v>
          </cell>
          <cell r="B529">
            <v>-260969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</row>
        <row r="530">
          <cell r="A530" t="str">
            <v>EQO000750K00JDCMA</v>
          </cell>
          <cell r="B530">
            <v>-260969</v>
          </cell>
          <cell r="C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</row>
        <row r="531">
          <cell r="A531" t="str">
            <v>EQO000751K00JDCMA</v>
          </cell>
          <cell r="B531">
            <v>260969</v>
          </cell>
          <cell r="C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</row>
        <row r="532">
          <cell r="A532" t="str">
            <v>EQO000443K00JDCMA</v>
          </cell>
          <cell r="B532">
            <v>6139</v>
          </cell>
          <cell r="C532">
            <v>519912</v>
          </cell>
          <cell r="D532">
            <v>384096</v>
          </cell>
          <cell r="E532">
            <v>95142</v>
          </cell>
          <cell r="F532">
            <v>141000</v>
          </cell>
          <cell r="G532">
            <v>0</v>
          </cell>
          <cell r="H532">
            <v>1239</v>
          </cell>
          <cell r="I532">
            <v>-36582532826</v>
          </cell>
          <cell r="J532">
            <v>-50114416282</v>
          </cell>
        </row>
        <row r="533">
          <cell r="A533" t="str">
            <v>EQO000459K00JDCMA</v>
          </cell>
          <cell r="B533">
            <v>12017</v>
          </cell>
          <cell r="C533">
            <v>1017720</v>
          </cell>
          <cell r="D533">
            <v>751862</v>
          </cell>
          <cell r="E533">
            <v>232588</v>
          </cell>
          <cell r="F533">
            <v>347300</v>
          </cell>
          <cell r="G533">
            <v>0</v>
          </cell>
          <cell r="H533">
            <v>3053</v>
          </cell>
          <cell r="I533">
            <v>32704</v>
          </cell>
          <cell r="J533">
            <v>36727</v>
          </cell>
        </row>
        <row r="534">
          <cell r="A534" t="str">
            <v>EQO000502K00JDCMA</v>
          </cell>
          <cell r="B534">
            <v>23700</v>
          </cell>
          <cell r="C534">
            <v>1243302</v>
          </cell>
          <cell r="D534">
            <v>918515</v>
          </cell>
          <cell r="E534">
            <v>267541</v>
          </cell>
          <cell r="F534">
            <v>390102</v>
          </cell>
          <cell r="G534">
            <v>0</v>
          </cell>
          <cell r="H534">
            <v>3429</v>
          </cell>
          <cell r="I534">
            <v>-70148623790</v>
          </cell>
          <cell r="J534">
            <v>-96096610004</v>
          </cell>
        </row>
        <row r="535">
          <cell r="A535" t="str">
            <v>EQO000444K00JDCMA</v>
          </cell>
          <cell r="B535">
            <v>66800</v>
          </cell>
          <cell r="C535">
            <v>1200396</v>
          </cell>
          <cell r="D535">
            <v>886817</v>
          </cell>
          <cell r="E535">
            <v>180297</v>
          </cell>
          <cell r="F535">
            <v>267200</v>
          </cell>
          <cell r="G535">
            <v>0</v>
          </cell>
          <cell r="H535">
            <v>2349</v>
          </cell>
          <cell r="I535">
            <v>-78341292186</v>
          </cell>
          <cell r="J535">
            <v>-107319747403</v>
          </cell>
        </row>
        <row r="536">
          <cell r="A536" t="str">
            <v>EQO000462K00JDCMA</v>
          </cell>
          <cell r="B536">
            <v>120000</v>
          </cell>
          <cell r="C536">
            <v>2156400</v>
          </cell>
          <cell r="D536">
            <v>1593085</v>
          </cell>
          <cell r="E536">
            <v>453255</v>
          </cell>
          <cell r="F536">
            <v>676800</v>
          </cell>
          <cell r="G536">
            <v>0</v>
          </cell>
          <cell r="H536">
            <v>5949</v>
          </cell>
          <cell r="I536">
            <v>179832</v>
          </cell>
          <cell r="J536">
            <v>228535</v>
          </cell>
        </row>
        <row r="537">
          <cell r="A537" t="str">
            <v>EQO000723K00JDCMA</v>
          </cell>
          <cell r="B537">
            <v>7500000</v>
          </cell>
          <cell r="C537">
            <v>28705575</v>
          </cell>
          <cell r="D537">
            <v>827250</v>
          </cell>
          <cell r="E537">
            <v>1066732</v>
          </cell>
          <cell r="F537">
            <v>36983589</v>
          </cell>
          <cell r="G537">
            <v>0</v>
          </cell>
          <cell r="H537">
            <v>1687</v>
          </cell>
          <cell r="I537">
            <v>825563</v>
          </cell>
          <cell r="J537">
            <v>28705575</v>
          </cell>
        </row>
        <row r="538">
          <cell r="A538" t="str">
            <v>EQO000721K00JDCMA</v>
          </cell>
          <cell r="B538">
            <v>1500000</v>
          </cell>
          <cell r="C538">
            <v>1965000</v>
          </cell>
          <cell r="D538">
            <v>2141457</v>
          </cell>
          <cell r="E538">
            <v>1631049</v>
          </cell>
          <cell r="F538">
            <v>1515000</v>
          </cell>
          <cell r="G538">
            <v>0</v>
          </cell>
          <cell r="H538">
            <v>18332</v>
          </cell>
          <cell r="I538">
            <v>2093032</v>
          </cell>
          <cell r="J538">
            <v>1937076</v>
          </cell>
        </row>
        <row r="539">
          <cell r="A539" t="str">
            <v>EQO000441K00JDCMA</v>
          </cell>
          <cell r="B539">
            <v>166200</v>
          </cell>
          <cell r="C539">
            <v>1243176</v>
          </cell>
          <cell r="D539">
            <v>918422</v>
          </cell>
          <cell r="E539">
            <v>336437</v>
          </cell>
          <cell r="F539">
            <v>498600</v>
          </cell>
          <cell r="G539">
            <v>0</v>
          </cell>
          <cell r="H539">
            <v>4383</v>
          </cell>
          <cell r="I539">
            <v>-66953689745</v>
          </cell>
          <cell r="J539">
            <v>-91719868547</v>
          </cell>
        </row>
        <row r="540">
          <cell r="A540" t="str">
            <v>EQO000437K00JDCMA</v>
          </cell>
          <cell r="B540">
            <v>76600</v>
          </cell>
          <cell r="C540">
            <v>848728</v>
          </cell>
          <cell r="D540">
            <v>627015</v>
          </cell>
          <cell r="E540">
            <v>206748</v>
          </cell>
          <cell r="F540">
            <v>306400</v>
          </cell>
          <cell r="G540">
            <v>0</v>
          </cell>
          <cell r="H540">
            <v>2693</v>
          </cell>
          <cell r="I540">
            <v>-34266976904</v>
          </cell>
          <cell r="J540">
            <v>-46942338191</v>
          </cell>
        </row>
        <row r="541">
          <cell r="A541" t="str">
            <v>EQO000453K00JDCMA</v>
          </cell>
          <cell r="B541">
            <v>143000</v>
          </cell>
          <cell r="C541">
            <v>1584440</v>
          </cell>
          <cell r="D541">
            <v>1170538</v>
          </cell>
          <cell r="E541">
            <v>639727</v>
          </cell>
          <cell r="F541">
            <v>955240</v>
          </cell>
          <cell r="G541">
            <v>0</v>
          </cell>
          <cell r="H541">
            <v>8397</v>
          </cell>
          <cell r="I541">
            <v>522419</v>
          </cell>
          <cell r="J541">
            <v>708086</v>
          </cell>
        </row>
        <row r="542">
          <cell r="A542" t="str">
            <v>EQO000438K00JDCMA</v>
          </cell>
          <cell r="B542">
            <v>41400</v>
          </cell>
          <cell r="C542">
            <v>795294</v>
          </cell>
          <cell r="D542">
            <v>587540</v>
          </cell>
          <cell r="E542">
            <v>167611</v>
          </cell>
          <cell r="F542">
            <v>248400</v>
          </cell>
          <cell r="G542">
            <v>0</v>
          </cell>
          <cell r="H542">
            <v>2184</v>
          </cell>
          <cell r="I542">
            <v>-43574955781</v>
          </cell>
          <cell r="J542">
            <v>-59693338510</v>
          </cell>
        </row>
        <row r="543">
          <cell r="A543" t="str">
            <v>EQO000457K00JDCMA</v>
          </cell>
          <cell r="B543">
            <v>78000</v>
          </cell>
          <cell r="C543">
            <v>1498380</v>
          </cell>
          <cell r="D543">
            <v>1106959</v>
          </cell>
          <cell r="E543">
            <v>365658</v>
          </cell>
          <cell r="F543">
            <v>546000</v>
          </cell>
          <cell r="G543">
            <v>0</v>
          </cell>
          <cell r="H543">
            <v>4800</v>
          </cell>
          <cell r="I543">
            <v>281171</v>
          </cell>
          <cell r="J543">
            <v>373708</v>
          </cell>
        </row>
        <row r="544">
          <cell r="A544" t="str">
            <v>EQO000674K00JDCMA</v>
          </cell>
          <cell r="B544">
            <v>-2300</v>
          </cell>
          <cell r="C544">
            <v>-371680</v>
          </cell>
          <cell r="D544">
            <v>-274586</v>
          </cell>
          <cell r="E544">
            <v>-838893</v>
          </cell>
          <cell r="F544">
            <v>-1258675</v>
          </cell>
          <cell r="G544">
            <v>0</v>
          </cell>
          <cell r="H544">
            <v>-11064</v>
          </cell>
          <cell r="I544">
            <v>-263522</v>
          </cell>
          <cell r="J544">
            <v>-371680</v>
          </cell>
        </row>
        <row r="545">
          <cell r="A545" t="str">
            <v>EQO000668K00JDCMA</v>
          </cell>
          <cell r="B545">
            <v>-2500</v>
          </cell>
          <cell r="C545">
            <v>-231500</v>
          </cell>
          <cell r="D545">
            <v>-171025</v>
          </cell>
          <cell r="E545">
            <v>-980114</v>
          </cell>
          <cell r="F545">
            <v>-1466250</v>
          </cell>
          <cell r="G545">
            <v>0</v>
          </cell>
          <cell r="H545">
            <v>-12889</v>
          </cell>
          <cell r="I545">
            <v>-158137</v>
          </cell>
          <cell r="J545">
            <v>-231500</v>
          </cell>
        </row>
        <row r="546">
          <cell r="A546" t="str">
            <v>EQO000620K00JDCMA</v>
          </cell>
          <cell r="B546">
            <v>-8300</v>
          </cell>
          <cell r="C546">
            <v>-107070</v>
          </cell>
          <cell r="D546">
            <v>-79100</v>
          </cell>
          <cell r="E546">
            <v>-2557650</v>
          </cell>
          <cell r="F546">
            <v>-3778160</v>
          </cell>
          <cell r="G546">
            <v>0</v>
          </cell>
          <cell r="H546">
            <v>-33212</v>
          </cell>
          <cell r="I546">
            <v>-45889</v>
          </cell>
          <cell r="J546">
            <v>-107070</v>
          </cell>
        </row>
        <row r="547">
          <cell r="A547" t="str">
            <v>EQO000466K00JDCMA</v>
          </cell>
          <cell r="B547">
            <v>-11100</v>
          </cell>
          <cell r="C547">
            <v>-13553322</v>
          </cell>
          <cell r="D547">
            <v>-10012797</v>
          </cell>
          <cell r="E547">
            <v>-2207809</v>
          </cell>
          <cell r="F547">
            <v>-3296700</v>
          </cell>
          <cell r="G547">
            <v>0</v>
          </cell>
          <cell r="H547">
            <v>-28979</v>
          </cell>
          <cell r="I547">
            <v>-9983818</v>
          </cell>
          <cell r="J547">
            <v>-13553322</v>
          </cell>
        </row>
        <row r="548">
          <cell r="A548" t="str">
            <v>EQO000450K00JDCMA</v>
          </cell>
          <cell r="B548">
            <v>-6047</v>
          </cell>
          <cell r="C548">
            <v>-8096691</v>
          </cell>
          <cell r="D548">
            <v>-5981598</v>
          </cell>
          <cell r="E548">
            <v>-817692</v>
          </cell>
          <cell r="F548">
            <v>-1211819</v>
          </cell>
          <cell r="G548">
            <v>0</v>
          </cell>
          <cell r="H548">
            <v>-10652</v>
          </cell>
          <cell r="I548">
            <v>-5970946</v>
          </cell>
          <cell r="J548">
            <v>-8096691</v>
          </cell>
        </row>
        <row r="549">
          <cell r="A549" t="str">
            <v>EQO000463K00JDCMA</v>
          </cell>
          <cell r="B549">
            <v>-270</v>
          </cell>
          <cell r="C549">
            <v>-238</v>
          </cell>
          <cell r="D549">
            <v>-176</v>
          </cell>
          <cell r="E549">
            <v>-90410</v>
          </cell>
          <cell r="F549">
            <v>-135000</v>
          </cell>
          <cell r="G549">
            <v>0</v>
          </cell>
          <cell r="H549">
            <v>-1187</v>
          </cell>
          <cell r="I549">
            <v>1011</v>
          </cell>
          <cell r="J549">
            <v>-238</v>
          </cell>
        </row>
        <row r="550">
          <cell r="A550" t="str">
            <v>EQO000464K00JDCMA</v>
          </cell>
          <cell r="B550">
            <v>270</v>
          </cell>
          <cell r="C550">
            <v>471417</v>
          </cell>
          <cell r="D550">
            <v>348269</v>
          </cell>
          <cell r="E550">
            <v>90410</v>
          </cell>
          <cell r="F550">
            <v>135000</v>
          </cell>
          <cell r="G550">
            <v>0</v>
          </cell>
          <cell r="H550">
            <v>1187</v>
          </cell>
          <cell r="I550">
            <v>347083</v>
          </cell>
          <cell r="J550">
            <v>471417</v>
          </cell>
        </row>
        <row r="551">
          <cell r="A551" t="str">
            <v>EQO000476K00JDCMA</v>
          </cell>
          <cell r="B551">
            <v>-4500</v>
          </cell>
          <cell r="C551">
            <v>-450</v>
          </cell>
          <cell r="D551">
            <v>-332</v>
          </cell>
          <cell r="E551">
            <v>-1386834</v>
          </cell>
          <cell r="F551">
            <v>-2055150</v>
          </cell>
          <cell r="G551">
            <v>0</v>
          </cell>
          <cell r="H551">
            <v>-18066</v>
          </cell>
          <cell r="I551">
            <v>17733</v>
          </cell>
          <cell r="J551">
            <v>-450</v>
          </cell>
        </row>
        <row r="552">
          <cell r="A552" t="str">
            <v>EQO000465K00JDCMA</v>
          </cell>
          <cell r="B552">
            <v>-11100</v>
          </cell>
          <cell r="C552">
            <v>-666</v>
          </cell>
          <cell r="D552">
            <v>-492</v>
          </cell>
          <cell r="E552">
            <v>-1687450</v>
          </cell>
          <cell r="F552">
            <v>-2519700</v>
          </cell>
          <cell r="G552">
            <v>0</v>
          </cell>
          <cell r="H552">
            <v>-22149</v>
          </cell>
          <cell r="I552">
            <v>21657</v>
          </cell>
          <cell r="J552">
            <v>-666</v>
          </cell>
        </row>
        <row r="553">
          <cell r="A553" t="str">
            <v>EQO000451K00JDCMA</v>
          </cell>
          <cell r="B553">
            <v>-6047</v>
          </cell>
          <cell r="C553">
            <v>-181</v>
          </cell>
          <cell r="D553">
            <v>-134</v>
          </cell>
          <cell r="E553">
            <v>-1224089</v>
          </cell>
          <cell r="F553">
            <v>-1814100</v>
          </cell>
          <cell r="G553">
            <v>0</v>
          </cell>
          <cell r="H553">
            <v>-15947</v>
          </cell>
          <cell r="I553">
            <v>15813</v>
          </cell>
          <cell r="J553">
            <v>-181</v>
          </cell>
        </row>
        <row r="554">
          <cell r="A554" t="str">
            <v>AMGN_OPTJUL0360000C</v>
          </cell>
          <cell r="B554">
            <v>2000</v>
          </cell>
          <cell r="C554">
            <v>620000</v>
          </cell>
          <cell r="D554">
            <v>620000</v>
          </cell>
          <cell r="E554">
            <v>690000</v>
          </cell>
          <cell r="F554">
            <v>690000</v>
          </cell>
          <cell r="G554">
            <v>0</v>
          </cell>
          <cell r="H554">
            <v>0</v>
          </cell>
          <cell r="I554">
            <v>-100000</v>
          </cell>
          <cell r="J554">
            <v>-100000</v>
          </cell>
        </row>
        <row r="555">
          <cell r="A555" t="str">
            <v>AMGN_OPTJUL0360000P</v>
          </cell>
          <cell r="B555">
            <v>2000</v>
          </cell>
          <cell r="C555">
            <v>1060000</v>
          </cell>
          <cell r="D555">
            <v>1060000</v>
          </cell>
          <cell r="E555">
            <v>1057000</v>
          </cell>
          <cell r="F555">
            <v>1057000</v>
          </cell>
          <cell r="G555">
            <v>0</v>
          </cell>
          <cell r="H555">
            <v>0</v>
          </cell>
          <cell r="I555">
            <v>80000</v>
          </cell>
          <cell r="J555">
            <v>80000</v>
          </cell>
        </row>
        <row r="556">
          <cell r="A556" t="str">
            <v>AMKR_OPTJAN0525000P</v>
          </cell>
          <cell r="B556">
            <v>11925</v>
          </cell>
          <cell r="C556">
            <v>745313</v>
          </cell>
          <cell r="D556">
            <v>745313</v>
          </cell>
          <cell r="E556">
            <v>1571225</v>
          </cell>
          <cell r="F556">
            <v>1571225</v>
          </cell>
          <cell r="G556">
            <v>0</v>
          </cell>
          <cell r="H556">
            <v>0</v>
          </cell>
          <cell r="I556">
            <v>-59625</v>
          </cell>
          <cell r="J556">
            <v>-59625</v>
          </cell>
        </row>
        <row r="557">
          <cell r="A557" t="str">
            <v>BUD_OPTJAN0450000C</v>
          </cell>
          <cell r="B557">
            <v>-2250</v>
          </cell>
          <cell r="C557">
            <v>-568125</v>
          </cell>
          <cell r="D557">
            <v>-568125</v>
          </cell>
          <cell r="E557">
            <v>-1547303</v>
          </cell>
          <cell r="F557">
            <v>-1547303</v>
          </cell>
          <cell r="G557">
            <v>0</v>
          </cell>
          <cell r="H557">
            <v>0</v>
          </cell>
          <cell r="I557">
            <v>33750</v>
          </cell>
          <cell r="J557">
            <v>33750</v>
          </cell>
        </row>
        <row r="558">
          <cell r="A558" t="str">
            <v>APOL_OPTMAY0345000C</v>
          </cell>
          <cell r="B558">
            <v>250</v>
          </cell>
          <cell r="C558">
            <v>148750</v>
          </cell>
          <cell r="D558">
            <v>148750</v>
          </cell>
          <cell r="E558">
            <v>125250</v>
          </cell>
          <cell r="F558">
            <v>125250</v>
          </cell>
          <cell r="G558">
            <v>0</v>
          </cell>
          <cell r="H558">
            <v>0</v>
          </cell>
          <cell r="I558">
            <v>-6250</v>
          </cell>
          <cell r="J558">
            <v>-6250</v>
          </cell>
        </row>
        <row r="559">
          <cell r="A559" t="str">
            <v>APOL_OPTMAY0345000P</v>
          </cell>
          <cell r="B559">
            <v>250</v>
          </cell>
          <cell r="C559">
            <v>25625</v>
          </cell>
          <cell r="D559">
            <v>25625</v>
          </cell>
          <cell r="E559">
            <v>141750</v>
          </cell>
          <cell r="F559">
            <v>141750</v>
          </cell>
          <cell r="G559">
            <v>0</v>
          </cell>
          <cell r="H559">
            <v>0</v>
          </cell>
          <cell r="I559">
            <v>-1875</v>
          </cell>
          <cell r="J559">
            <v>-1875</v>
          </cell>
        </row>
        <row r="560">
          <cell r="A560" t="str">
            <v>AAPL_OPTJAN0410000P</v>
          </cell>
          <cell r="B560">
            <v>1500</v>
          </cell>
          <cell r="C560">
            <v>82500</v>
          </cell>
          <cell r="D560">
            <v>82500</v>
          </cell>
          <cell r="E560">
            <v>84000</v>
          </cell>
          <cell r="F560">
            <v>84000</v>
          </cell>
          <cell r="G560">
            <v>0</v>
          </cell>
          <cell r="H560">
            <v>0</v>
          </cell>
          <cell r="I560">
            <v>11250</v>
          </cell>
          <cell r="J560">
            <v>11250</v>
          </cell>
        </row>
        <row r="561">
          <cell r="A561" t="str">
            <v>AAPL_OPTJAN0550000P</v>
          </cell>
          <cell r="B561">
            <v>500</v>
          </cell>
          <cell r="C561">
            <v>11250</v>
          </cell>
          <cell r="D561">
            <v>11250</v>
          </cell>
          <cell r="E561">
            <v>54000</v>
          </cell>
          <cell r="F561">
            <v>54000</v>
          </cell>
          <cell r="G561">
            <v>0</v>
          </cell>
          <cell r="H561">
            <v>0</v>
          </cell>
          <cell r="I561">
            <v>1250</v>
          </cell>
          <cell r="J561">
            <v>1250</v>
          </cell>
        </row>
        <row r="562">
          <cell r="A562" t="str">
            <v>AAPL_OPTJAN0475000P</v>
          </cell>
          <cell r="B562">
            <v>2000</v>
          </cell>
          <cell r="C562">
            <v>50000</v>
          </cell>
          <cell r="D562">
            <v>50000</v>
          </cell>
          <cell r="E562">
            <v>72000</v>
          </cell>
          <cell r="F562">
            <v>72000</v>
          </cell>
          <cell r="G562">
            <v>0</v>
          </cell>
          <cell r="H562">
            <v>0</v>
          </cell>
          <cell r="I562">
            <v>15000</v>
          </cell>
          <cell r="J562">
            <v>15000</v>
          </cell>
        </row>
        <row r="563">
          <cell r="A563" t="str">
            <v>SAN_SMJUN0367500C</v>
          </cell>
          <cell r="B563">
            <v>3000</v>
          </cell>
          <cell r="C563">
            <v>57000</v>
          </cell>
          <cell r="D563">
            <v>62119</v>
          </cell>
          <cell r="E563">
            <v>69143</v>
          </cell>
          <cell r="F563">
            <v>63000</v>
          </cell>
          <cell r="G563">
            <v>0</v>
          </cell>
          <cell r="H563">
            <v>762</v>
          </cell>
          <cell r="I563">
            <v>-29171</v>
          </cell>
          <cell r="J563">
            <v>-27000</v>
          </cell>
        </row>
        <row r="564">
          <cell r="A564" t="str">
            <v>BBBY_USMAY0337500C</v>
          </cell>
          <cell r="B564">
            <v>1000</v>
          </cell>
          <cell r="C564">
            <v>85000</v>
          </cell>
          <cell r="D564">
            <v>85000</v>
          </cell>
          <cell r="E564">
            <v>383000</v>
          </cell>
          <cell r="F564">
            <v>383000</v>
          </cell>
          <cell r="G564">
            <v>0</v>
          </cell>
          <cell r="H564">
            <v>0</v>
          </cell>
          <cell r="I564">
            <v>-20000</v>
          </cell>
          <cell r="J564">
            <v>-20000</v>
          </cell>
        </row>
        <row r="565">
          <cell r="A565" t="str">
            <v>BBBY_USMAY0337500P</v>
          </cell>
          <cell r="B565">
            <v>1000</v>
          </cell>
          <cell r="C565">
            <v>380000</v>
          </cell>
          <cell r="D565">
            <v>380000</v>
          </cell>
          <cell r="E565">
            <v>563000</v>
          </cell>
          <cell r="F565">
            <v>563000</v>
          </cell>
          <cell r="G565">
            <v>0</v>
          </cell>
          <cell r="H565">
            <v>0</v>
          </cell>
          <cell r="I565">
            <v>25000</v>
          </cell>
          <cell r="J565">
            <v>25000</v>
          </cell>
        </row>
        <row r="566">
          <cell r="A566" t="str">
            <v>CPN_OPTJAN0425000C</v>
          </cell>
          <cell r="B566">
            <v>7500</v>
          </cell>
          <cell r="C566">
            <v>993750</v>
          </cell>
          <cell r="D566">
            <v>993750</v>
          </cell>
          <cell r="E566">
            <v>630000</v>
          </cell>
          <cell r="F566">
            <v>630000</v>
          </cell>
          <cell r="G566">
            <v>0</v>
          </cell>
          <cell r="H566">
            <v>0</v>
          </cell>
          <cell r="I566">
            <v>-37500</v>
          </cell>
          <cell r="J566">
            <v>-37500</v>
          </cell>
        </row>
        <row r="567">
          <cell r="A567" t="str">
            <v>CCL_OPTJAN0425000C</v>
          </cell>
          <cell r="B567">
            <v>1000</v>
          </cell>
          <cell r="C567">
            <v>280000</v>
          </cell>
          <cell r="D567">
            <v>280000</v>
          </cell>
          <cell r="E567">
            <v>592500</v>
          </cell>
          <cell r="F567">
            <v>592500</v>
          </cell>
          <cell r="G567">
            <v>0</v>
          </cell>
          <cell r="H567">
            <v>0</v>
          </cell>
          <cell r="I567">
            <v>-25000</v>
          </cell>
          <cell r="J567">
            <v>-25000</v>
          </cell>
        </row>
        <row r="568">
          <cell r="A568" t="str">
            <v>CIEN_USJUL0375000C</v>
          </cell>
          <cell r="B568">
            <v>8000</v>
          </cell>
          <cell r="C568">
            <v>100000</v>
          </cell>
          <cell r="D568">
            <v>100000</v>
          </cell>
          <cell r="E568">
            <v>686750</v>
          </cell>
          <cell r="F568">
            <v>686750</v>
          </cell>
          <cell r="G568">
            <v>0</v>
          </cell>
          <cell r="H568">
            <v>0</v>
          </cell>
          <cell r="I568">
            <v>-20000</v>
          </cell>
          <cell r="J568">
            <v>-20000</v>
          </cell>
        </row>
        <row r="569">
          <cell r="A569" t="str">
            <v>CIEN_USJUL0375000P</v>
          </cell>
          <cell r="B569">
            <v>8000</v>
          </cell>
          <cell r="C569">
            <v>2600000</v>
          </cell>
          <cell r="D569">
            <v>2600000</v>
          </cell>
          <cell r="E569">
            <v>1760250</v>
          </cell>
          <cell r="F569">
            <v>1760250</v>
          </cell>
          <cell r="G569">
            <v>0</v>
          </cell>
          <cell r="H569">
            <v>0</v>
          </cell>
          <cell r="I569">
            <v>40000</v>
          </cell>
          <cell r="J569">
            <v>40000</v>
          </cell>
        </row>
        <row r="570">
          <cell r="A570" t="str">
            <v>CSCO_OPTJUL0315000C</v>
          </cell>
          <cell r="B570">
            <v>7000</v>
          </cell>
          <cell r="C570">
            <v>472500</v>
          </cell>
          <cell r="D570">
            <v>472500</v>
          </cell>
          <cell r="E570">
            <v>1107250</v>
          </cell>
          <cell r="F570">
            <v>1107250</v>
          </cell>
          <cell r="G570">
            <v>0</v>
          </cell>
          <cell r="H570">
            <v>0</v>
          </cell>
          <cell r="I570">
            <v>-70000</v>
          </cell>
          <cell r="J570">
            <v>-70000</v>
          </cell>
        </row>
        <row r="571">
          <cell r="A571" t="str">
            <v>CSCO_OPTJUL0315000P</v>
          </cell>
          <cell r="B571">
            <v>7000</v>
          </cell>
          <cell r="C571">
            <v>1855000</v>
          </cell>
          <cell r="D571">
            <v>1855000</v>
          </cell>
          <cell r="E571">
            <v>1859550</v>
          </cell>
          <cell r="F571">
            <v>1859550</v>
          </cell>
          <cell r="G571">
            <v>0</v>
          </cell>
          <cell r="H571">
            <v>0</v>
          </cell>
          <cell r="I571">
            <v>105000</v>
          </cell>
          <cell r="J571">
            <v>105000</v>
          </cell>
        </row>
        <row r="572">
          <cell r="A572" t="str">
            <v>C_OPTJUN0335000C</v>
          </cell>
          <cell r="B572">
            <v>3500</v>
          </cell>
          <cell r="C572">
            <v>708750</v>
          </cell>
          <cell r="D572">
            <v>708750</v>
          </cell>
          <cell r="E572">
            <v>955500</v>
          </cell>
          <cell r="F572">
            <v>955500</v>
          </cell>
          <cell r="G572">
            <v>0</v>
          </cell>
          <cell r="H572">
            <v>0</v>
          </cell>
          <cell r="I572">
            <v>-210000</v>
          </cell>
          <cell r="J572">
            <v>-210000</v>
          </cell>
        </row>
        <row r="573">
          <cell r="A573" t="str">
            <v>C_OPTJUN0335000P</v>
          </cell>
          <cell r="B573">
            <v>3500</v>
          </cell>
          <cell r="C573">
            <v>953750</v>
          </cell>
          <cell r="D573">
            <v>953750</v>
          </cell>
          <cell r="E573">
            <v>1480500</v>
          </cell>
          <cell r="F573">
            <v>1480500</v>
          </cell>
          <cell r="G573">
            <v>0</v>
          </cell>
          <cell r="H573">
            <v>0</v>
          </cell>
          <cell r="I573">
            <v>166250</v>
          </cell>
          <cell r="J573">
            <v>166250</v>
          </cell>
        </row>
        <row r="574">
          <cell r="A574" t="str">
            <v>CL_OPTJAN0460000C</v>
          </cell>
          <cell r="B574">
            <v>-2500</v>
          </cell>
          <cell r="C574">
            <v>-506250</v>
          </cell>
          <cell r="D574">
            <v>-506250</v>
          </cell>
          <cell r="E574">
            <v>-1175000</v>
          </cell>
          <cell r="F574">
            <v>-1175000</v>
          </cell>
          <cell r="G574">
            <v>0</v>
          </cell>
          <cell r="H574">
            <v>0</v>
          </cell>
          <cell r="I574">
            <v>-12500</v>
          </cell>
          <cell r="J574">
            <v>-12500</v>
          </cell>
        </row>
        <row r="575">
          <cell r="A575" t="str">
            <v>CMCSK_OPTJUL0330000C</v>
          </cell>
          <cell r="B575">
            <v>1200</v>
          </cell>
          <cell r="C575">
            <v>273000</v>
          </cell>
          <cell r="D575">
            <v>273000</v>
          </cell>
          <cell r="E575">
            <v>351600</v>
          </cell>
          <cell r="F575">
            <v>351600</v>
          </cell>
          <cell r="G575">
            <v>0</v>
          </cell>
          <cell r="H575">
            <v>0</v>
          </cell>
          <cell r="I575">
            <v>-81000</v>
          </cell>
          <cell r="J575">
            <v>-81000</v>
          </cell>
        </row>
        <row r="576">
          <cell r="A576" t="str">
            <v>CMCSK_OPTJUL0330000P</v>
          </cell>
          <cell r="B576">
            <v>1200</v>
          </cell>
          <cell r="C576">
            <v>432000</v>
          </cell>
          <cell r="D576">
            <v>432000</v>
          </cell>
          <cell r="E576">
            <v>387600</v>
          </cell>
          <cell r="F576">
            <v>387600</v>
          </cell>
          <cell r="G576">
            <v>0</v>
          </cell>
          <cell r="H576">
            <v>0</v>
          </cell>
          <cell r="I576">
            <v>12000</v>
          </cell>
          <cell r="J576">
            <v>12000</v>
          </cell>
        </row>
        <row r="577">
          <cell r="A577" t="str">
            <v>CMCSA_USJUL0330000C</v>
          </cell>
          <cell r="B577">
            <v>0</v>
          </cell>
          <cell r="C577">
            <v>0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</row>
        <row r="578">
          <cell r="A578" t="str">
            <v>CMCSA_USJUL0330000P</v>
          </cell>
          <cell r="B578">
            <v>0</v>
          </cell>
          <cell r="C578">
            <v>0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</row>
        <row r="579">
          <cell r="A579" t="str">
            <v>GLW_USJAN0475000C</v>
          </cell>
          <cell r="B579">
            <v>10000</v>
          </cell>
          <cell r="C579">
            <v>775000</v>
          </cell>
          <cell r="D579">
            <v>775000</v>
          </cell>
          <cell r="E579">
            <v>710000</v>
          </cell>
          <cell r="F579">
            <v>710000</v>
          </cell>
          <cell r="G579">
            <v>0</v>
          </cell>
          <cell r="H579">
            <v>0</v>
          </cell>
          <cell r="I579">
            <v>-100000</v>
          </cell>
          <cell r="J579">
            <v>-100000</v>
          </cell>
        </row>
        <row r="580">
          <cell r="A580" t="str">
            <v>CY_OPTJAN0550000P</v>
          </cell>
          <cell r="B580">
            <v>1000</v>
          </cell>
          <cell r="C580">
            <v>137500</v>
          </cell>
          <cell r="D580">
            <v>137500</v>
          </cell>
          <cell r="E580">
            <v>264010</v>
          </cell>
          <cell r="F580">
            <v>264010</v>
          </cell>
          <cell r="G580">
            <v>0</v>
          </cell>
          <cell r="H580">
            <v>0</v>
          </cell>
          <cell r="I580">
            <v>5000</v>
          </cell>
          <cell r="J580">
            <v>5000</v>
          </cell>
        </row>
        <row r="581">
          <cell r="A581" t="str">
            <v>CY_OPTJAN0575000P</v>
          </cell>
          <cell r="B581">
            <v>1100</v>
          </cell>
          <cell r="C581">
            <v>308000</v>
          </cell>
          <cell r="D581">
            <v>308000</v>
          </cell>
          <cell r="E581">
            <v>227985</v>
          </cell>
          <cell r="F581">
            <v>227985</v>
          </cell>
          <cell r="G581">
            <v>0</v>
          </cell>
          <cell r="H581">
            <v>0</v>
          </cell>
          <cell r="I581">
            <v>16500</v>
          </cell>
          <cell r="J581">
            <v>16500</v>
          </cell>
        </row>
        <row r="582">
          <cell r="A582" t="str">
            <v>DCX_USJAN0530000C</v>
          </cell>
          <cell r="B582">
            <v>2000</v>
          </cell>
          <cell r="C582">
            <v>880000</v>
          </cell>
          <cell r="D582">
            <v>880000</v>
          </cell>
          <cell r="E582">
            <v>945500</v>
          </cell>
          <cell r="F582">
            <v>945500</v>
          </cell>
          <cell r="G582">
            <v>0</v>
          </cell>
          <cell r="H582">
            <v>0</v>
          </cell>
          <cell r="I582">
            <v>-80000</v>
          </cell>
          <cell r="J582">
            <v>-80000</v>
          </cell>
        </row>
        <row r="583">
          <cell r="A583" t="str">
            <v>DELL_OPTAUG0330000C</v>
          </cell>
          <cell r="B583">
            <v>10000</v>
          </cell>
          <cell r="C583">
            <v>1500000</v>
          </cell>
          <cell r="D583">
            <v>1500000</v>
          </cell>
          <cell r="E583">
            <v>1282500</v>
          </cell>
          <cell r="F583">
            <v>1282500</v>
          </cell>
          <cell r="G583">
            <v>0</v>
          </cell>
          <cell r="H583">
            <v>0</v>
          </cell>
          <cell r="I583">
            <v>-150000</v>
          </cell>
          <cell r="J583">
            <v>-150000</v>
          </cell>
        </row>
        <row r="584">
          <cell r="A584" t="str">
            <v>DELL_OPTAUG0332500C</v>
          </cell>
          <cell r="B584">
            <v>5000</v>
          </cell>
          <cell r="C584">
            <v>412500</v>
          </cell>
          <cell r="D584">
            <v>412500</v>
          </cell>
          <cell r="E584">
            <v>521750</v>
          </cell>
          <cell r="F584">
            <v>521750</v>
          </cell>
          <cell r="G584">
            <v>0</v>
          </cell>
          <cell r="H584">
            <v>0</v>
          </cell>
          <cell r="I584">
            <v>-50000</v>
          </cell>
          <cell r="J584">
            <v>-50000</v>
          </cell>
        </row>
        <row r="585">
          <cell r="A585" t="str">
            <v>DRYR_USAPR0370000C</v>
          </cell>
          <cell r="B585">
            <v>400</v>
          </cell>
          <cell r="C585">
            <v>72000</v>
          </cell>
          <cell r="D585">
            <v>72000</v>
          </cell>
          <cell r="E585">
            <v>67200</v>
          </cell>
          <cell r="F585">
            <v>67200</v>
          </cell>
          <cell r="G585">
            <v>0</v>
          </cell>
          <cell r="H585">
            <v>0</v>
          </cell>
          <cell r="I585">
            <v>4800</v>
          </cell>
          <cell r="J585">
            <v>4800</v>
          </cell>
        </row>
        <row r="586">
          <cell r="A586" t="str">
            <v>DRYR_USAPR0360000P</v>
          </cell>
          <cell r="B586">
            <v>500</v>
          </cell>
          <cell r="C586">
            <v>50000</v>
          </cell>
          <cell r="D586">
            <v>50000</v>
          </cell>
          <cell r="E586">
            <v>256500</v>
          </cell>
          <cell r="F586">
            <v>256500</v>
          </cell>
          <cell r="G586">
            <v>0</v>
          </cell>
          <cell r="H586">
            <v>0</v>
          </cell>
          <cell r="I586">
            <v>201500</v>
          </cell>
          <cell r="J586">
            <v>201500</v>
          </cell>
        </row>
        <row r="587">
          <cell r="A587" t="str">
            <v>DRYR_USAPR0370000P</v>
          </cell>
          <cell r="B587">
            <v>400</v>
          </cell>
          <cell r="C587">
            <v>100000</v>
          </cell>
          <cell r="D587">
            <v>100000</v>
          </cell>
          <cell r="E587">
            <v>101200</v>
          </cell>
          <cell r="F587">
            <v>101200</v>
          </cell>
          <cell r="G587">
            <v>0</v>
          </cell>
          <cell r="H587">
            <v>0</v>
          </cell>
          <cell r="I587">
            <v>-1200</v>
          </cell>
          <cell r="J587">
            <v>-1200</v>
          </cell>
        </row>
        <row r="588">
          <cell r="A588" t="str">
            <v>DRYR_USAPR0350000P</v>
          </cell>
          <cell r="B588">
            <v>-2000</v>
          </cell>
          <cell r="C588">
            <v>-65000</v>
          </cell>
          <cell r="D588">
            <v>-65000</v>
          </cell>
          <cell r="E588">
            <v>-453986</v>
          </cell>
          <cell r="F588">
            <v>-453986</v>
          </cell>
          <cell r="G588">
            <v>0</v>
          </cell>
          <cell r="H588">
            <v>0</v>
          </cell>
          <cell r="I588">
            <v>15000</v>
          </cell>
          <cell r="J588">
            <v>15000</v>
          </cell>
        </row>
        <row r="589">
          <cell r="A589" t="str">
            <v>DRYR_USAPR0355000P</v>
          </cell>
          <cell r="B589">
            <v>-500</v>
          </cell>
          <cell r="C589">
            <v>-32500</v>
          </cell>
          <cell r="D589">
            <v>-32500</v>
          </cell>
          <cell r="E589">
            <v>-78498</v>
          </cell>
          <cell r="F589">
            <v>-78498</v>
          </cell>
          <cell r="G589">
            <v>0</v>
          </cell>
          <cell r="H589">
            <v>0</v>
          </cell>
          <cell r="I589">
            <v>5000</v>
          </cell>
          <cell r="J589">
            <v>5000</v>
          </cell>
        </row>
        <row r="590">
          <cell r="A590" t="str">
            <v>EBAY_OPTJAN0490000C</v>
          </cell>
          <cell r="B590">
            <v>-1500</v>
          </cell>
          <cell r="C590">
            <v>-1515000</v>
          </cell>
          <cell r="D590">
            <v>-1515000</v>
          </cell>
          <cell r="E590">
            <v>-1780455</v>
          </cell>
          <cell r="F590">
            <v>-1780455</v>
          </cell>
          <cell r="G590">
            <v>0</v>
          </cell>
          <cell r="H590">
            <v>0</v>
          </cell>
          <cell r="I590">
            <v>-1515000</v>
          </cell>
          <cell r="J590">
            <v>-1515000</v>
          </cell>
        </row>
        <row r="591">
          <cell r="A591" t="str">
            <v>DISH_OPTJAN0425000C</v>
          </cell>
          <cell r="B591">
            <v>-2500</v>
          </cell>
          <cell r="C591">
            <v>-1787500</v>
          </cell>
          <cell r="D591">
            <v>-1787500</v>
          </cell>
          <cell r="E591">
            <v>-1542453</v>
          </cell>
          <cell r="F591">
            <v>-1542453</v>
          </cell>
          <cell r="G591">
            <v>0</v>
          </cell>
          <cell r="H591">
            <v>0</v>
          </cell>
          <cell r="I591">
            <v>137500</v>
          </cell>
          <cell r="J591">
            <v>137500</v>
          </cell>
        </row>
        <row r="592">
          <cell r="A592" t="str">
            <v>DISH_OPTJAN0435000C</v>
          </cell>
          <cell r="B592">
            <v>5000</v>
          </cell>
          <cell r="C592">
            <v>1150000</v>
          </cell>
          <cell r="D592">
            <v>1150000</v>
          </cell>
          <cell r="E592">
            <v>940000</v>
          </cell>
          <cell r="F592">
            <v>940000</v>
          </cell>
          <cell r="G592">
            <v>0</v>
          </cell>
          <cell r="H592">
            <v>0</v>
          </cell>
          <cell r="I592">
            <v>-200000</v>
          </cell>
          <cell r="J592">
            <v>-200000</v>
          </cell>
        </row>
        <row r="593">
          <cell r="A593" t="str">
            <v>DISH_OPTJAN0415000P</v>
          </cell>
          <cell r="B593">
            <v>5000</v>
          </cell>
          <cell r="C593">
            <v>462500</v>
          </cell>
          <cell r="D593">
            <v>462500</v>
          </cell>
          <cell r="E593">
            <v>717500</v>
          </cell>
          <cell r="F593">
            <v>717500</v>
          </cell>
          <cell r="G593">
            <v>0</v>
          </cell>
          <cell r="H593">
            <v>0</v>
          </cell>
          <cell r="I593">
            <v>-37500</v>
          </cell>
          <cell r="J593">
            <v>-37500</v>
          </cell>
        </row>
        <row r="594">
          <cell r="A594" t="str">
            <v>DISH_OPTJAN0425000P</v>
          </cell>
          <cell r="B594">
            <v>-2500</v>
          </cell>
          <cell r="C594">
            <v>-775000</v>
          </cell>
          <cell r="D594">
            <v>-775000</v>
          </cell>
          <cell r="E594">
            <v>-1129966</v>
          </cell>
          <cell r="F594">
            <v>-1129966</v>
          </cell>
          <cell r="G594">
            <v>0</v>
          </cell>
          <cell r="H594">
            <v>0</v>
          </cell>
          <cell r="I594">
            <v>-12500</v>
          </cell>
          <cell r="J594">
            <v>-12500</v>
          </cell>
        </row>
        <row r="595">
          <cell r="A595" t="str">
            <v>ELAN_USJAN0425000P</v>
          </cell>
          <cell r="B595">
            <v>3500</v>
          </cell>
          <cell r="C595">
            <v>315000</v>
          </cell>
          <cell r="D595">
            <v>315000</v>
          </cell>
          <cell r="E595">
            <v>381150</v>
          </cell>
          <cell r="F595">
            <v>381150</v>
          </cell>
          <cell r="G595">
            <v>0</v>
          </cell>
          <cell r="H595">
            <v>0</v>
          </cell>
          <cell r="I595">
            <v>26250</v>
          </cell>
          <cell r="J595">
            <v>26250</v>
          </cell>
        </row>
        <row r="596">
          <cell r="A596" t="str">
            <v>EDS_USJAN0550000P</v>
          </cell>
          <cell r="B596">
            <v>5000</v>
          </cell>
          <cell r="C596">
            <v>187500</v>
          </cell>
          <cell r="D596">
            <v>187500</v>
          </cell>
          <cell r="E596">
            <v>230000</v>
          </cell>
          <cell r="F596">
            <v>230000</v>
          </cell>
          <cell r="G596">
            <v>0</v>
          </cell>
          <cell r="H596">
            <v>0</v>
          </cell>
          <cell r="I596">
            <v>25000</v>
          </cell>
          <cell r="J596">
            <v>25000</v>
          </cell>
        </row>
        <row r="597">
          <cell r="A597" t="str">
            <v>EMC_OPTJUL0310000C</v>
          </cell>
          <cell r="B597">
            <v>14000</v>
          </cell>
          <cell r="C597">
            <v>315000</v>
          </cell>
          <cell r="D597">
            <v>315000</v>
          </cell>
          <cell r="E597">
            <v>942650</v>
          </cell>
          <cell r="F597">
            <v>942650</v>
          </cell>
          <cell r="G597">
            <v>0</v>
          </cell>
          <cell r="H597">
            <v>0</v>
          </cell>
          <cell r="I597">
            <v>35000</v>
          </cell>
          <cell r="J597">
            <v>35000</v>
          </cell>
        </row>
        <row r="598">
          <cell r="A598" t="str">
            <v>XOM_OPTJAN0440000C</v>
          </cell>
          <cell r="B598">
            <v>7500</v>
          </cell>
          <cell r="C598">
            <v>862500</v>
          </cell>
          <cell r="D598">
            <v>862500</v>
          </cell>
          <cell r="E598">
            <v>900000</v>
          </cell>
          <cell r="F598">
            <v>900000</v>
          </cell>
          <cell r="G598">
            <v>0</v>
          </cell>
          <cell r="H598">
            <v>0</v>
          </cell>
          <cell r="I598">
            <v>-206250</v>
          </cell>
          <cell r="J598">
            <v>-206250</v>
          </cell>
        </row>
        <row r="599">
          <cell r="A599" t="str">
            <v>XOM_OPTJAN0445000C</v>
          </cell>
          <cell r="B599">
            <v>0</v>
          </cell>
          <cell r="C599">
            <v>0</v>
          </cell>
          <cell r="D599">
            <v>0</v>
          </cell>
          <cell r="E599">
            <v>-122500</v>
          </cell>
          <cell r="F599">
            <v>-122500</v>
          </cell>
          <cell r="G599">
            <v>0</v>
          </cell>
          <cell r="H599">
            <v>0</v>
          </cell>
          <cell r="I599">
            <v>0</v>
          </cell>
          <cell r="J599">
            <v>0</v>
          </cell>
        </row>
        <row r="600">
          <cell r="A600" t="str">
            <v>XOM_OPTJAN0430000P</v>
          </cell>
          <cell r="B600">
            <v>-7500</v>
          </cell>
          <cell r="C600">
            <v>-1218750</v>
          </cell>
          <cell r="D600">
            <v>-1218750</v>
          </cell>
          <cell r="E600">
            <v>-1462500</v>
          </cell>
          <cell r="F600">
            <v>-1462500</v>
          </cell>
          <cell r="G600">
            <v>0</v>
          </cell>
          <cell r="H600">
            <v>0</v>
          </cell>
          <cell r="I600">
            <v>-187500</v>
          </cell>
          <cell r="J600">
            <v>-187500</v>
          </cell>
        </row>
        <row r="601">
          <cell r="A601" t="str">
            <v>FNM_OPTJAN0480000C</v>
          </cell>
          <cell r="B601">
            <v>-2500</v>
          </cell>
          <cell r="C601">
            <v>-400000</v>
          </cell>
          <cell r="D601">
            <v>-400000</v>
          </cell>
          <cell r="E601">
            <v>-2250000</v>
          </cell>
          <cell r="F601">
            <v>-2250000</v>
          </cell>
          <cell r="G601">
            <v>0</v>
          </cell>
          <cell r="H601">
            <v>0</v>
          </cell>
          <cell r="I601">
            <v>75000</v>
          </cell>
          <cell r="J601">
            <v>75000</v>
          </cell>
        </row>
        <row r="602">
          <cell r="A602" t="str">
            <v>FNM_OPTJAN0490000C</v>
          </cell>
          <cell r="B602">
            <v>-2500</v>
          </cell>
          <cell r="C602">
            <v>-100000</v>
          </cell>
          <cell r="D602">
            <v>-100000</v>
          </cell>
          <cell r="E602">
            <v>-1187500</v>
          </cell>
          <cell r="F602">
            <v>-1187500</v>
          </cell>
          <cell r="G602">
            <v>0</v>
          </cell>
          <cell r="H602">
            <v>0</v>
          </cell>
          <cell r="I602">
            <v>25000</v>
          </cell>
          <cell r="J602">
            <v>25000</v>
          </cell>
        </row>
        <row r="603">
          <cell r="A603" t="str">
            <v>FDC_USJAN0440000C</v>
          </cell>
          <cell r="B603">
            <v>6130</v>
          </cell>
          <cell r="C603">
            <v>1930950</v>
          </cell>
          <cell r="D603">
            <v>1930950</v>
          </cell>
          <cell r="E603">
            <v>1521155</v>
          </cell>
          <cell r="F603">
            <v>1521155</v>
          </cell>
          <cell r="G603">
            <v>0</v>
          </cell>
          <cell r="H603">
            <v>0</v>
          </cell>
          <cell r="I603">
            <v>61300</v>
          </cell>
          <cell r="J603">
            <v>61300</v>
          </cell>
        </row>
        <row r="604">
          <cell r="A604" t="str">
            <v>F_USJUN0310000C</v>
          </cell>
          <cell r="B604">
            <v>5000</v>
          </cell>
          <cell r="C604">
            <v>62500</v>
          </cell>
          <cell r="D604">
            <v>62500</v>
          </cell>
          <cell r="E604">
            <v>249750</v>
          </cell>
          <cell r="F604">
            <v>249750</v>
          </cell>
          <cell r="G604">
            <v>0</v>
          </cell>
          <cell r="H604">
            <v>0</v>
          </cell>
          <cell r="I604">
            <v>0</v>
          </cell>
          <cell r="J604">
            <v>0</v>
          </cell>
        </row>
        <row r="605">
          <cell r="A605" t="str">
            <v>F_USSEP0375000P</v>
          </cell>
          <cell r="B605">
            <v>6000</v>
          </cell>
          <cell r="C605">
            <v>735000</v>
          </cell>
          <cell r="D605">
            <v>735000</v>
          </cell>
          <cell r="E605">
            <v>896400</v>
          </cell>
          <cell r="F605">
            <v>896400</v>
          </cell>
          <cell r="G605">
            <v>0</v>
          </cell>
          <cell r="H605">
            <v>0</v>
          </cell>
          <cell r="I605">
            <v>-30000</v>
          </cell>
          <cell r="J605">
            <v>-30000</v>
          </cell>
        </row>
        <row r="606">
          <cell r="A606" t="str">
            <v>GE_OPTJUN0322500C</v>
          </cell>
          <cell r="B606">
            <v>2000</v>
          </cell>
          <cell r="C606">
            <v>730000</v>
          </cell>
          <cell r="D606">
            <v>730000</v>
          </cell>
          <cell r="E606">
            <v>500300</v>
          </cell>
          <cell r="F606">
            <v>500300</v>
          </cell>
          <cell r="G606">
            <v>0</v>
          </cell>
          <cell r="H606">
            <v>0</v>
          </cell>
          <cell r="I606">
            <v>-120000</v>
          </cell>
          <cell r="J606">
            <v>-120000</v>
          </cell>
        </row>
        <row r="607">
          <cell r="A607" t="str">
            <v>GE_OPTJUN0325000C</v>
          </cell>
          <cell r="B607">
            <v>2000</v>
          </cell>
          <cell r="C607">
            <v>395000</v>
          </cell>
          <cell r="D607">
            <v>395000</v>
          </cell>
          <cell r="E607">
            <v>336000</v>
          </cell>
          <cell r="F607">
            <v>336000</v>
          </cell>
          <cell r="G607">
            <v>0</v>
          </cell>
          <cell r="H607">
            <v>0</v>
          </cell>
          <cell r="I607">
            <v>-75000</v>
          </cell>
          <cell r="J607">
            <v>-75000</v>
          </cell>
        </row>
        <row r="608">
          <cell r="A608" t="str">
            <v>GE_OPTJUN0322500P</v>
          </cell>
          <cell r="B608">
            <v>2000</v>
          </cell>
          <cell r="C608">
            <v>130000</v>
          </cell>
          <cell r="D608">
            <v>130000</v>
          </cell>
          <cell r="E608">
            <v>406000</v>
          </cell>
          <cell r="F608">
            <v>406000</v>
          </cell>
          <cell r="G608">
            <v>0</v>
          </cell>
          <cell r="H608">
            <v>0</v>
          </cell>
          <cell r="I608">
            <v>20000</v>
          </cell>
          <cell r="J608">
            <v>20000</v>
          </cell>
        </row>
        <row r="609">
          <cell r="A609" t="str">
            <v>GE_OPTJUN0325000P</v>
          </cell>
          <cell r="B609">
            <v>2000</v>
          </cell>
          <cell r="C609">
            <v>275000</v>
          </cell>
          <cell r="D609">
            <v>275000</v>
          </cell>
          <cell r="E609">
            <v>536000</v>
          </cell>
          <cell r="F609">
            <v>536000</v>
          </cell>
          <cell r="G609">
            <v>0</v>
          </cell>
          <cell r="H609">
            <v>0</v>
          </cell>
          <cell r="I609">
            <v>45000</v>
          </cell>
          <cell r="J609">
            <v>45000</v>
          </cell>
        </row>
        <row r="610">
          <cell r="A610" t="str">
            <v>GE_OPTJAN0430000P</v>
          </cell>
          <cell r="B610">
            <v>2750</v>
          </cell>
          <cell r="C610">
            <v>1636250</v>
          </cell>
          <cell r="D610">
            <v>1636250</v>
          </cell>
          <cell r="E610">
            <v>2221990</v>
          </cell>
          <cell r="F610">
            <v>2221990</v>
          </cell>
          <cell r="G610">
            <v>0</v>
          </cell>
          <cell r="H610">
            <v>0</v>
          </cell>
          <cell r="I610">
            <v>110000</v>
          </cell>
          <cell r="J610">
            <v>110000</v>
          </cell>
        </row>
        <row r="611">
          <cell r="A611" t="str">
            <v>GM_OPTJUN0337500C</v>
          </cell>
          <cell r="B611">
            <v>1000</v>
          </cell>
          <cell r="C611">
            <v>90000</v>
          </cell>
          <cell r="D611">
            <v>90000</v>
          </cell>
          <cell r="E611">
            <v>403000</v>
          </cell>
          <cell r="F611">
            <v>403000</v>
          </cell>
          <cell r="G611">
            <v>0</v>
          </cell>
          <cell r="H611">
            <v>0</v>
          </cell>
          <cell r="I611">
            <v>-12500</v>
          </cell>
          <cell r="J611">
            <v>-12500</v>
          </cell>
        </row>
        <row r="612">
          <cell r="A612" t="str">
            <v>GM_OPTJUN0337500P</v>
          </cell>
          <cell r="B612">
            <v>1000</v>
          </cell>
          <cell r="C612">
            <v>520000</v>
          </cell>
          <cell r="D612">
            <v>520000</v>
          </cell>
          <cell r="E612">
            <v>366700</v>
          </cell>
          <cell r="F612">
            <v>366700</v>
          </cell>
          <cell r="G612">
            <v>0</v>
          </cell>
          <cell r="H612">
            <v>0</v>
          </cell>
          <cell r="I612">
            <v>25000</v>
          </cell>
          <cell r="J612">
            <v>25000</v>
          </cell>
        </row>
        <row r="613">
          <cell r="A613" t="str">
            <v>G_OPTJAN0435000C</v>
          </cell>
          <cell r="B613">
            <v>-7000</v>
          </cell>
          <cell r="C613">
            <v>-857500</v>
          </cell>
          <cell r="D613">
            <v>-857500</v>
          </cell>
          <cell r="E613">
            <v>-3383975</v>
          </cell>
          <cell r="F613">
            <v>-3383975</v>
          </cell>
          <cell r="G613">
            <v>0</v>
          </cell>
          <cell r="H613">
            <v>0</v>
          </cell>
          <cell r="I613">
            <v>70000</v>
          </cell>
          <cell r="J613">
            <v>70000</v>
          </cell>
        </row>
        <row r="614">
          <cell r="A614" t="str">
            <v>HPQ_OPTAUG0317500C</v>
          </cell>
          <cell r="B614">
            <v>10000</v>
          </cell>
          <cell r="C614">
            <v>1100000</v>
          </cell>
          <cell r="D614">
            <v>1100000</v>
          </cell>
          <cell r="E614">
            <v>719000</v>
          </cell>
          <cell r="F614">
            <v>719000</v>
          </cell>
          <cell r="G614">
            <v>0</v>
          </cell>
          <cell r="H614">
            <v>0</v>
          </cell>
          <cell r="I614">
            <v>-325000</v>
          </cell>
          <cell r="J614">
            <v>-325000</v>
          </cell>
        </row>
        <row r="615">
          <cell r="A615" t="str">
            <v>HPQ_OPTMAY0320000C</v>
          </cell>
          <cell r="B615">
            <v>3000</v>
          </cell>
          <cell r="C615">
            <v>37500</v>
          </cell>
          <cell r="D615">
            <v>37500</v>
          </cell>
          <cell r="E615">
            <v>579000</v>
          </cell>
          <cell r="F615">
            <v>579000</v>
          </cell>
          <cell r="G615">
            <v>0</v>
          </cell>
          <cell r="H615">
            <v>0</v>
          </cell>
          <cell r="I615">
            <v>-30000</v>
          </cell>
          <cell r="J615">
            <v>-30000</v>
          </cell>
        </row>
        <row r="616">
          <cell r="A616" t="str">
            <v>HPQ_OPTMAY0320000P</v>
          </cell>
          <cell r="B616">
            <v>3000</v>
          </cell>
          <cell r="C616">
            <v>1365000</v>
          </cell>
          <cell r="D616">
            <v>1365000</v>
          </cell>
          <cell r="E616">
            <v>879000</v>
          </cell>
          <cell r="F616">
            <v>879000</v>
          </cell>
          <cell r="G616">
            <v>0</v>
          </cell>
          <cell r="H616">
            <v>0</v>
          </cell>
          <cell r="I616">
            <v>195000</v>
          </cell>
          <cell r="J616">
            <v>195000</v>
          </cell>
        </row>
        <row r="617">
          <cell r="A617" t="str">
            <v>IFX_GRDEC0624000P</v>
          </cell>
          <cell r="B617">
            <v>4000</v>
          </cell>
          <cell r="C617">
            <v>372000</v>
          </cell>
          <cell r="D617">
            <v>405406</v>
          </cell>
          <cell r="E617">
            <v>428249</v>
          </cell>
          <cell r="F617">
            <v>406000</v>
          </cell>
          <cell r="G617">
            <v>0</v>
          </cell>
          <cell r="H617">
            <v>4913</v>
          </cell>
          <cell r="I617">
            <v>21143</v>
          </cell>
          <cell r="J617">
            <v>20000</v>
          </cell>
        </row>
        <row r="618">
          <cell r="A618" t="str">
            <v>INTC_OPTJUL0317500C</v>
          </cell>
          <cell r="B618">
            <v>4000</v>
          </cell>
          <cell r="C618">
            <v>490000</v>
          </cell>
          <cell r="D618">
            <v>490000</v>
          </cell>
          <cell r="E618">
            <v>872000</v>
          </cell>
          <cell r="F618">
            <v>872000</v>
          </cell>
          <cell r="G618">
            <v>0</v>
          </cell>
          <cell r="H618">
            <v>0</v>
          </cell>
          <cell r="I618">
            <v>-180000</v>
          </cell>
          <cell r="J618">
            <v>-180000</v>
          </cell>
        </row>
        <row r="619">
          <cell r="A619" t="str">
            <v>INTC_OPTJUL0317500P</v>
          </cell>
          <cell r="B619">
            <v>4000</v>
          </cell>
          <cell r="C619">
            <v>950000</v>
          </cell>
          <cell r="D619">
            <v>950000</v>
          </cell>
          <cell r="E619">
            <v>692000</v>
          </cell>
          <cell r="F619">
            <v>692000</v>
          </cell>
          <cell r="G619">
            <v>0</v>
          </cell>
          <cell r="H619">
            <v>0</v>
          </cell>
          <cell r="I619">
            <v>200000</v>
          </cell>
          <cell r="J619">
            <v>200000</v>
          </cell>
        </row>
        <row r="620">
          <cell r="A620" t="str">
            <v>IBM_OPTJUL0390000C</v>
          </cell>
          <cell r="B620">
            <v>3000</v>
          </cell>
          <cell r="C620">
            <v>532500</v>
          </cell>
          <cell r="D620">
            <v>532500</v>
          </cell>
          <cell r="E620">
            <v>519000</v>
          </cell>
          <cell r="F620">
            <v>519000</v>
          </cell>
          <cell r="G620">
            <v>0</v>
          </cell>
          <cell r="H620">
            <v>0</v>
          </cell>
          <cell r="I620">
            <v>-150000</v>
          </cell>
          <cell r="J620">
            <v>-150000</v>
          </cell>
        </row>
        <row r="621">
          <cell r="A621" t="str">
            <v>IBM_OPTJUL0395000C</v>
          </cell>
          <cell r="B621">
            <v>4000</v>
          </cell>
          <cell r="C621">
            <v>370000</v>
          </cell>
          <cell r="D621">
            <v>370000</v>
          </cell>
          <cell r="E621">
            <v>792000</v>
          </cell>
          <cell r="F621">
            <v>792000</v>
          </cell>
          <cell r="G621">
            <v>0</v>
          </cell>
          <cell r="H621">
            <v>0</v>
          </cell>
          <cell r="I621">
            <v>-120000</v>
          </cell>
          <cell r="J621">
            <v>-120000</v>
          </cell>
        </row>
        <row r="622">
          <cell r="A622" t="str">
            <v>IBM_OPTJUL0365000P</v>
          </cell>
          <cell r="B622">
            <v>-7000</v>
          </cell>
          <cell r="C622">
            <v>-1347500</v>
          </cell>
          <cell r="D622">
            <v>-1347500</v>
          </cell>
          <cell r="E622">
            <v>-2123935</v>
          </cell>
          <cell r="F622">
            <v>-2123935</v>
          </cell>
          <cell r="G622">
            <v>0</v>
          </cell>
          <cell r="H622">
            <v>0</v>
          </cell>
          <cell r="I622">
            <v>-280000</v>
          </cell>
          <cell r="J622">
            <v>-280000</v>
          </cell>
        </row>
        <row r="623">
          <cell r="A623" t="str">
            <v>IP_USJAN0520000P</v>
          </cell>
          <cell r="B623">
            <v>-500</v>
          </cell>
          <cell r="C623">
            <v>-62500</v>
          </cell>
          <cell r="D623">
            <v>-62500</v>
          </cell>
          <cell r="E623">
            <v>-90997</v>
          </cell>
          <cell r="F623">
            <v>-90997</v>
          </cell>
          <cell r="G623">
            <v>0</v>
          </cell>
          <cell r="H623">
            <v>0</v>
          </cell>
          <cell r="I623">
            <v>-3750</v>
          </cell>
          <cell r="J623">
            <v>-3750</v>
          </cell>
        </row>
        <row r="624">
          <cell r="A624" t="str">
            <v>IPG_OPTJAN0510000C</v>
          </cell>
          <cell r="B624">
            <v>-2000</v>
          </cell>
          <cell r="C624">
            <v>-485000</v>
          </cell>
          <cell r="D624">
            <v>-485000</v>
          </cell>
          <cell r="E624">
            <v>-385988</v>
          </cell>
          <cell r="F624">
            <v>-385988</v>
          </cell>
          <cell r="G624">
            <v>0</v>
          </cell>
          <cell r="H624">
            <v>0</v>
          </cell>
          <cell r="I624">
            <v>20000</v>
          </cell>
          <cell r="J624">
            <v>20000</v>
          </cell>
        </row>
        <row r="625">
          <cell r="A625" t="str">
            <v>JNJ_OPTJAN0465000C</v>
          </cell>
          <cell r="B625">
            <v>0</v>
          </cell>
          <cell r="C625">
            <v>0</v>
          </cell>
          <cell r="D625">
            <v>0</v>
          </cell>
          <cell r="E625">
            <v>-2328375</v>
          </cell>
          <cell r="F625">
            <v>-2328375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</row>
        <row r="626">
          <cell r="A626" t="str">
            <v>LEN_USJAN0455000C</v>
          </cell>
          <cell r="B626">
            <v>2500</v>
          </cell>
          <cell r="C626">
            <v>1637500</v>
          </cell>
          <cell r="D626">
            <v>1637500</v>
          </cell>
          <cell r="E626">
            <v>1256100</v>
          </cell>
          <cell r="F626">
            <v>1256100</v>
          </cell>
          <cell r="G626">
            <v>0</v>
          </cell>
          <cell r="H626">
            <v>0</v>
          </cell>
          <cell r="I626">
            <v>-37500</v>
          </cell>
          <cell r="J626">
            <v>-37500</v>
          </cell>
        </row>
        <row r="627">
          <cell r="A627" t="str">
            <v>LEN_USJAN0455000P</v>
          </cell>
          <cell r="B627">
            <v>2500</v>
          </cell>
          <cell r="C627">
            <v>1887500</v>
          </cell>
          <cell r="D627">
            <v>1887500</v>
          </cell>
          <cell r="E627">
            <v>2473900</v>
          </cell>
          <cell r="F627">
            <v>2473900</v>
          </cell>
          <cell r="G627">
            <v>0</v>
          </cell>
          <cell r="H627">
            <v>0</v>
          </cell>
          <cell r="I627">
            <v>37500</v>
          </cell>
          <cell r="J627">
            <v>37500</v>
          </cell>
        </row>
        <row r="628">
          <cell r="A628" t="str">
            <v>L_USJUL0310000C</v>
          </cell>
          <cell r="B628">
            <v>15000</v>
          </cell>
          <cell r="C628">
            <v>1162500</v>
          </cell>
          <cell r="D628">
            <v>1162500</v>
          </cell>
          <cell r="E628">
            <v>915000</v>
          </cell>
          <cell r="F628">
            <v>915000</v>
          </cell>
          <cell r="G628">
            <v>0</v>
          </cell>
          <cell r="H628">
            <v>0</v>
          </cell>
          <cell r="I628">
            <v>-112500</v>
          </cell>
          <cell r="J628">
            <v>-112500</v>
          </cell>
        </row>
        <row r="629">
          <cell r="A629" t="str">
            <v>LOW_OPTJAN0440000C</v>
          </cell>
          <cell r="B629">
            <v>2500</v>
          </cell>
          <cell r="C629">
            <v>1412500</v>
          </cell>
          <cell r="D629">
            <v>1412500</v>
          </cell>
          <cell r="E629">
            <v>957500</v>
          </cell>
          <cell r="F629">
            <v>957500</v>
          </cell>
          <cell r="G629">
            <v>0</v>
          </cell>
          <cell r="H629">
            <v>0</v>
          </cell>
          <cell r="I629">
            <v>-25000</v>
          </cell>
          <cell r="J629">
            <v>-25000</v>
          </cell>
        </row>
        <row r="630">
          <cell r="A630" t="str">
            <v>LOW_OPTJAN0440000P</v>
          </cell>
          <cell r="B630">
            <v>2500</v>
          </cell>
          <cell r="C630">
            <v>1150000</v>
          </cell>
          <cell r="D630">
            <v>1150000</v>
          </cell>
          <cell r="E630">
            <v>1620000</v>
          </cell>
          <cell r="F630">
            <v>1620000</v>
          </cell>
          <cell r="G630">
            <v>0</v>
          </cell>
          <cell r="H630">
            <v>0</v>
          </cell>
          <cell r="I630">
            <v>12500</v>
          </cell>
          <cell r="J630">
            <v>12500</v>
          </cell>
        </row>
        <row r="631">
          <cell r="A631" t="str">
            <v>MXIM_USAUG0340000C</v>
          </cell>
          <cell r="B631">
            <v>1200</v>
          </cell>
          <cell r="C631">
            <v>420000</v>
          </cell>
          <cell r="D631">
            <v>420000</v>
          </cell>
          <cell r="E631">
            <v>621600</v>
          </cell>
          <cell r="F631">
            <v>621600</v>
          </cell>
          <cell r="G631">
            <v>0</v>
          </cell>
          <cell r="H631">
            <v>0</v>
          </cell>
          <cell r="I631">
            <v>-96000</v>
          </cell>
          <cell r="J631">
            <v>-96000</v>
          </cell>
        </row>
        <row r="632">
          <cell r="A632" t="str">
            <v>MXIM_USAUG0340000P</v>
          </cell>
          <cell r="B632">
            <v>1200</v>
          </cell>
          <cell r="C632">
            <v>864000</v>
          </cell>
          <cell r="D632">
            <v>864000</v>
          </cell>
          <cell r="E632">
            <v>741600</v>
          </cell>
          <cell r="F632">
            <v>741600</v>
          </cell>
          <cell r="G632">
            <v>0</v>
          </cell>
          <cell r="H632">
            <v>0</v>
          </cell>
          <cell r="I632">
            <v>96000</v>
          </cell>
          <cell r="J632">
            <v>96000</v>
          </cell>
        </row>
        <row r="633">
          <cell r="A633" t="str">
            <v>MER_OPTJAN0460000C</v>
          </cell>
          <cell r="B633">
            <v>200</v>
          </cell>
          <cell r="C633">
            <v>2500</v>
          </cell>
          <cell r="D633">
            <v>2500</v>
          </cell>
          <cell r="E633">
            <v>7000</v>
          </cell>
          <cell r="F633">
            <v>7000</v>
          </cell>
          <cell r="G633">
            <v>0</v>
          </cell>
          <cell r="H633">
            <v>0</v>
          </cell>
          <cell r="I633">
            <v>-1000</v>
          </cell>
          <cell r="J633">
            <v>-1000</v>
          </cell>
        </row>
        <row r="634">
          <cell r="A634" t="str">
            <v>MER_OPTAPR0325000P</v>
          </cell>
          <cell r="B634">
            <v>-1000</v>
          </cell>
          <cell r="C634">
            <v>-2500</v>
          </cell>
          <cell r="D634">
            <v>-2500</v>
          </cell>
          <cell r="E634">
            <v>-83997</v>
          </cell>
          <cell r="F634">
            <v>-83997</v>
          </cell>
          <cell r="G634">
            <v>0</v>
          </cell>
          <cell r="H634">
            <v>0</v>
          </cell>
          <cell r="I634">
            <v>7500</v>
          </cell>
          <cell r="J634">
            <v>7500</v>
          </cell>
        </row>
        <row r="635">
          <cell r="A635" t="str">
            <v>MER_OPTOCT0340000P</v>
          </cell>
          <cell r="B635">
            <v>4000</v>
          </cell>
          <cell r="C635">
            <v>2740000</v>
          </cell>
          <cell r="D635">
            <v>2740000</v>
          </cell>
          <cell r="E635">
            <v>2492000</v>
          </cell>
          <cell r="F635">
            <v>2492000</v>
          </cell>
          <cell r="G635">
            <v>0</v>
          </cell>
          <cell r="H635">
            <v>0</v>
          </cell>
          <cell r="I635">
            <v>200000</v>
          </cell>
          <cell r="J635">
            <v>200000</v>
          </cell>
        </row>
        <row r="636">
          <cell r="A636" t="str">
            <v>MER_OPTJAN0445000P</v>
          </cell>
          <cell r="B636">
            <v>-200</v>
          </cell>
          <cell r="C636">
            <v>-224000</v>
          </cell>
          <cell r="D636">
            <v>-224000</v>
          </cell>
          <cell r="E636">
            <v>-330000</v>
          </cell>
          <cell r="F636">
            <v>-330000</v>
          </cell>
          <cell r="G636">
            <v>0</v>
          </cell>
          <cell r="H636">
            <v>0</v>
          </cell>
          <cell r="I636">
            <v>-13000</v>
          </cell>
          <cell r="J636">
            <v>-13000</v>
          </cell>
        </row>
        <row r="637">
          <cell r="A637" t="str">
            <v>MIR_USJAN0525000P</v>
          </cell>
          <cell r="B637">
            <v>10120</v>
          </cell>
          <cell r="C637">
            <v>1543300</v>
          </cell>
          <cell r="D637">
            <v>1543300</v>
          </cell>
          <cell r="E637">
            <v>1290640</v>
          </cell>
          <cell r="F637">
            <v>1290640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</row>
        <row r="638">
          <cell r="A638" t="str">
            <v>MWD_OPTAPR0345000C</v>
          </cell>
          <cell r="B638">
            <v>1500</v>
          </cell>
          <cell r="C638">
            <v>11250</v>
          </cell>
          <cell r="D638">
            <v>11250</v>
          </cell>
          <cell r="E638">
            <v>529500</v>
          </cell>
          <cell r="F638">
            <v>529500</v>
          </cell>
          <cell r="G638">
            <v>0</v>
          </cell>
          <cell r="H638">
            <v>0</v>
          </cell>
          <cell r="I638">
            <v>-15000</v>
          </cell>
          <cell r="J638">
            <v>-15000</v>
          </cell>
        </row>
        <row r="639">
          <cell r="A639" t="str">
            <v>MWD_OPTAPR0345000P</v>
          </cell>
          <cell r="B639">
            <v>1500</v>
          </cell>
          <cell r="C639">
            <v>1035000</v>
          </cell>
          <cell r="D639">
            <v>1035000</v>
          </cell>
          <cell r="E639">
            <v>874500</v>
          </cell>
          <cell r="F639">
            <v>874500</v>
          </cell>
          <cell r="G639">
            <v>0</v>
          </cell>
          <cell r="H639">
            <v>0</v>
          </cell>
          <cell r="I639">
            <v>232500</v>
          </cell>
          <cell r="J639">
            <v>232500</v>
          </cell>
        </row>
        <row r="640">
          <cell r="A640" t="str">
            <v>MOT_USJAN0450000P</v>
          </cell>
          <cell r="B640">
            <v>3500</v>
          </cell>
          <cell r="C640">
            <v>122500</v>
          </cell>
          <cell r="D640">
            <v>122500</v>
          </cell>
          <cell r="E640">
            <v>143500</v>
          </cell>
          <cell r="F640">
            <v>143500</v>
          </cell>
          <cell r="G640">
            <v>0</v>
          </cell>
          <cell r="H640">
            <v>0</v>
          </cell>
          <cell r="I640">
            <v>8750</v>
          </cell>
          <cell r="J640">
            <v>8750</v>
          </cell>
        </row>
        <row r="641">
          <cell r="A641" t="str">
            <v>QQQ_OPTJUN0325000C</v>
          </cell>
          <cell r="B641">
            <v>-11000</v>
          </cell>
          <cell r="C641">
            <v>-2145000</v>
          </cell>
          <cell r="D641">
            <v>-2145000</v>
          </cell>
          <cell r="E641">
            <v>-2030938</v>
          </cell>
          <cell r="F641">
            <v>-2030938</v>
          </cell>
          <cell r="G641">
            <v>0</v>
          </cell>
          <cell r="H641">
            <v>0</v>
          </cell>
          <cell r="I641">
            <v>550000</v>
          </cell>
          <cell r="J641">
            <v>550000</v>
          </cell>
        </row>
        <row r="642">
          <cell r="A642" t="str">
            <v>QQQ_OPTSEP0325000C</v>
          </cell>
          <cell r="B642">
            <v>-5000</v>
          </cell>
          <cell r="C642">
            <v>-1350000</v>
          </cell>
          <cell r="D642">
            <v>-1350000</v>
          </cell>
          <cell r="E642">
            <v>-1734956</v>
          </cell>
          <cell r="F642">
            <v>-1734956</v>
          </cell>
          <cell r="G642">
            <v>0</v>
          </cell>
          <cell r="H642">
            <v>0</v>
          </cell>
          <cell r="I642">
            <v>250000</v>
          </cell>
          <cell r="J642">
            <v>250000</v>
          </cell>
        </row>
        <row r="643">
          <cell r="A643" t="str">
            <v>QQQ_OPTSEP0326000C</v>
          </cell>
          <cell r="B643">
            <v>-13000</v>
          </cell>
          <cell r="C643">
            <v>-2860000</v>
          </cell>
          <cell r="D643">
            <v>-2860000</v>
          </cell>
          <cell r="E643">
            <v>-4190880</v>
          </cell>
          <cell r="F643">
            <v>-4190880</v>
          </cell>
          <cell r="G643">
            <v>0</v>
          </cell>
          <cell r="H643">
            <v>0</v>
          </cell>
          <cell r="I643">
            <v>650000</v>
          </cell>
          <cell r="J643">
            <v>650000</v>
          </cell>
        </row>
        <row r="644">
          <cell r="A644" t="str">
            <v>QQQ_OPTSEP0327000C</v>
          </cell>
          <cell r="B644">
            <v>-11000</v>
          </cell>
          <cell r="C644">
            <v>-1952500</v>
          </cell>
          <cell r="D644">
            <v>-1952500</v>
          </cell>
          <cell r="E644">
            <v>-2916911</v>
          </cell>
          <cell r="F644">
            <v>-2916911</v>
          </cell>
          <cell r="G644">
            <v>0</v>
          </cell>
          <cell r="H644">
            <v>0</v>
          </cell>
          <cell r="I644">
            <v>467500</v>
          </cell>
          <cell r="J644">
            <v>467500</v>
          </cell>
        </row>
        <row r="645">
          <cell r="A645" t="str">
            <v>QQQ_OPTSEP0328000C</v>
          </cell>
          <cell r="B645">
            <v>-5000</v>
          </cell>
          <cell r="C645">
            <v>-712500</v>
          </cell>
          <cell r="D645">
            <v>-712500</v>
          </cell>
          <cell r="E645">
            <v>-1084967</v>
          </cell>
          <cell r="F645">
            <v>-1084967</v>
          </cell>
          <cell r="G645">
            <v>0</v>
          </cell>
          <cell r="H645">
            <v>0</v>
          </cell>
          <cell r="I645">
            <v>187500</v>
          </cell>
          <cell r="J645">
            <v>187500</v>
          </cell>
        </row>
        <row r="646">
          <cell r="A646" t="str">
            <v>QQQ_OPTJUN0325000P</v>
          </cell>
          <cell r="B646">
            <v>-11000</v>
          </cell>
          <cell r="C646">
            <v>-1787500</v>
          </cell>
          <cell r="D646">
            <v>-1787500</v>
          </cell>
          <cell r="E646">
            <v>-2416926</v>
          </cell>
          <cell r="F646">
            <v>-2416926</v>
          </cell>
          <cell r="G646">
            <v>0</v>
          </cell>
          <cell r="H646">
            <v>0</v>
          </cell>
          <cell r="I646">
            <v>-357500</v>
          </cell>
          <cell r="J646">
            <v>-357500</v>
          </cell>
        </row>
        <row r="647">
          <cell r="A647" t="str">
            <v>QQQ_OPTSEP0325000P</v>
          </cell>
          <cell r="B647">
            <v>-5000</v>
          </cell>
          <cell r="C647">
            <v>-1150000</v>
          </cell>
          <cell r="D647">
            <v>-1150000</v>
          </cell>
          <cell r="E647">
            <v>-984975</v>
          </cell>
          <cell r="F647">
            <v>-984975</v>
          </cell>
          <cell r="G647">
            <v>0</v>
          </cell>
          <cell r="H647">
            <v>0</v>
          </cell>
          <cell r="I647">
            <v>-175000</v>
          </cell>
          <cell r="J647">
            <v>-175000</v>
          </cell>
        </row>
        <row r="648">
          <cell r="A648" t="str">
            <v>QQQ_OPTSEP0326000P</v>
          </cell>
          <cell r="B648">
            <v>-13000</v>
          </cell>
          <cell r="C648">
            <v>-3640000</v>
          </cell>
          <cell r="D648">
            <v>-3640000</v>
          </cell>
          <cell r="E648">
            <v>-2933416</v>
          </cell>
          <cell r="F648">
            <v>-2933416</v>
          </cell>
          <cell r="G648">
            <v>0</v>
          </cell>
          <cell r="H648">
            <v>0</v>
          </cell>
          <cell r="I648">
            <v>-455000</v>
          </cell>
          <cell r="J648">
            <v>-455000</v>
          </cell>
        </row>
        <row r="649">
          <cell r="A649" t="str">
            <v>QQQ_OPTSEP0327000P</v>
          </cell>
          <cell r="B649">
            <v>-11000</v>
          </cell>
          <cell r="C649">
            <v>-3740000</v>
          </cell>
          <cell r="D649">
            <v>-3740000</v>
          </cell>
          <cell r="E649">
            <v>-3241901</v>
          </cell>
          <cell r="F649">
            <v>-3241901</v>
          </cell>
          <cell r="G649">
            <v>0</v>
          </cell>
          <cell r="H649">
            <v>0</v>
          </cell>
          <cell r="I649">
            <v>-495000</v>
          </cell>
          <cell r="J649">
            <v>-495000</v>
          </cell>
        </row>
        <row r="650">
          <cell r="A650" t="str">
            <v>QQQ_OPTSEP0328000P</v>
          </cell>
          <cell r="B650">
            <v>-5000</v>
          </cell>
          <cell r="C650">
            <v>-2000000</v>
          </cell>
          <cell r="D650">
            <v>-2000000</v>
          </cell>
          <cell r="E650">
            <v>-1734947</v>
          </cell>
          <cell r="F650">
            <v>-1734947</v>
          </cell>
          <cell r="G650">
            <v>0</v>
          </cell>
          <cell r="H650">
            <v>0</v>
          </cell>
          <cell r="I650">
            <v>-200000</v>
          </cell>
          <cell r="J650">
            <v>-200000</v>
          </cell>
        </row>
        <row r="651">
          <cell r="A651" t="str">
            <v>NXTL_USAUG0315000C</v>
          </cell>
          <cell r="B651">
            <v>3400</v>
          </cell>
          <cell r="C651">
            <v>476000</v>
          </cell>
          <cell r="D651">
            <v>476000</v>
          </cell>
          <cell r="E651">
            <v>560694</v>
          </cell>
          <cell r="F651">
            <v>560694</v>
          </cell>
          <cell r="G651">
            <v>0</v>
          </cell>
          <cell r="H651">
            <v>0</v>
          </cell>
          <cell r="I651">
            <v>-68000</v>
          </cell>
          <cell r="J651">
            <v>-68000</v>
          </cell>
        </row>
        <row r="652">
          <cell r="A652" t="str">
            <v>NXTL_USJAN0425000C</v>
          </cell>
          <cell r="B652">
            <v>7000</v>
          </cell>
          <cell r="C652">
            <v>280000</v>
          </cell>
          <cell r="D652">
            <v>280000</v>
          </cell>
          <cell r="E652">
            <v>861000</v>
          </cell>
          <cell r="F652">
            <v>861000</v>
          </cell>
          <cell r="G652">
            <v>0</v>
          </cell>
          <cell r="H652">
            <v>0</v>
          </cell>
          <cell r="I652">
            <v>-35000</v>
          </cell>
          <cell r="J652">
            <v>-35000</v>
          </cell>
        </row>
        <row r="653">
          <cell r="A653" t="str">
            <v>NXTL_USJAN0412500P</v>
          </cell>
          <cell r="B653">
            <v>-7000</v>
          </cell>
          <cell r="C653">
            <v>-1767500</v>
          </cell>
          <cell r="D653">
            <v>-1767500</v>
          </cell>
          <cell r="E653">
            <v>-2288930</v>
          </cell>
          <cell r="F653">
            <v>-2288930</v>
          </cell>
          <cell r="G653">
            <v>0</v>
          </cell>
          <cell r="H653">
            <v>0</v>
          </cell>
          <cell r="I653">
            <v>-52500</v>
          </cell>
          <cell r="J653">
            <v>-52500</v>
          </cell>
        </row>
        <row r="654">
          <cell r="A654" t="str">
            <v>NXTL_USAUG0315000P</v>
          </cell>
          <cell r="B654">
            <v>3400</v>
          </cell>
          <cell r="C654">
            <v>1028500</v>
          </cell>
          <cell r="D654">
            <v>1028500</v>
          </cell>
          <cell r="E654">
            <v>1083206</v>
          </cell>
          <cell r="F654">
            <v>1083206</v>
          </cell>
          <cell r="G654">
            <v>0</v>
          </cell>
          <cell r="H654">
            <v>0</v>
          </cell>
          <cell r="I654">
            <v>42500</v>
          </cell>
          <cell r="J654">
            <v>42500</v>
          </cell>
        </row>
        <row r="655">
          <cell r="A655" t="str">
            <v>NOVN_OPTDEC0360000C</v>
          </cell>
          <cell r="B655">
            <v>3000</v>
          </cell>
          <cell r="C655">
            <v>348000</v>
          </cell>
          <cell r="D655">
            <v>257092</v>
          </cell>
          <cell r="E655">
            <v>1399283</v>
          </cell>
          <cell r="F655">
            <v>2097120</v>
          </cell>
          <cell r="G655">
            <v>0</v>
          </cell>
          <cell r="H655">
            <v>18435</v>
          </cell>
          <cell r="I655">
            <v>-96403</v>
          </cell>
          <cell r="J655">
            <v>-111000</v>
          </cell>
        </row>
        <row r="656">
          <cell r="A656" t="str">
            <v>ORQ_OPTJUN0312500C</v>
          </cell>
          <cell r="B656">
            <v>12000</v>
          </cell>
          <cell r="C656">
            <v>630000</v>
          </cell>
          <cell r="D656">
            <v>630000</v>
          </cell>
          <cell r="E656">
            <v>1776000</v>
          </cell>
          <cell r="F656">
            <v>1776000</v>
          </cell>
          <cell r="G656">
            <v>0</v>
          </cell>
          <cell r="H656">
            <v>0</v>
          </cell>
          <cell r="I656">
            <v>-90000</v>
          </cell>
          <cell r="J656">
            <v>-90000</v>
          </cell>
        </row>
        <row r="657">
          <cell r="A657" t="str">
            <v>ORQ_OPTJUN0312500P</v>
          </cell>
          <cell r="B657">
            <v>12000</v>
          </cell>
          <cell r="C657">
            <v>2580000</v>
          </cell>
          <cell r="D657">
            <v>2580000</v>
          </cell>
          <cell r="E657">
            <v>3061000</v>
          </cell>
          <cell r="F657">
            <v>3061000</v>
          </cell>
          <cell r="G657">
            <v>0</v>
          </cell>
          <cell r="H657">
            <v>0</v>
          </cell>
          <cell r="I657">
            <v>240000</v>
          </cell>
          <cell r="J657">
            <v>240000</v>
          </cell>
        </row>
        <row r="658">
          <cell r="A658" t="str">
            <v>MO_OPTAPR0332500C</v>
          </cell>
          <cell r="B658">
            <v>1000</v>
          </cell>
          <cell r="C658">
            <v>57500</v>
          </cell>
          <cell r="D658">
            <v>57500</v>
          </cell>
          <cell r="E658">
            <v>101000</v>
          </cell>
          <cell r="F658">
            <v>101000</v>
          </cell>
          <cell r="G658">
            <v>0</v>
          </cell>
          <cell r="H658">
            <v>0</v>
          </cell>
          <cell r="I658">
            <v>57500</v>
          </cell>
          <cell r="J658">
            <v>57500</v>
          </cell>
        </row>
        <row r="659">
          <cell r="A659" t="str">
            <v>MO_OPTJAN0440000C</v>
          </cell>
          <cell r="B659">
            <v>-2500</v>
          </cell>
          <cell r="C659">
            <v>-193750</v>
          </cell>
          <cell r="D659">
            <v>-193750</v>
          </cell>
          <cell r="E659">
            <v>-742477</v>
          </cell>
          <cell r="F659">
            <v>-742477</v>
          </cell>
          <cell r="G659">
            <v>0</v>
          </cell>
          <cell r="H659">
            <v>0</v>
          </cell>
          <cell r="I659">
            <v>6250</v>
          </cell>
          <cell r="J659">
            <v>6250</v>
          </cell>
        </row>
        <row r="660">
          <cell r="A660" t="str">
            <v>MO_OPTJUN0340000C</v>
          </cell>
          <cell r="B660">
            <v>4500</v>
          </cell>
          <cell r="C660">
            <v>90000</v>
          </cell>
          <cell r="D660">
            <v>90000</v>
          </cell>
          <cell r="E660">
            <v>470000</v>
          </cell>
          <cell r="F660">
            <v>470000</v>
          </cell>
          <cell r="G660">
            <v>0</v>
          </cell>
          <cell r="H660">
            <v>0</v>
          </cell>
          <cell r="I660">
            <v>-22500</v>
          </cell>
          <cell r="J660">
            <v>-22500</v>
          </cell>
        </row>
        <row r="661">
          <cell r="A661" t="str">
            <v>MO_OPTJUN0340000P</v>
          </cell>
          <cell r="B661">
            <v>2000</v>
          </cell>
          <cell r="C661">
            <v>2150000</v>
          </cell>
          <cell r="D661">
            <v>2150000</v>
          </cell>
          <cell r="E661">
            <v>1710000</v>
          </cell>
          <cell r="F661">
            <v>1710000</v>
          </cell>
          <cell r="G661">
            <v>0</v>
          </cell>
          <cell r="H661">
            <v>0</v>
          </cell>
          <cell r="I661">
            <v>440000</v>
          </cell>
          <cell r="J661">
            <v>440000</v>
          </cell>
        </row>
        <row r="662">
          <cell r="A662" t="str">
            <v>QCOM_OPTJAN0445000C</v>
          </cell>
          <cell r="B662">
            <v>5000</v>
          </cell>
          <cell r="C662">
            <v>1412500</v>
          </cell>
          <cell r="D662">
            <v>1412500</v>
          </cell>
          <cell r="E662">
            <v>3706200</v>
          </cell>
          <cell r="F662">
            <v>3706200</v>
          </cell>
          <cell r="G662">
            <v>0</v>
          </cell>
          <cell r="H662">
            <v>0</v>
          </cell>
          <cell r="I662">
            <v>-262500</v>
          </cell>
          <cell r="J662">
            <v>-262500</v>
          </cell>
        </row>
        <row r="663">
          <cell r="A663" t="str">
            <v>RBK_USJAN0535000C</v>
          </cell>
          <cell r="B663">
            <v>2000</v>
          </cell>
          <cell r="C663">
            <v>1220000</v>
          </cell>
          <cell r="D663">
            <v>1220000</v>
          </cell>
          <cell r="E663">
            <v>1070000</v>
          </cell>
          <cell r="F663">
            <v>1070000</v>
          </cell>
          <cell r="G663">
            <v>0</v>
          </cell>
          <cell r="H663">
            <v>0</v>
          </cell>
          <cell r="I663">
            <v>-30000</v>
          </cell>
          <cell r="J663">
            <v>-30000</v>
          </cell>
        </row>
        <row r="664">
          <cell r="A664" t="str">
            <v>SEBL_OPTAUG0310000C</v>
          </cell>
          <cell r="B664">
            <v>10000</v>
          </cell>
          <cell r="C664">
            <v>750000</v>
          </cell>
          <cell r="D664">
            <v>750000</v>
          </cell>
          <cell r="E664">
            <v>1024720</v>
          </cell>
          <cell r="F664">
            <v>1024720</v>
          </cell>
          <cell r="G664">
            <v>0</v>
          </cell>
          <cell r="H664">
            <v>0</v>
          </cell>
          <cell r="I664">
            <v>-125000</v>
          </cell>
          <cell r="J664">
            <v>-125000</v>
          </cell>
        </row>
        <row r="665">
          <cell r="A665" t="str">
            <v>SBUX_USJAN0425000C</v>
          </cell>
          <cell r="B665">
            <v>9100</v>
          </cell>
          <cell r="C665">
            <v>3367000</v>
          </cell>
          <cell r="D665">
            <v>3367000</v>
          </cell>
          <cell r="E665">
            <v>1934150</v>
          </cell>
          <cell r="F665">
            <v>1934150</v>
          </cell>
          <cell r="G665">
            <v>0</v>
          </cell>
          <cell r="H665">
            <v>0</v>
          </cell>
          <cell r="I665">
            <v>-91000</v>
          </cell>
          <cell r="J665">
            <v>-91000</v>
          </cell>
        </row>
        <row r="666">
          <cell r="A666" t="str">
            <v>THC_USJAN0510000P</v>
          </cell>
          <cell r="B666">
            <v>1200</v>
          </cell>
          <cell r="C666">
            <v>132000</v>
          </cell>
          <cell r="D666">
            <v>132000</v>
          </cell>
          <cell r="E666">
            <v>138300</v>
          </cell>
          <cell r="F666">
            <v>138300</v>
          </cell>
          <cell r="G666">
            <v>0</v>
          </cell>
          <cell r="H666">
            <v>0</v>
          </cell>
          <cell r="I666">
            <v>-6000</v>
          </cell>
          <cell r="J666">
            <v>-6000</v>
          </cell>
        </row>
        <row r="667">
          <cell r="A667" t="str">
            <v>PG_OPTJUL0395000C</v>
          </cell>
          <cell r="B667">
            <v>2000</v>
          </cell>
          <cell r="C667">
            <v>320000</v>
          </cell>
          <cell r="D667">
            <v>320000</v>
          </cell>
          <cell r="E667">
            <v>296000</v>
          </cell>
          <cell r="F667">
            <v>296000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</row>
        <row r="668">
          <cell r="A668" t="str">
            <v>PG_OPTJUL0375000P</v>
          </cell>
          <cell r="B668">
            <v>-2000</v>
          </cell>
          <cell r="C668">
            <v>-205000</v>
          </cell>
          <cell r="D668">
            <v>-205000</v>
          </cell>
          <cell r="E668">
            <v>-458986</v>
          </cell>
          <cell r="F668">
            <v>-458986</v>
          </cell>
          <cell r="G668">
            <v>0</v>
          </cell>
          <cell r="H668">
            <v>0</v>
          </cell>
          <cell r="I668">
            <v>5000</v>
          </cell>
          <cell r="J668">
            <v>5000</v>
          </cell>
        </row>
        <row r="669">
          <cell r="A669" t="str">
            <v>PG_OPTJAN0490000P</v>
          </cell>
          <cell r="B669">
            <v>5000</v>
          </cell>
          <cell r="C669">
            <v>3975000</v>
          </cell>
          <cell r="D669">
            <v>3975000</v>
          </cell>
          <cell r="E669">
            <v>4230000</v>
          </cell>
          <cell r="F669">
            <v>4230000</v>
          </cell>
          <cell r="G669">
            <v>0</v>
          </cell>
          <cell r="H669">
            <v>0</v>
          </cell>
          <cell r="I669">
            <v>-50000</v>
          </cell>
          <cell r="J669">
            <v>-50000</v>
          </cell>
        </row>
        <row r="670">
          <cell r="A670" t="str">
            <v>PG_OPTJAN0590000P</v>
          </cell>
          <cell r="B670">
            <v>-5000</v>
          </cell>
          <cell r="C670">
            <v>-6200000</v>
          </cell>
          <cell r="D670">
            <v>-6200000</v>
          </cell>
          <cell r="E670">
            <v>-6484804</v>
          </cell>
          <cell r="F670">
            <v>-6484804</v>
          </cell>
          <cell r="G670">
            <v>0</v>
          </cell>
          <cell r="H670">
            <v>0</v>
          </cell>
          <cell r="I670">
            <v>50000</v>
          </cell>
          <cell r="J670">
            <v>50000</v>
          </cell>
        </row>
        <row r="671">
          <cell r="A671" t="str">
            <v>LMB_USJAN0425000P</v>
          </cell>
          <cell r="B671">
            <v>18820</v>
          </cell>
          <cell r="C671">
            <v>611650</v>
          </cell>
          <cell r="D671">
            <v>611650</v>
          </cell>
          <cell r="E671">
            <v>1254285</v>
          </cell>
          <cell r="F671">
            <v>1254285</v>
          </cell>
          <cell r="G671">
            <v>0</v>
          </cell>
          <cell r="H671">
            <v>0</v>
          </cell>
          <cell r="I671">
            <v>47050</v>
          </cell>
          <cell r="J671">
            <v>47050</v>
          </cell>
        </row>
        <row r="672">
          <cell r="A672" t="str">
            <v>TYC_OPTJAN0410000P</v>
          </cell>
          <cell r="B672">
            <v>5000</v>
          </cell>
          <cell r="C672">
            <v>637500</v>
          </cell>
          <cell r="D672">
            <v>637500</v>
          </cell>
          <cell r="E672">
            <v>517400</v>
          </cell>
          <cell r="F672">
            <v>517400</v>
          </cell>
          <cell r="G672">
            <v>0</v>
          </cell>
          <cell r="H672">
            <v>0</v>
          </cell>
          <cell r="I672">
            <v>25000</v>
          </cell>
          <cell r="J672">
            <v>25000</v>
          </cell>
        </row>
        <row r="673">
          <cell r="A673" t="str">
            <v>UIS_OPTJAN0550000P</v>
          </cell>
          <cell r="B673">
            <v>1600</v>
          </cell>
          <cell r="C673">
            <v>92000</v>
          </cell>
          <cell r="D673">
            <v>92000</v>
          </cell>
          <cell r="E673">
            <v>171800</v>
          </cell>
          <cell r="F673">
            <v>171800</v>
          </cell>
          <cell r="G673">
            <v>0</v>
          </cell>
          <cell r="H673">
            <v>0</v>
          </cell>
          <cell r="I673">
            <v>4000</v>
          </cell>
          <cell r="J673">
            <v>4000</v>
          </cell>
        </row>
        <row r="674">
          <cell r="A674" t="str">
            <v>UIS_OPTJAN0575000P</v>
          </cell>
          <cell r="B674">
            <v>1000</v>
          </cell>
          <cell r="C674">
            <v>135000</v>
          </cell>
          <cell r="D674">
            <v>135000</v>
          </cell>
          <cell r="E674">
            <v>208000</v>
          </cell>
          <cell r="F674">
            <v>208000</v>
          </cell>
          <cell r="G674">
            <v>0</v>
          </cell>
          <cell r="H674">
            <v>0</v>
          </cell>
          <cell r="I674">
            <v>2500</v>
          </cell>
          <cell r="J674">
            <v>2500</v>
          </cell>
        </row>
        <row r="675">
          <cell r="A675" t="str">
            <v>WMT_OPTJUN0350000C</v>
          </cell>
          <cell r="B675">
            <v>1000</v>
          </cell>
          <cell r="C675">
            <v>420000</v>
          </cell>
          <cell r="D675">
            <v>420000</v>
          </cell>
          <cell r="E675">
            <v>284250</v>
          </cell>
          <cell r="F675">
            <v>284250</v>
          </cell>
          <cell r="G675">
            <v>0</v>
          </cell>
          <cell r="H675">
            <v>0</v>
          </cell>
          <cell r="I675">
            <v>-65000</v>
          </cell>
          <cell r="J675">
            <v>-65000</v>
          </cell>
        </row>
        <row r="676">
          <cell r="A676" t="str">
            <v>WMT_OPTJUN0350000P</v>
          </cell>
          <cell r="B676">
            <v>1000</v>
          </cell>
          <cell r="C676">
            <v>197500</v>
          </cell>
          <cell r="D676">
            <v>197500</v>
          </cell>
          <cell r="E676">
            <v>503000</v>
          </cell>
          <cell r="F676">
            <v>503000</v>
          </cell>
          <cell r="G676">
            <v>0</v>
          </cell>
          <cell r="H676">
            <v>0</v>
          </cell>
          <cell r="I676">
            <v>35000</v>
          </cell>
          <cell r="J676">
            <v>35000</v>
          </cell>
        </row>
        <row r="677">
          <cell r="A677" t="str">
            <v>WMT_OPTSEP0355000P</v>
          </cell>
          <cell r="B677">
            <v>2000</v>
          </cell>
          <cell r="C677">
            <v>1100000</v>
          </cell>
          <cell r="D677">
            <v>1100000</v>
          </cell>
          <cell r="E677">
            <v>1026000</v>
          </cell>
          <cell r="F677">
            <v>1026000</v>
          </cell>
          <cell r="G677">
            <v>0</v>
          </cell>
          <cell r="H677">
            <v>0</v>
          </cell>
          <cell r="I677">
            <v>130000</v>
          </cell>
          <cell r="J677">
            <v>130000</v>
          </cell>
        </row>
        <row r="678">
          <cell r="A678" t="str">
            <v>WFC_OPTJAN0450000C</v>
          </cell>
          <cell r="B678">
            <v>0</v>
          </cell>
          <cell r="C678">
            <v>0</v>
          </cell>
          <cell r="D678">
            <v>0</v>
          </cell>
          <cell r="E678">
            <v>-1018000</v>
          </cell>
          <cell r="F678">
            <v>-1018000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</row>
        <row r="679">
          <cell r="A679" t="str">
            <v>FXO000003K00JDCMA</v>
          </cell>
          <cell r="B679">
            <v>29498525.07</v>
          </cell>
          <cell r="C679">
            <v>915870</v>
          </cell>
          <cell r="D679">
            <v>915870</v>
          </cell>
          <cell r="E679">
            <v>1563422</v>
          </cell>
          <cell r="F679">
            <v>1563422</v>
          </cell>
          <cell r="G679">
            <v>0</v>
          </cell>
          <cell r="H679">
            <v>0</v>
          </cell>
          <cell r="I679">
            <v>-184484</v>
          </cell>
          <cell r="J679">
            <v>-184484</v>
          </cell>
        </row>
        <row r="680">
          <cell r="A680" t="str">
            <v>FXO000011K00JDCMA</v>
          </cell>
          <cell r="B680">
            <v>-29498525.07</v>
          </cell>
          <cell r="C680">
            <v>-915870</v>
          </cell>
          <cell r="D680">
            <v>-915870</v>
          </cell>
          <cell r="E680">
            <v>-1641593</v>
          </cell>
          <cell r="F680">
            <v>-1641593</v>
          </cell>
          <cell r="G680">
            <v>0</v>
          </cell>
          <cell r="H680">
            <v>0</v>
          </cell>
          <cell r="I680">
            <v>184484</v>
          </cell>
          <cell r="J680">
            <v>184484</v>
          </cell>
        </row>
        <row r="681">
          <cell r="A681" t="str">
            <v>FXO000006K00JDCMA</v>
          </cell>
          <cell r="B681">
            <v>29486099.41</v>
          </cell>
          <cell r="C681">
            <v>901685</v>
          </cell>
          <cell r="D681">
            <v>901685</v>
          </cell>
          <cell r="E681">
            <v>1618787</v>
          </cell>
          <cell r="F681">
            <v>1618787</v>
          </cell>
          <cell r="G681">
            <v>0</v>
          </cell>
          <cell r="H681">
            <v>0</v>
          </cell>
          <cell r="I681">
            <v>-184170</v>
          </cell>
          <cell r="J681">
            <v>-184170</v>
          </cell>
        </row>
        <row r="682">
          <cell r="A682" t="str">
            <v>FXO000009K00JDCMA</v>
          </cell>
          <cell r="B682">
            <v>-29486099.41</v>
          </cell>
          <cell r="C682">
            <v>-901685</v>
          </cell>
          <cell r="D682">
            <v>-901685</v>
          </cell>
          <cell r="E682">
            <v>-922949</v>
          </cell>
          <cell r="F682">
            <v>-922949</v>
          </cell>
          <cell r="G682">
            <v>0</v>
          </cell>
          <cell r="H682">
            <v>0</v>
          </cell>
          <cell r="I682">
            <v>184170</v>
          </cell>
          <cell r="J682">
            <v>184170</v>
          </cell>
        </row>
        <row r="683">
          <cell r="A683" t="str">
            <v>FXO000007K00JDCMA</v>
          </cell>
          <cell r="B683">
            <v>29461279.460000001</v>
          </cell>
          <cell r="C683">
            <v>906641</v>
          </cell>
          <cell r="D683">
            <v>906641</v>
          </cell>
          <cell r="E683">
            <v>1421433</v>
          </cell>
          <cell r="F683">
            <v>1421433</v>
          </cell>
          <cell r="G683">
            <v>0</v>
          </cell>
          <cell r="H683">
            <v>0</v>
          </cell>
          <cell r="I683">
            <v>-181894</v>
          </cell>
          <cell r="J683">
            <v>-181894</v>
          </cell>
        </row>
        <row r="684">
          <cell r="A684" t="str">
            <v>FXO000013K00JDCMA</v>
          </cell>
          <cell r="B684">
            <v>-29461279.460000001</v>
          </cell>
          <cell r="C684">
            <v>-906641</v>
          </cell>
          <cell r="D684">
            <v>-906641</v>
          </cell>
          <cell r="E684">
            <v>-1658670</v>
          </cell>
          <cell r="F684">
            <v>-1658670</v>
          </cell>
          <cell r="G684">
            <v>0</v>
          </cell>
          <cell r="H684">
            <v>0</v>
          </cell>
          <cell r="I684">
            <v>181894</v>
          </cell>
          <cell r="J684">
            <v>181894</v>
          </cell>
        </row>
        <row r="685">
          <cell r="A685" t="str">
            <v>FXO000004K00JDCMA</v>
          </cell>
          <cell r="B685">
            <v>29498525.07</v>
          </cell>
          <cell r="C685">
            <v>1451445</v>
          </cell>
          <cell r="D685">
            <v>1451445</v>
          </cell>
          <cell r="E685">
            <v>1336283</v>
          </cell>
          <cell r="F685">
            <v>1336283</v>
          </cell>
          <cell r="G685">
            <v>0</v>
          </cell>
          <cell r="H685">
            <v>0</v>
          </cell>
          <cell r="I685">
            <v>252537</v>
          </cell>
          <cell r="J685">
            <v>252537</v>
          </cell>
        </row>
        <row r="686">
          <cell r="A686" t="str">
            <v>FXO000012K00JDCMA</v>
          </cell>
          <cell r="B686">
            <v>-29498525.07</v>
          </cell>
          <cell r="C686">
            <v>-1451445</v>
          </cell>
          <cell r="D686">
            <v>-1451445</v>
          </cell>
          <cell r="E686">
            <v>-1641593</v>
          </cell>
          <cell r="F686">
            <v>-1641593</v>
          </cell>
          <cell r="G686">
            <v>0</v>
          </cell>
          <cell r="H686">
            <v>0</v>
          </cell>
          <cell r="I686">
            <v>-252537</v>
          </cell>
          <cell r="J686">
            <v>-252537</v>
          </cell>
        </row>
        <row r="687">
          <cell r="A687" t="str">
            <v>FXO000005K00JDCMA</v>
          </cell>
          <cell r="B687">
            <v>29486099.41</v>
          </cell>
          <cell r="C687">
            <v>1440691</v>
          </cell>
          <cell r="D687">
            <v>1440691</v>
          </cell>
          <cell r="E687">
            <v>1368155</v>
          </cell>
          <cell r="F687">
            <v>1368155</v>
          </cell>
          <cell r="G687">
            <v>0</v>
          </cell>
          <cell r="H687">
            <v>0</v>
          </cell>
          <cell r="I687">
            <v>253256</v>
          </cell>
          <cell r="J687">
            <v>253256</v>
          </cell>
        </row>
        <row r="688">
          <cell r="A688" t="str">
            <v>FXO000010K00JDCMA</v>
          </cell>
          <cell r="B688">
            <v>-29486099.41</v>
          </cell>
          <cell r="C688">
            <v>-1440691</v>
          </cell>
          <cell r="D688">
            <v>-1440691</v>
          </cell>
          <cell r="E688">
            <v>-2258601</v>
          </cell>
          <cell r="F688">
            <v>-2258601</v>
          </cell>
          <cell r="G688">
            <v>0</v>
          </cell>
          <cell r="H688">
            <v>0</v>
          </cell>
          <cell r="I688">
            <v>-253256</v>
          </cell>
          <cell r="J688">
            <v>-253256</v>
          </cell>
        </row>
        <row r="689">
          <cell r="A689" t="str">
            <v>FXO000008K00JDCMA</v>
          </cell>
          <cell r="B689">
            <v>29461279.460000001</v>
          </cell>
          <cell r="C689">
            <v>1487736</v>
          </cell>
          <cell r="D689">
            <v>1487736</v>
          </cell>
          <cell r="E689">
            <v>1421433</v>
          </cell>
          <cell r="F689">
            <v>1421433</v>
          </cell>
          <cell r="G689">
            <v>0</v>
          </cell>
          <cell r="H689">
            <v>0</v>
          </cell>
          <cell r="I689">
            <v>254752</v>
          </cell>
          <cell r="J689">
            <v>254752</v>
          </cell>
        </row>
        <row r="690">
          <cell r="A690" t="str">
            <v>FXO000014K00JDCMA</v>
          </cell>
          <cell r="B690">
            <v>-29461279.460000001</v>
          </cell>
          <cell r="C690">
            <v>-1487736</v>
          </cell>
          <cell r="D690">
            <v>-1487736</v>
          </cell>
          <cell r="E690">
            <v>-1658670</v>
          </cell>
          <cell r="F690">
            <v>-1658670</v>
          </cell>
          <cell r="G690">
            <v>0</v>
          </cell>
          <cell r="H690">
            <v>0</v>
          </cell>
          <cell r="I690">
            <v>-254752</v>
          </cell>
          <cell r="J690">
            <v>-254752</v>
          </cell>
        </row>
        <row r="691">
          <cell r="A691" t="str">
            <v>IRS000057K00JDCMA</v>
          </cell>
          <cell r="B691">
            <v>5000000</v>
          </cell>
          <cell r="C691">
            <v>17260</v>
          </cell>
          <cell r="D691">
            <v>17260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566626</v>
          </cell>
          <cell r="J691">
            <v>566626</v>
          </cell>
        </row>
        <row r="692">
          <cell r="A692" t="str">
            <v>IRS000056K00JDCMA</v>
          </cell>
          <cell r="B692">
            <v>5000000</v>
          </cell>
          <cell r="C692">
            <v>-16082</v>
          </cell>
          <cell r="D692">
            <v>-16082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200952</v>
          </cell>
          <cell r="J692">
            <v>200952</v>
          </cell>
        </row>
        <row r="693">
          <cell r="A693" t="str">
            <v>IRS000058K00JDCMA</v>
          </cell>
          <cell r="B693">
            <v>10000000</v>
          </cell>
          <cell r="C693">
            <v>-48094</v>
          </cell>
          <cell r="D693">
            <v>-48094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402328</v>
          </cell>
          <cell r="J693">
            <v>402328</v>
          </cell>
        </row>
        <row r="694">
          <cell r="A694" t="str">
            <v>IRS000033K00JDCMA</v>
          </cell>
          <cell r="B694">
            <v>5000000</v>
          </cell>
          <cell r="C694">
            <v>-52092</v>
          </cell>
          <cell r="D694">
            <v>-52092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93184</v>
          </cell>
          <cell r="J694">
            <v>93184</v>
          </cell>
        </row>
        <row r="695">
          <cell r="A695" t="str">
            <v>IRS000040K00JDCMA</v>
          </cell>
          <cell r="B695">
            <v>5000000</v>
          </cell>
          <cell r="C695">
            <v>-15161</v>
          </cell>
          <cell r="D695">
            <v>-15161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58855</v>
          </cell>
          <cell r="J695">
            <v>58855</v>
          </cell>
        </row>
        <row r="696">
          <cell r="A696" t="str">
            <v>IRS000029K00JDCMA</v>
          </cell>
          <cell r="B696">
            <v>5000000</v>
          </cell>
          <cell r="C696">
            <v>-107508</v>
          </cell>
          <cell r="D696">
            <v>-107508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92867</v>
          </cell>
          <cell r="J696">
            <v>92867</v>
          </cell>
        </row>
        <row r="697">
          <cell r="A697" t="str">
            <v>IRS000053K00JDCMA</v>
          </cell>
          <cell r="B697">
            <v>3000000</v>
          </cell>
          <cell r="C697">
            <v>1842</v>
          </cell>
          <cell r="D697">
            <v>1842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-89272</v>
          </cell>
          <cell r="J697">
            <v>-89272</v>
          </cell>
        </row>
        <row r="698">
          <cell r="A698" t="str">
            <v>IRS000055K00JDCMA</v>
          </cell>
          <cell r="B698">
            <v>2000000</v>
          </cell>
          <cell r="C698">
            <v>1228</v>
          </cell>
          <cell r="D698">
            <v>1228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-63503</v>
          </cell>
          <cell r="J698">
            <v>-63503</v>
          </cell>
        </row>
        <row r="699">
          <cell r="A699" t="str">
            <v>IRS000052K00JDCMA</v>
          </cell>
          <cell r="B699">
            <v>10000000</v>
          </cell>
          <cell r="C699">
            <v>-23908</v>
          </cell>
          <cell r="D699">
            <v>-23908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105503</v>
          </cell>
          <cell r="J699">
            <v>105503</v>
          </cell>
        </row>
        <row r="700">
          <cell r="A700" t="str">
            <v>IRS000038K00JDCMA</v>
          </cell>
          <cell r="B700">
            <v>5000000</v>
          </cell>
          <cell r="C700">
            <v>-28014</v>
          </cell>
          <cell r="D700">
            <v>-28014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58374</v>
          </cell>
          <cell r="J700">
            <v>58374</v>
          </cell>
        </row>
        <row r="701">
          <cell r="A701" t="str">
            <v>IRS000041K00JDCMA</v>
          </cell>
          <cell r="B701">
            <v>5000000</v>
          </cell>
          <cell r="C701">
            <v>-18616</v>
          </cell>
          <cell r="D701">
            <v>-18616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110620</v>
          </cell>
          <cell r="J701">
            <v>110620</v>
          </cell>
        </row>
        <row r="702">
          <cell r="A702" t="str">
            <v>IRS000048K00JDCMA</v>
          </cell>
          <cell r="B702">
            <v>5000000</v>
          </cell>
          <cell r="C702">
            <v>-49708</v>
          </cell>
          <cell r="D702">
            <v>-49708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116520</v>
          </cell>
          <cell r="J702">
            <v>116520</v>
          </cell>
        </row>
        <row r="703">
          <cell r="A703" t="str">
            <v>IRS000043K00JDCMA</v>
          </cell>
          <cell r="B703">
            <v>3000000</v>
          </cell>
          <cell r="C703">
            <v>-220918</v>
          </cell>
          <cell r="D703">
            <v>-220918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473882</v>
          </cell>
          <cell r="J703">
            <v>473882</v>
          </cell>
        </row>
        <row r="704">
          <cell r="A704" t="str">
            <v>IRS000051K00JDCMA</v>
          </cell>
          <cell r="B704">
            <v>5000000</v>
          </cell>
          <cell r="C704">
            <v>-38065</v>
          </cell>
          <cell r="D704">
            <v>-38065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116290</v>
          </cell>
          <cell r="J704">
            <v>116290</v>
          </cell>
        </row>
        <row r="705">
          <cell r="A705" t="str">
            <v>IRS000042K00JDCMA</v>
          </cell>
          <cell r="B705">
            <v>10000000</v>
          </cell>
          <cell r="C705">
            <v>-51337</v>
          </cell>
          <cell r="D705">
            <v>-51337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106833</v>
          </cell>
          <cell r="J705">
            <v>106833</v>
          </cell>
        </row>
        <row r="706">
          <cell r="A706" t="str">
            <v>IRS000060K00JDCMA</v>
          </cell>
          <cell r="B706">
            <v>2500000</v>
          </cell>
          <cell r="C706">
            <v>-47168</v>
          </cell>
          <cell r="D706">
            <v>-47168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136334</v>
          </cell>
          <cell r="J706">
            <v>136334</v>
          </cell>
        </row>
        <row r="707">
          <cell r="A707" t="str">
            <v>IRS000059K00JDCMA</v>
          </cell>
          <cell r="B707">
            <v>5000000</v>
          </cell>
          <cell r="C707">
            <v>-450693</v>
          </cell>
          <cell r="D707">
            <v>-450693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962803</v>
          </cell>
          <cell r="J707">
            <v>962803</v>
          </cell>
        </row>
        <row r="708">
          <cell r="A708" t="str">
            <v>IRS000047K00JDCMA</v>
          </cell>
          <cell r="B708">
            <v>5000000</v>
          </cell>
          <cell r="C708">
            <v>-14808</v>
          </cell>
          <cell r="D708">
            <v>-14808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58266</v>
          </cell>
          <cell r="J708">
            <v>58266</v>
          </cell>
        </row>
        <row r="709">
          <cell r="A709" t="str">
            <v>IRS000046K00JDCMA</v>
          </cell>
          <cell r="B709">
            <v>3000000</v>
          </cell>
          <cell r="C709">
            <v>-184785</v>
          </cell>
          <cell r="D709">
            <v>-184785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363769</v>
          </cell>
          <cell r="J709">
            <v>363769</v>
          </cell>
        </row>
        <row r="710">
          <cell r="A710" t="str">
            <v>AEX_EOEAPR0325000P</v>
          </cell>
          <cell r="B710">
            <v>58</v>
          </cell>
          <cell r="C710">
            <v>734</v>
          </cell>
          <cell r="D710">
            <v>800</v>
          </cell>
          <cell r="E710">
            <v>150363</v>
          </cell>
          <cell r="F710">
            <v>136532</v>
          </cell>
          <cell r="G710">
            <v>0</v>
          </cell>
          <cell r="H710">
            <v>1652</v>
          </cell>
          <cell r="I710">
            <v>-1321</v>
          </cell>
          <cell r="J710">
            <v>299</v>
          </cell>
        </row>
        <row r="711">
          <cell r="A711" t="str">
            <v>SX5E_IDX_OPTSEP0324000C</v>
          </cell>
          <cell r="B711">
            <v>-386</v>
          </cell>
          <cell r="C711">
            <v>-269428</v>
          </cell>
          <cell r="D711">
            <v>-293623</v>
          </cell>
          <cell r="E711">
            <v>-455539</v>
          </cell>
          <cell r="F711">
            <v>-428460</v>
          </cell>
          <cell r="G711">
            <v>0</v>
          </cell>
          <cell r="H711">
            <v>-5184</v>
          </cell>
          <cell r="I711">
            <v>190785</v>
          </cell>
          <cell r="J711">
            <v>175244</v>
          </cell>
        </row>
        <row r="712">
          <cell r="A712" t="str">
            <v>UKXE_LIFSEP0341250C</v>
          </cell>
          <cell r="B712">
            <v>-150</v>
          </cell>
          <cell r="C712">
            <v>-147750</v>
          </cell>
          <cell r="D712">
            <v>-233475</v>
          </cell>
          <cell r="E712">
            <v>-328407</v>
          </cell>
          <cell r="F712">
            <v>-209550</v>
          </cell>
          <cell r="G712">
            <v>0</v>
          </cell>
          <cell r="H712">
            <v>-817</v>
          </cell>
          <cell r="I712">
            <v>-229725</v>
          </cell>
          <cell r="J712">
            <v>-145890</v>
          </cell>
        </row>
        <row r="713">
          <cell r="A713" t="str">
            <v>SPX_OPTJUN0385000C</v>
          </cell>
          <cell r="B713">
            <v>107</v>
          </cell>
          <cell r="C713">
            <v>424255</v>
          </cell>
          <cell r="D713">
            <v>424255</v>
          </cell>
          <cell r="E713">
            <v>428321</v>
          </cell>
          <cell r="F713">
            <v>428321</v>
          </cell>
          <cell r="G713">
            <v>0</v>
          </cell>
          <cell r="H713">
            <v>0</v>
          </cell>
          <cell r="I713">
            <v>-98975</v>
          </cell>
          <cell r="J713">
            <v>-98975</v>
          </cell>
        </row>
        <row r="714">
          <cell r="A714" t="str">
            <v>SPX_OPTJUN0386000C</v>
          </cell>
          <cell r="B714">
            <v>168</v>
          </cell>
          <cell r="C714">
            <v>582120</v>
          </cell>
          <cell r="D714">
            <v>582120</v>
          </cell>
          <cell r="E714">
            <v>773304</v>
          </cell>
          <cell r="F714">
            <v>773304</v>
          </cell>
          <cell r="G714">
            <v>0</v>
          </cell>
          <cell r="H714">
            <v>0</v>
          </cell>
          <cell r="I714">
            <v>-141960</v>
          </cell>
          <cell r="J714">
            <v>-141960</v>
          </cell>
        </row>
        <row r="715">
          <cell r="A715" t="str">
            <v>SPX_OPTJUN0387000C</v>
          </cell>
          <cell r="B715">
            <v>392</v>
          </cell>
          <cell r="C715">
            <v>1174040</v>
          </cell>
          <cell r="D715">
            <v>1174040</v>
          </cell>
          <cell r="E715">
            <v>1725976</v>
          </cell>
          <cell r="F715">
            <v>1725976</v>
          </cell>
          <cell r="G715">
            <v>0</v>
          </cell>
          <cell r="H715">
            <v>0</v>
          </cell>
          <cell r="I715">
            <v>-307720</v>
          </cell>
          <cell r="J715">
            <v>-307720</v>
          </cell>
        </row>
        <row r="716">
          <cell r="A716" t="str">
            <v>SPX_OPTJUN0387500C</v>
          </cell>
          <cell r="B716">
            <v>182</v>
          </cell>
          <cell r="C716">
            <v>505050</v>
          </cell>
          <cell r="D716">
            <v>505050</v>
          </cell>
          <cell r="E716">
            <v>737071</v>
          </cell>
          <cell r="F716">
            <v>737071</v>
          </cell>
          <cell r="G716">
            <v>0</v>
          </cell>
          <cell r="H716">
            <v>0</v>
          </cell>
          <cell r="I716">
            <v>-135590</v>
          </cell>
          <cell r="J716">
            <v>-135590</v>
          </cell>
        </row>
        <row r="717">
          <cell r="A717" t="str">
            <v>SPX_OPTSEP0387500C</v>
          </cell>
          <cell r="B717">
            <v>-250</v>
          </cell>
          <cell r="C717">
            <v>-1046250</v>
          </cell>
          <cell r="D717">
            <v>-1046250</v>
          </cell>
          <cell r="E717">
            <v>-1074250</v>
          </cell>
          <cell r="F717">
            <v>-1074250</v>
          </cell>
          <cell r="G717">
            <v>0</v>
          </cell>
          <cell r="H717">
            <v>0</v>
          </cell>
          <cell r="I717">
            <v>193750</v>
          </cell>
          <cell r="J717">
            <v>193750</v>
          </cell>
        </row>
        <row r="718">
          <cell r="A718" t="str">
            <v>SPX_OPTAPR0390000C</v>
          </cell>
          <cell r="B718">
            <v>400</v>
          </cell>
          <cell r="C718">
            <v>156000</v>
          </cell>
          <cell r="D718">
            <v>156000</v>
          </cell>
          <cell r="E718">
            <v>365200</v>
          </cell>
          <cell r="F718">
            <v>365200</v>
          </cell>
          <cell r="G718">
            <v>0</v>
          </cell>
          <cell r="H718">
            <v>0</v>
          </cell>
          <cell r="I718">
            <v>-134000</v>
          </cell>
          <cell r="J718">
            <v>-134000</v>
          </cell>
        </row>
        <row r="719">
          <cell r="A719" t="str">
            <v>SPX_OPTJUN0390000C</v>
          </cell>
          <cell r="B719">
            <v>500</v>
          </cell>
          <cell r="C719">
            <v>925000</v>
          </cell>
          <cell r="D719">
            <v>925000</v>
          </cell>
          <cell r="E719">
            <v>1501500</v>
          </cell>
          <cell r="F719">
            <v>1501500</v>
          </cell>
          <cell r="G719">
            <v>0</v>
          </cell>
          <cell r="H719">
            <v>0</v>
          </cell>
          <cell r="I719">
            <v>-285000</v>
          </cell>
          <cell r="J719">
            <v>-285000</v>
          </cell>
        </row>
        <row r="720">
          <cell r="A720" t="str">
            <v>SPX_OPTAPR0380000P</v>
          </cell>
          <cell r="B720">
            <v>300</v>
          </cell>
          <cell r="C720">
            <v>195000</v>
          </cell>
          <cell r="D720">
            <v>195000</v>
          </cell>
          <cell r="E720">
            <v>273900</v>
          </cell>
          <cell r="F720">
            <v>273900</v>
          </cell>
          <cell r="G720">
            <v>0</v>
          </cell>
          <cell r="H720">
            <v>0</v>
          </cell>
          <cell r="I720">
            <v>51000</v>
          </cell>
          <cell r="J720">
            <v>51000</v>
          </cell>
        </row>
        <row r="721">
          <cell r="A721" t="str">
            <v>SPX_OPTJUN0385000P</v>
          </cell>
          <cell r="B721">
            <v>-107</v>
          </cell>
          <cell r="C721">
            <v>-456355</v>
          </cell>
          <cell r="D721">
            <v>-456355</v>
          </cell>
          <cell r="E721">
            <v>-566779</v>
          </cell>
          <cell r="F721">
            <v>-566779</v>
          </cell>
          <cell r="G721">
            <v>0</v>
          </cell>
          <cell r="H721">
            <v>0</v>
          </cell>
          <cell r="I721">
            <v>-79180</v>
          </cell>
          <cell r="J721">
            <v>-79180</v>
          </cell>
        </row>
        <row r="722">
          <cell r="A722" t="str">
            <v>SPX_OPTJUN0386000P</v>
          </cell>
          <cell r="B722">
            <v>-168</v>
          </cell>
          <cell r="C722">
            <v>-798840</v>
          </cell>
          <cell r="D722">
            <v>-798840</v>
          </cell>
          <cell r="E722">
            <v>-705096</v>
          </cell>
          <cell r="F722">
            <v>-705096</v>
          </cell>
          <cell r="G722">
            <v>0</v>
          </cell>
          <cell r="H722">
            <v>0</v>
          </cell>
          <cell r="I722">
            <v>-133560</v>
          </cell>
          <cell r="J722">
            <v>-133560</v>
          </cell>
        </row>
        <row r="723">
          <cell r="A723" t="str">
            <v>SPX_OPTJUN0387000P</v>
          </cell>
          <cell r="B723">
            <v>-392</v>
          </cell>
          <cell r="C723">
            <v>-2071720</v>
          </cell>
          <cell r="D723">
            <v>-2071720</v>
          </cell>
          <cell r="E723">
            <v>-1762824</v>
          </cell>
          <cell r="F723">
            <v>-1762824</v>
          </cell>
          <cell r="G723">
            <v>0</v>
          </cell>
          <cell r="H723">
            <v>0</v>
          </cell>
          <cell r="I723">
            <v>-339080</v>
          </cell>
          <cell r="J723">
            <v>-339080</v>
          </cell>
        </row>
        <row r="724">
          <cell r="A724" t="str">
            <v>SPX_OPTJUN0387500P</v>
          </cell>
          <cell r="B724">
            <v>-182</v>
          </cell>
          <cell r="C724">
            <v>-1014650</v>
          </cell>
          <cell r="D724">
            <v>-1014650</v>
          </cell>
          <cell r="E724">
            <v>-909524</v>
          </cell>
          <cell r="F724">
            <v>-909524</v>
          </cell>
          <cell r="G724">
            <v>0</v>
          </cell>
          <cell r="H724">
            <v>0</v>
          </cell>
          <cell r="I724">
            <v>-164710</v>
          </cell>
          <cell r="J724">
            <v>-164710</v>
          </cell>
        </row>
        <row r="725">
          <cell r="A725" t="str">
            <v>SMI_IDX_OPTJUN0351000C</v>
          </cell>
          <cell r="B725">
            <v>-650</v>
          </cell>
          <cell r="C725">
            <v>-57200</v>
          </cell>
          <cell r="D725">
            <v>-42258</v>
          </cell>
          <cell r="E725">
            <v>-1942531</v>
          </cell>
          <cell r="F725">
            <v>-2907775</v>
          </cell>
          <cell r="G725">
            <v>0</v>
          </cell>
          <cell r="H725">
            <v>-25560</v>
          </cell>
          <cell r="I725">
            <v>63017</v>
          </cell>
          <cell r="J725">
            <v>52000</v>
          </cell>
        </row>
        <row r="726">
          <cell r="A726" t="str">
            <v>EQS000374K00JDCMA</v>
          </cell>
          <cell r="B726">
            <v>-919</v>
          </cell>
          <cell r="C726">
            <v>-2416</v>
          </cell>
          <cell r="D726">
            <v>-3817</v>
          </cell>
          <cell r="E726">
            <v>0</v>
          </cell>
          <cell r="F726">
            <v>0</v>
          </cell>
          <cell r="G726">
            <v>0</v>
          </cell>
          <cell r="H726">
            <v>0</v>
          </cell>
          <cell r="I726">
            <v>-3817</v>
          </cell>
          <cell r="J726">
            <v>-2416</v>
          </cell>
        </row>
        <row r="727">
          <cell r="A727" t="str">
            <v>EQS000375K00JDCMA</v>
          </cell>
          <cell r="B727">
            <v>-678</v>
          </cell>
          <cell r="C727">
            <v>25301</v>
          </cell>
          <cell r="D727">
            <v>39981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39981</v>
          </cell>
          <cell r="J727">
            <v>25301</v>
          </cell>
        </row>
        <row r="728">
          <cell r="A728" t="str">
            <v>EQS000376K00JDCMA</v>
          </cell>
          <cell r="B728">
            <v>3035</v>
          </cell>
          <cell r="C728">
            <v>-505879</v>
          </cell>
          <cell r="D728">
            <v>-505879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-505879</v>
          </cell>
          <cell r="J728">
            <v>-505879</v>
          </cell>
        </row>
        <row r="729">
          <cell r="A729" t="str">
            <v>EQS000412K00JDCMA</v>
          </cell>
          <cell r="B729">
            <v>879</v>
          </cell>
          <cell r="C729">
            <v>-27574</v>
          </cell>
          <cell r="D729">
            <v>-43573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-43573</v>
          </cell>
          <cell r="J729">
            <v>-27574</v>
          </cell>
        </row>
        <row r="730">
          <cell r="A730" t="str">
            <v>EQS000413K00JDCMA</v>
          </cell>
          <cell r="B730">
            <v>430</v>
          </cell>
          <cell r="C730">
            <v>-79050</v>
          </cell>
          <cell r="D730">
            <v>-124914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-124914</v>
          </cell>
          <cell r="J730">
            <v>-79050</v>
          </cell>
        </row>
        <row r="731">
          <cell r="A731" t="str">
            <v>EQS000414K00JDCMA</v>
          </cell>
          <cell r="B731">
            <v>-1515</v>
          </cell>
          <cell r="C731">
            <v>536300</v>
          </cell>
          <cell r="D731">
            <v>536300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536300</v>
          </cell>
          <cell r="J731">
            <v>536300</v>
          </cell>
        </row>
        <row r="732">
          <cell r="A732" t="str">
            <v>EQS000415K00JDCMA</v>
          </cell>
          <cell r="B732">
            <v>-769</v>
          </cell>
          <cell r="C732">
            <v>247107</v>
          </cell>
          <cell r="D732">
            <v>247107</v>
          </cell>
          <cell r="E732">
            <v>0</v>
          </cell>
          <cell r="F732">
            <v>0</v>
          </cell>
          <cell r="G732">
            <v>0</v>
          </cell>
          <cell r="H732">
            <v>0</v>
          </cell>
          <cell r="I732">
            <v>247107</v>
          </cell>
          <cell r="J732">
            <v>247107</v>
          </cell>
        </row>
        <row r="733">
          <cell r="A733" t="str">
            <v>EQS000079K00JDCMA</v>
          </cell>
          <cell r="B733">
            <v>-145793</v>
          </cell>
          <cell r="C733">
            <v>-1955991</v>
          </cell>
          <cell r="D733">
            <v>-1955991</v>
          </cell>
          <cell r="E733">
            <v>0</v>
          </cell>
          <cell r="F733">
            <v>0</v>
          </cell>
          <cell r="G733">
            <v>0</v>
          </cell>
          <cell r="H733">
            <v>0</v>
          </cell>
          <cell r="I733">
            <v>-1955991</v>
          </cell>
          <cell r="J733">
            <v>-1955991</v>
          </cell>
        </row>
        <row r="734">
          <cell r="A734" t="str">
            <v>EQS000085K00JDCMA</v>
          </cell>
          <cell r="B734">
            <v>-142394</v>
          </cell>
          <cell r="C734">
            <v>-2019541</v>
          </cell>
          <cell r="D734">
            <v>-2019541</v>
          </cell>
          <cell r="E734">
            <v>0</v>
          </cell>
          <cell r="F734">
            <v>0</v>
          </cell>
          <cell r="G734">
            <v>0</v>
          </cell>
          <cell r="H734">
            <v>0</v>
          </cell>
          <cell r="I734">
            <v>-2019541</v>
          </cell>
          <cell r="J734">
            <v>-2019541</v>
          </cell>
        </row>
        <row r="735">
          <cell r="A735" t="str">
            <v>EQS000096K00JDCMA</v>
          </cell>
          <cell r="B735">
            <v>-4000</v>
          </cell>
          <cell r="C735">
            <v>-5532441</v>
          </cell>
          <cell r="D735">
            <v>-6029254</v>
          </cell>
          <cell r="E735">
            <v>0</v>
          </cell>
          <cell r="F735">
            <v>0</v>
          </cell>
          <cell r="G735">
            <v>0</v>
          </cell>
          <cell r="H735">
            <v>0</v>
          </cell>
          <cell r="I735">
            <v>-6029254</v>
          </cell>
          <cell r="J735">
            <v>-5532441</v>
          </cell>
        </row>
        <row r="736">
          <cell r="A736" t="str">
            <v>EQS000097K00JDCMA</v>
          </cell>
          <cell r="B736">
            <v>-6250</v>
          </cell>
          <cell r="C736">
            <v>-5552924</v>
          </cell>
          <cell r="D736">
            <v>-4102338</v>
          </cell>
          <cell r="E736">
            <v>0</v>
          </cell>
          <cell r="F736">
            <v>0</v>
          </cell>
          <cell r="G736">
            <v>0</v>
          </cell>
          <cell r="H736">
            <v>0</v>
          </cell>
          <cell r="I736">
            <v>-4102338</v>
          </cell>
          <cell r="J736">
            <v>-5552925</v>
          </cell>
        </row>
        <row r="737">
          <cell r="A737" t="str">
            <v>EQS000098K00JDCMA</v>
          </cell>
          <cell r="B737">
            <v>-5870</v>
          </cell>
          <cell r="C737">
            <v>-5254091</v>
          </cell>
          <cell r="D737">
            <v>-3881568</v>
          </cell>
          <cell r="E737">
            <v>0</v>
          </cell>
          <cell r="F737">
            <v>0</v>
          </cell>
          <cell r="G737">
            <v>0</v>
          </cell>
          <cell r="H737">
            <v>0</v>
          </cell>
          <cell r="I737">
            <v>-3881568</v>
          </cell>
          <cell r="J737">
            <v>-5254091</v>
          </cell>
        </row>
        <row r="738">
          <cell r="A738" t="str">
            <v>EQS000394K00JDCMA</v>
          </cell>
          <cell r="B738">
            <v>-107818</v>
          </cell>
          <cell r="C738">
            <v>12192748</v>
          </cell>
          <cell r="D738">
            <v>103145</v>
          </cell>
          <cell r="E738">
            <v>0</v>
          </cell>
          <cell r="F738">
            <v>0</v>
          </cell>
          <cell r="G738">
            <v>0</v>
          </cell>
          <cell r="H738">
            <v>0</v>
          </cell>
          <cell r="I738">
            <v>103145</v>
          </cell>
          <cell r="J738">
            <v>12192748</v>
          </cell>
        </row>
        <row r="739">
          <cell r="A739" t="str">
            <v>EQS000395K00JDCMA</v>
          </cell>
          <cell r="B739">
            <v>-109000</v>
          </cell>
          <cell r="C739">
            <v>9237515</v>
          </cell>
          <cell r="D739">
            <v>78145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78145</v>
          </cell>
          <cell r="J739">
            <v>9237515</v>
          </cell>
        </row>
        <row r="740">
          <cell r="A740" t="str">
            <v>EQS000105K00JDCMA</v>
          </cell>
          <cell r="B740">
            <v>-4099</v>
          </cell>
          <cell r="C740">
            <v>-5515878</v>
          </cell>
          <cell r="D740">
            <v>-6011204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-6011204</v>
          </cell>
          <cell r="J740">
            <v>-5515878</v>
          </cell>
        </row>
        <row r="741">
          <cell r="A741" t="str">
            <v>EQS000103K00JDCMA</v>
          </cell>
          <cell r="B741">
            <v>2381</v>
          </cell>
          <cell r="C741">
            <v>2003826</v>
          </cell>
          <cell r="D741">
            <v>1480368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1480368</v>
          </cell>
          <cell r="J741">
            <v>2003826</v>
          </cell>
        </row>
        <row r="742">
          <cell r="A742" t="str">
            <v>EQS000266K00JDCMA</v>
          </cell>
          <cell r="B742">
            <v>1226</v>
          </cell>
          <cell r="C742">
            <v>88029</v>
          </cell>
          <cell r="D742">
            <v>95933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95933</v>
          </cell>
          <cell r="J742">
            <v>88029</v>
          </cell>
        </row>
        <row r="743">
          <cell r="A743" t="str">
            <v>EQS000267K00JDCMA</v>
          </cell>
          <cell r="B743">
            <v>-2155</v>
          </cell>
          <cell r="C743">
            <v>221202</v>
          </cell>
          <cell r="D743">
            <v>163417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163417</v>
          </cell>
          <cell r="J743">
            <v>221202</v>
          </cell>
        </row>
        <row r="744">
          <cell r="A744" t="str">
            <v>EQS000277K00JDCMA</v>
          </cell>
          <cell r="B744">
            <v>587</v>
          </cell>
          <cell r="C744">
            <v>-68956</v>
          </cell>
          <cell r="D744">
            <v>-75148</v>
          </cell>
          <cell r="E744">
            <v>0</v>
          </cell>
          <cell r="F744">
            <v>0</v>
          </cell>
          <cell r="G744">
            <v>0</v>
          </cell>
          <cell r="H744">
            <v>0</v>
          </cell>
          <cell r="I744">
            <v>-75148</v>
          </cell>
          <cell r="J744">
            <v>-68956</v>
          </cell>
        </row>
        <row r="745">
          <cell r="A745" t="str">
            <v>EQS000278K00JDCMA</v>
          </cell>
          <cell r="B745">
            <v>586</v>
          </cell>
          <cell r="C745">
            <v>-64411</v>
          </cell>
          <cell r="D745">
            <v>-70195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-70195</v>
          </cell>
          <cell r="J745">
            <v>-64411</v>
          </cell>
        </row>
        <row r="746">
          <cell r="A746" t="str">
            <v>EQS000352K00JDCMA</v>
          </cell>
          <cell r="B746">
            <v>-2591</v>
          </cell>
          <cell r="C746">
            <v>-312628</v>
          </cell>
          <cell r="D746">
            <v>-230960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-230960</v>
          </cell>
          <cell r="J746">
            <v>-312628</v>
          </cell>
        </row>
        <row r="747">
          <cell r="A747" t="str">
            <v>EQS000367K00JDCMA</v>
          </cell>
          <cell r="B747">
            <v>-4000</v>
          </cell>
          <cell r="C747">
            <v>-499093</v>
          </cell>
          <cell r="D747">
            <v>-499093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-499093</v>
          </cell>
          <cell r="J747">
            <v>-499093</v>
          </cell>
        </row>
        <row r="748">
          <cell r="A748" t="str">
            <v>EQS000368K00JDCMA</v>
          </cell>
          <cell r="B748">
            <v>1852</v>
          </cell>
          <cell r="C748">
            <v>-133861</v>
          </cell>
          <cell r="D748">
            <v>-133861</v>
          </cell>
          <cell r="E748">
            <v>0</v>
          </cell>
          <cell r="F748">
            <v>0</v>
          </cell>
          <cell r="G748">
            <v>0</v>
          </cell>
          <cell r="H748">
            <v>0</v>
          </cell>
          <cell r="I748">
            <v>-133861</v>
          </cell>
          <cell r="J748">
            <v>-133861</v>
          </cell>
        </row>
        <row r="749">
          <cell r="A749" t="str">
            <v>EQS000386K00JDCMA</v>
          </cell>
          <cell r="B749">
            <v>1299</v>
          </cell>
          <cell r="C749">
            <v>-365888</v>
          </cell>
          <cell r="D749">
            <v>-365888</v>
          </cell>
          <cell r="E749">
            <v>0</v>
          </cell>
          <cell r="F749">
            <v>0</v>
          </cell>
          <cell r="G749">
            <v>0</v>
          </cell>
          <cell r="H749">
            <v>0</v>
          </cell>
          <cell r="I749">
            <v>-365888</v>
          </cell>
          <cell r="J749">
            <v>-365888</v>
          </cell>
        </row>
        <row r="750">
          <cell r="A750" t="str">
            <v>EQS000387K00JDCMA</v>
          </cell>
          <cell r="B750">
            <v>-675</v>
          </cell>
          <cell r="C750">
            <v>85920</v>
          </cell>
          <cell r="D750">
            <v>135770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135770</v>
          </cell>
          <cell r="J750">
            <v>85920</v>
          </cell>
        </row>
        <row r="751">
          <cell r="A751" t="str">
            <v>EQS000404K00JDCMA</v>
          </cell>
          <cell r="B751">
            <v>993</v>
          </cell>
          <cell r="C751">
            <v>100809</v>
          </cell>
          <cell r="D751">
            <v>74475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74475</v>
          </cell>
          <cell r="J751">
            <v>100809</v>
          </cell>
        </row>
        <row r="752">
          <cell r="A752" t="str">
            <v>EQS000421K00JDCMA</v>
          </cell>
          <cell r="B752">
            <v>-1164</v>
          </cell>
          <cell r="C752">
            <v>154549</v>
          </cell>
          <cell r="D752">
            <v>154549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154549</v>
          </cell>
          <cell r="J752">
            <v>154549</v>
          </cell>
        </row>
        <row r="753">
          <cell r="A753" t="str">
            <v>EQS000422K00JDCMA</v>
          </cell>
          <cell r="B753">
            <v>-560</v>
          </cell>
          <cell r="C753">
            <v>74412</v>
          </cell>
          <cell r="D753">
            <v>74412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74412</v>
          </cell>
          <cell r="J753">
            <v>74412</v>
          </cell>
        </row>
        <row r="754">
          <cell r="A754" t="str">
            <v>EQS000428K00JDCMA</v>
          </cell>
          <cell r="B754">
            <v>621</v>
          </cell>
          <cell r="C754">
            <v>143958</v>
          </cell>
          <cell r="D754">
            <v>227483</v>
          </cell>
          <cell r="E754">
            <v>0</v>
          </cell>
          <cell r="F754">
            <v>0</v>
          </cell>
          <cell r="G754">
            <v>0</v>
          </cell>
          <cell r="H754">
            <v>0</v>
          </cell>
          <cell r="I754">
            <v>227483</v>
          </cell>
          <cell r="J754">
            <v>143958</v>
          </cell>
        </row>
        <row r="755">
          <cell r="A755" t="str">
            <v>EQS000433K00JDCMA</v>
          </cell>
          <cell r="B755">
            <v>-896</v>
          </cell>
          <cell r="C755">
            <v>-88862</v>
          </cell>
          <cell r="D755">
            <v>-140420</v>
          </cell>
          <cell r="E755">
            <v>0</v>
          </cell>
          <cell r="F755">
            <v>0</v>
          </cell>
          <cell r="G755">
            <v>0</v>
          </cell>
          <cell r="H755">
            <v>0</v>
          </cell>
          <cell r="I755">
            <v>-140420</v>
          </cell>
          <cell r="J755">
            <v>-88862</v>
          </cell>
        </row>
        <row r="756">
          <cell r="A756" t="str">
            <v>EQS000434K00JDCMA</v>
          </cell>
          <cell r="B756">
            <v>1678</v>
          </cell>
          <cell r="C756">
            <v>-265349</v>
          </cell>
          <cell r="D756">
            <v>-265349</v>
          </cell>
          <cell r="E756">
            <v>0</v>
          </cell>
          <cell r="F756">
            <v>0</v>
          </cell>
          <cell r="G756">
            <v>0</v>
          </cell>
          <cell r="H756">
            <v>0</v>
          </cell>
          <cell r="I756">
            <v>-265349</v>
          </cell>
          <cell r="J756">
            <v>-265349</v>
          </cell>
        </row>
        <row r="757">
          <cell r="A757" t="str">
            <v>EQS000448K00JDCMA</v>
          </cell>
          <cell r="B757">
            <v>1111</v>
          </cell>
          <cell r="C757">
            <v>373316</v>
          </cell>
          <cell r="D757">
            <v>406840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>
            <v>406840</v>
          </cell>
          <cell r="J757">
            <v>373316</v>
          </cell>
        </row>
        <row r="758">
          <cell r="A758" t="str">
            <v>EQS000449K00JDCMA</v>
          </cell>
          <cell r="B758">
            <v>-1087</v>
          </cell>
          <cell r="C758">
            <v>-744717</v>
          </cell>
          <cell r="D758">
            <v>-811593</v>
          </cell>
          <cell r="E758">
            <v>0</v>
          </cell>
          <cell r="F758">
            <v>0</v>
          </cell>
          <cell r="G758">
            <v>0</v>
          </cell>
          <cell r="H758">
            <v>0</v>
          </cell>
          <cell r="I758">
            <v>-811593</v>
          </cell>
          <cell r="J758">
            <v>-744717</v>
          </cell>
        </row>
        <row r="759">
          <cell r="A759" t="str">
            <v>EQS000466K00JDCMA</v>
          </cell>
          <cell r="B759">
            <v>968</v>
          </cell>
          <cell r="C759">
            <v>160657</v>
          </cell>
          <cell r="D759">
            <v>175083</v>
          </cell>
          <cell r="E759">
            <v>0</v>
          </cell>
          <cell r="F759">
            <v>0</v>
          </cell>
          <cell r="G759">
            <v>0</v>
          </cell>
          <cell r="H759">
            <v>0</v>
          </cell>
          <cell r="I759">
            <v>175083</v>
          </cell>
          <cell r="J759">
            <v>160657</v>
          </cell>
        </row>
        <row r="760">
          <cell r="A760" t="str">
            <v>EQS000467K00JDCMA</v>
          </cell>
          <cell r="B760">
            <v>1502</v>
          </cell>
          <cell r="C760">
            <v>243811</v>
          </cell>
          <cell r="D760">
            <v>180120</v>
          </cell>
          <cell r="E760">
            <v>0</v>
          </cell>
          <cell r="F760">
            <v>0</v>
          </cell>
          <cell r="G760">
            <v>0</v>
          </cell>
          <cell r="H760">
            <v>0</v>
          </cell>
          <cell r="I760">
            <v>180120</v>
          </cell>
          <cell r="J760">
            <v>243811</v>
          </cell>
        </row>
        <row r="761">
          <cell r="A761" t="str">
            <v>EQS000418K00JDCMA</v>
          </cell>
          <cell r="B761">
            <v>1511</v>
          </cell>
          <cell r="C761">
            <v>272306</v>
          </cell>
          <cell r="D761">
            <v>201172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201172</v>
          </cell>
          <cell r="J761">
            <v>272306</v>
          </cell>
        </row>
        <row r="762">
          <cell r="A762" t="str">
            <v>EQS000338K00JDCMA</v>
          </cell>
          <cell r="B762">
            <v>1749</v>
          </cell>
          <cell r="C762">
            <v>776531</v>
          </cell>
          <cell r="D762">
            <v>846264</v>
          </cell>
          <cell r="E762">
            <v>0</v>
          </cell>
          <cell r="F762">
            <v>0</v>
          </cell>
          <cell r="G762">
            <v>0</v>
          </cell>
          <cell r="H762">
            <v>0</v>
          </cell>
          <cell r="I762">
            <v>846264</v>
          </cell>
          <cell r="J762">
            <v>776531</v>
          </cell>
        </row>
        <row r="763">
          <cell r="A763" t="str">
            <v>EQS000339K00JDCMA</v>
          </cell>
          <cell r="B763">
            <v>2411</v>
          </cell>
          <cell r="C763">
            <v>-223558</v>
          </cell>
          <cell r="D763">
            <v>-223558</v>
          </cell>
          <cell r="E763">
            <v>0</v>
          </cell>
          <cell r="F763">
            <v>0</v>
          </cell>
          <cell r="G763">
            <v>0</v>
          </cell>
          <cell r="H763">
            <v>0</v>
          </cell>
          <cell r="I763">
            <v>-223558</v>
          </cell>
          <cell r="J763">
            <v>-223558</v>
          </cell>
        </row>
        <row r="764">
          <cell r="A764" t="str">
            <v>EQS000341K00JDCMA</v>
          </cell>
          <cell r="B764">
            <v>303578</v>
          </cell>
          <cell r="C764">
            <v>-59645101</v>
          </cell>
          <cell r="D764">
            <v>-504569</v>
          </cell>
          <cell r="E764">
            <v>0</v>
          </cell>
          <cell r="F764">
            <v>0</v>
          </cell>
          <cell r="G764">
            <v>0</v>
          </cell>
          <cell r="H764">
            <v>0</v>
          </cell>
          <cell r="I764">
            <v>-504569</v>
          </cell>
          <cell r="J764">
            <v>-59645101</v>
          </cell>
        </row>
        <row r="765">
          <cell r="A765" t="str">
            <v>EQS000510K00JDCMA</v>
          </cell>
          <cell r="B765">
            <v>-2972</v>
          </cell>
          <cell r="C765">
            <v>234696</v>
          </cell>
          <cell r="D765">
            <v>234696</v>
          </cell>
          <cell r="E765">
            <v>0</v>
          </cell>
          <cell r="F765">
            <v>0</v>
          </cell>
          <cell r="G765">
            <v>0</v>
          </cell>
          <cell r="H765">
            <v>0</v>
          </cell>
          <cell r="I765">
            <v>234696</v>
          </cell>
          <cell r="J765">
            <v>234696</v>
          </cell>
        </row>
        <row r="766">
          <cell r="A766" t="str">
            <v>EQS000511K00JDCMA</v>
          </cell>
          <cell r="B766">
            <v>2972</v>
          </cell>
          <cell r="C766">
            <v>-234696</v>
          </cell>
          <cell r="D766">
            <v>-234696</v>
          </cell>
          <cell r="E766">
            <v>0</v>
          </cell>
          <cell r="F766">
            <v>0</v>
          </cell>
          <cell r="G766">
            <v>0</v>
          </cell>
          <cell r="H766">
            <v>0</v>
          </cell>
          <cell r="I766">
            <v>-234696</v>
          </cell>
          <cell r="J766">
            <v>-234696</v>
          </cell>
        </row>
        <row r="767">
          <cell r="A767" t="str">
            <v>EQS000512K00JDCMA</v>
          </cell>
          <cell r="B767">
            <v>-7028</v>
          </cell>
          <cell r="C767">
            <v>-554995</v>
          </cell>
          <cell r="D767">
            <v>-554995</v>
          </cell>
          <cell r="E767">
            <v>0</v>
          </cell>
          <cell r="F767">
            <v>0</v>
          </cell>
          <cell r="G767">
            <v>0</v>
          </cell>
          <cell r="H767">
            <v>0</v>
          </cell>
          <cell r="I767">
            <v>-554995</v>
          </cell>
          <cell r="J767">
            <v>-554995</v>
          </cell>
        </row>
        <row r="768">
          <cell r="A768" t="str">
            <v>EQS000123K00JDCMA</v>
          </cell>
          <cell r="B768">
            <v>-7177</v>
          </cell>
          <cell r="C768">
            <v>-2992850</v>
          </cell>
          <cell r="D768">
            <v>-2992850</v>
          </cell>
          <cell r="E768">
            <v>0</v>
          </cell>
          <cell r="F768">
            <v>0</v>
          </cell>
          <cell r="G768">
            <v>0</v>
          </cell>
          <cell r="H768">
            <v>0</v>
          </cell>
          <cell r="I768">
            <v>-2992850</v>
          </cell>
          <cell r="J768">
            <v>-2992850</v>
          </cell>
        </row>
        <row r="769">
          <cell r="A769" t="str">
            <v>EQS000125K00JDCMA</v>
          </cell>
          <cell r="B769">
            <v>-2299</v>
          </cell>
          <cell r="C769">
            <v>-872600</v>
          </cell>
          <cell r="D769">
            <v>-872600</v>
          </cell>
          <cell r="E769">
            <v>0</v>
          </cell>
          <cell r="F769">
            <v>0</v>
          </cell>
          <cell r="G769">
            <v>0</v>
          </cell>
          <cell r="H769">
            <v>0</v>
          </cell>
          <cell r="I769">
            <v>-872600</v>
          </cell>
          <cell r="J769">
            <v>-872600</v>
          </cell>
        </row>
        <row r="770">
          <cell r="A770" t="str">
            <v>EQS000175K00JDCMA</v>
          </cell>
          <cell r="B770">
            <v>-4464</v>
          </cell>
          <cell r="C770">
            <v>-1130441</v>
          </cell>
          <cell r="D770">
            <v>-1130441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-1130441</v>
          </cell>
          <cell r="J770">
            <v>-1130441</v>
          </cell>
        </row>
        <row r="771">
          <cell r="A771" t="str">
            <v>EQS000184K00JDCMA</v>
          </cell>
          <cell r="B771">
            <v>-4184</v>
          </cell>
          <cell r="C771">
            <v>-252881</v>
          </cell>
          <cell r="D771">
            <v>-252881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-252881</v>
          </cell>
          <cell r="J771">
            <v>-252881</v>
          </cell>
        </row>
        <row r="772">
          <cell r="A772" t="str">
            <v>EQS000222K00JDCMA</v>
          </cell>
          <cell r="B772">
            <v>-7634</v>
          </cell>
          <cell r="C772">
            <v>-146663</v>
          </cell>
          <cell r="D772">
            <v>-146663</v>
          </cell>
          <cell r="E772">
            <v>0</v>
          </cell>
          <cell r="F772">
            <v>0</v>
          </cell>
          <cell r="G772">
            <v>0</v>
          </cell>
          <cell r="H772">
            <v>0</v>
          </cell>
          <cell r="I772">
            <v>-146663</v>
          </cell>
          <cell r="J772">
            <v>-146663</v>
          </cell>
        </row>
        <row r="773">
          <cell r="A773" t="str">
            <v>EQS000508K00JDCMA</v>
          </cell>
          <cell r="B773">
            <v>1415</v>
          </cell>
          <cell r="C773">
            <v>26810</v>
          </cell>
          <cell r="D773">
            <v>26810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  <cell r="I773">
            <v>26810</v>
          </cell>
          <cell r="J773">
            <v>26810</v>
          </cell>
        </row>
        <row r="774">
          <cell r="A774" t="str">
            <v>EQS000282K00JDCMA</v>
          </cell>
          <cell r="B774">
            <v>192968</v>
          </cell>
          <cell r="C774">
            <v>0</v>
          </cell>
          <cell r="D774">
            <v>0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546293</v>
          </cell>
          <cell r="J774">
            <v>65385750</v>
          </cell>
        </row>
        <row r="775">
          <cell r="A775" t="str">
            <v>EQS000391K00JDCMA</v>
          </cell>
          <cell r="B775">
            <v>-192968</v>
          </cell>
          <cell r="C775">
            <v>0</v>
          </cell>
          <cell r="D775">
            <v>0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</row>
        <row r="776">
          <cell r="A776" t="str">
            <v>EQS000393K00JDCMA</v>
          </cell>
          <cell r="B776">
            <v>192968</v>
          </cell>
          <cell r="C776">
            <v>-78212682</v>
          </cell>
          <cell r="D776">
            <v>-661642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-661642</v>
          </cell>
          <cell r="J776">
            <v>-78212682</v>
          </cell>
        </row>
        <row r="777">
          <cell r="A777" t="str">
            <v>EQS000396K00JDCMA</v>
          </cell>
          <cell r="B777">
            <v>192968</v>
          </cell>
          <cell r="C777">
            <v>0</v>
          </cell>
          <cell r="D777">
            <v>0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</row>
        <row r="778">
          <cell r="A778" t="str">
            <v>EQS000432K00JDCMA</v>
          </cell>
          <cell r="B778">
            <v>-122993</v>
          </cell>
          <cell r="C778">
            <v>-592872</v>
          </cell>
          <cell r="D778">
            <v>-5015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-5015</v>
          </cell>
          <cell r="J778">
            <v>-592872</v>
          </cell>
        </row>
        <row r="779">
          <cell r="A779" t="str">
            <v>EQS000308K00JDCMA</v>
          </cell>
          <cell r="B779">
            <v>-1842</v>
          </cell>
          <cell r="C779">
            <v>256372</v>
          </cell>
          <cell r="D779">
            <v>256372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256372</v>
          </cell>
          <cell r="J779">
            <v>256372</v>
          </cell>
        </row>
        <row r="780">
          <cell r="A780" t="str">
            <v>EQS000343K00JDCMA</v>
          </cell>
          <cell r="B780">
            <v>-4082</v>
          </cell>
          <cell r="C780">
            <v>-162892</v>
          </cell>
          <cell r="D780">
            <v>-162892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-162892</v>
          </cell>
          <cell r="J780">
            <v>-162892</v>
          </cell>
        </row>
        <row r="781">
          <cell r="A781" t="str">
            <v>EQS000408K00JDCMA</v>
          </cell>
          <cell r="B781">
            <v>-80000</v>
          </cell>
          <cell r="C781">
            <v>-298836</v>
          </cell>
          <cell r="D781">
            <v>-325671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-325671</v>
          </cell>
          <cell r="J781">
            <v>-298836</v>
          </cell>
        </row>
        <row r="782">
          <cell r="A782" t="str">
            <v>EQS000403K00JDCMA</v>
          </cell>
          <cell r="B782">
            <v>-20000</v>
          </cell>
          <cell r="C782">
            <v>36765</v>
          </cell>
          <cell r="D782">
            <v>40066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40066</v>
          </cell>
          <cell r="J782">
            <v>36765</v>
          </cell>
        </row>
        <row r="783">
          <cell r="A783" t="str">
            <v>EQS000498K00JDCMA</v>
          </cell>
          <cell r="B783">
            <v>25000</v>
          </cell>
          <cell r="C783">
            <v>-55609</v>
          </cell>
          <cell r="D783">
            <v>-87874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-87874</v>
          </cell>
          <cell r="J783">
            <v>-55609</v>
          </cell>
        </row>
        <row r="784">
          <cell r="A784" t="str">
            <v>EQS000111K00JDCMA</v>
          </cell>
          <cell r="B784">
            <v>-2029</v>
          </cell>
          <cell r="C784">
            <v>-1855131</v>
          </cell>
          <cell r="D784">
            <v>-2021721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-2021721</v>
          </cell>
          <cell r="J784">
            <v>-1855131</v>
          </cell>
        </row>
        <row r="785">
          <cell r="A785" t="str">
            <v>EQS000168K00JDCMA</v>
          </cell>
          <cell r="B785">
            <v>-2062</v>
          </cell>
          <cell r="C785">
            <v>-244624</v>
          </cell>
          <cell r="D785">
            <v>-244624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-244624</v>
          </cell>
          <cell r="J785">
            <v>-244624</v>
          </cell>
        </row>
        <row r="786">
          <cell r="A786" t="str">
            <v>EQS000276K00JDCMA</v>
          </cell>
          <cell r="B786">
            <v>-2870</v>
          </cell>
          <cell r="C786">
            <v>-324489</v>
          </cell>
          <cell r="D786">
            <v>-353628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-353628</v>
          </cell>
          <cell r="J786">
            <v>-324489</v>
          </cell>
        </row>
        <row r="787">
          <cell r="A787" t="str">
            <v>EQS000481K00JDCMA</v>
          </cell>
          <cell r="B787">
            <v>1390</v>
          </cell>
          <cell r="C787">
            <v>43998</v>
          </cell>
          <cell r="D787">
            <v>47949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47949</v>
          </cell>
          <cell r="J787">
            <v>43998</v>
          </cell>
        </row>
        <row r="788">
          <cell r="A788" t="str">
            <v>EQS000409K00JDCMA</v>
          </cell>
          <cell r="B788">
            <v>80000</v>
          </cell>
          <cell r="C788">
            <v>-268075</v>
          </cell>
          <cell r="D788">
            <v>-292148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-292148</v>
          </cell>
          <cell r="J788">
            <v>-268075</v>
          </cell>
        </row>
        <row r="789">
          <cell r="A789" t="str">
            <v>EQS000499K00JDCMA</v>
          </cell>
          <cell r="B789">
            <v>25000</v>
          </cell>
          <cell r="C789">
            <v>-64595</v>
          </cell>
          <cell r="D789">
            <v>-102072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-102072</v>
          </cell>
          <cell r="J789">
            <v>-64595</v>
          </cell>
        </row>
        <row r="790">
          <cell r="A790" t="str">
            <v>EQS000500K00JDCMA</v>
          </cell>
          <cell r="B790">
            <v>25000</v>
          </cell>
          <cell r="C790">
            <v>95722</v>
          </cell>
          <cell r="D790">
            <v>151260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151260</v>
          </cell>
          <cell r="J790">
            <v>95722</v>
          </cell>
        </row>
        <row r="791">
          <cell r="A791" t="str">
            <v>EQS000290K00JDCMA</v>
          </cell>
          <cell r="B791">
            <v>25000</v>
          </cell>
          <cell r="C791">
            <v>447275</v>
          </cell>
          <cell r="D791">
            <v>487440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487440</v>
          </cell>
          <cell r="J791">
            <v>447275</v>
          </cell>
        </row>
        <row r="792">
          <cell r="A792" t="str">
            <v>EQS000234K00JDCMA</v>
          </cell>
          <cell r="B792">
            <v>50000</v>
          </cell>
          <cell r="C792">
            <v>321316</v>
          </cell>
          <cell r="D792">
            <v>350171</v>
          </cell>
          <cell r="E792">
            <v>0</v>
          </cell>
          <cell r="F792">
            <v>0</v>
          </cell>
          <cell r="G792">
            <v>0</v>
          </cell>
          <cell r="H792">
            <v>0</v>
          </cell>
          <cell r="I792">
            <v>350171</v>
          </cell>
          <cell r="J792">
            <v>321316</v>
          </cell>
        </row>
        <row r="793">
          <cell r="A793" t="str">
            <v>EQS000013K00JDCMA</v>
          </cell>
          <cell r="B793">
            <v>2500</v>
          </cell>
          <cell r="C793">
            <v>56147</v>
          </cell>
          <cell r="D793">
            <v>88724</v>
          </cell>
          <cell r="E793">
            <v>0</v>
          </cell>
          <cell r="F793">
            <v>0</v>
          </cell>
          <cell r="G793">
            <v>0</v>
          </cell>
          <cell r="H793">
            <v>0</v>
          </cell>
          <cell r="I793">
            <v>88724</v>
          </cell>
          <cell r="J793">
            <v>56147</v>
          </cell>
        </row>
        <row r="794">
          <cell r="A794" t="str">
            <v>EQS000023K00JDCMA</v>
          </cell>
          <cell r="B794">
            <v>10000</v>
          </cell>
          <cell r="C794">
            <v>166345</v>
          </cell>
          <cell r="D794">
            <v>262858</v>
          </cell>
          <cell r="E794">
            <v>0</v>
          </cell>
          <cell r="F794">
            <v>0</v>
          </cell>
          <cell r="G794">
            <v>0</v>
          </cell>
          <cell r="H794">
            <v>0</v>
          </cell>
          <cell r="I794">
            <v>262858</v>
          </cell>
          <cell r="J794">
            <v>166345</v>
          </cell>
        </row>
        <row r="795">
          <cell r="A795" t="str">
            <v>EQS000038K00JDCMA</v>
          </cell>
          <cell r="B795">
            <v>15000</v>
          </cell>
          <cell r="C795">
            <v>249518</v>
          </cell>
          <cell r="D795">
            <v>394288</v>
          </cell>
          <cell r="E795">
            <v>0</v>
          </cell>
          <cell r="F795">
            <v>0</v>
          </cell>
          <cell r="G795">
            <v>0</v>
          </cell>
          <cell r="H795">
            <v>0</v>
          </cell>
          <cell r="I795">
            <v>394288</v>
          </cell>
          <cell r="J795">
            <v>249518</v>
          </cell>
        </row>
        <row r="796">
          <cell r="A796" t="str">
            <v>EQS000005K00JDCMA</v>
          </cell>
          <cell r="B796">
            <v>20000</v>
          </cell>
          <cell r="C796">
            <v>696711</v>
          </cell>
          <cell r="D796">
            <v>1100943</v>
          </cell>
          <cell r="E796">
            <v>0</v>
          </cell>
          <cell r="F796">
            <v>0</v>
          </cell>
          <cell r="G796">
            <v>0</v>
          </cell>
          <cell r="H796">
            <v>0</v>
          </cell>
          <cell r="I796">
            <v>1100943</v>
          </cell>
          <cell r="J796">
            <v>696711</v>
          </cell>
        </row>
        <row r="797">
          <cell r="A797" t="str">
            <v>EQS000060K00JDCMA</v>
          </cell>
          <cell r="B797">
            <v>20000</v>
          </cell>
          <cell r="C797">
            <v>41473</v>
          </cell>
          <cell r="D797">
            <v>65536</v>
          </cell>
          <cell r="E797">
            <v>0</v>
          </cell>
          <cell r="F797">
            <v>0</v>
          </cell>
          <cell r="G797">
            <v>0</v>
          </cell>
          <cell r="H797">
            <v>0</v>
          </cell>
          <cell r="I797">
            <v>65536</v>
          </cell>
          <cell r="J797">
            <v>41473</v>
          </cell>
        </row>
        <row r="798">
          <cell r="A798" t="str">
            <v>EQS000091K00JDCMA</v>
          </cell>
          <cell r="B798">
            <v>35000</v>
          </cell>
          <cell r="C798">
            <v>136282</v>
          </cell>
          <cell r="D798">
            <v>215353</v>
          </cell>
          <cell r="E798">
            <v>0</v>
          </cell>
          <cell r="F798">
            <v>0</v>
          </cell>
          <cell r="G798">
            <v>0</v>
          </cell>
          <cell r="H798">
            <v>0</v>
          </cell>
          <cell r="I798">
            <v>215353</v>
          </cell>
          <cell r="J798">
            <v>136282</v>
          </cell>
        </row>
        <row r="799">
          <cell r="A799" t="str">
            <v>EQS000291K00JDCMA</v>
          </cell>
          <cell r="B799">
            <v>100000</v>
          </cell>
          <cell r="C799">
            <v>3262462</v>
          </cell>
          <cell r="D799">
            <v>3555431</v>
          </cell>
          <cell r="E799">
            <v>0</v>
          </cell>
          <cell r="F799">
            <v>0</v>
          </cell>
          <cell r="G799">
            <v>0</v>
          </cell>
          <cell r="H799">
            <v>0</v>
          </cell>
          <cell r="I799">
            <v>2972925</v>
          </cell>
          <cell r="J799">
            <v>2721953</v>
          </cell>
        </row>
        <row r="800">
          <cell r="A800" t="str">
            <v>EQS000475K00JDCMA</v>
          </cell>
          <cell r="B800">
            <v>25000</v>
          </cell>
          <cell r="C800">
            <v>118112</v>
          </cell>
          <cell r="D800">
            <v>186640</v>
          </cell>
          <cell r="E800">
            <v>0</v>
          </cell>
          <cell r="F800">
            <v>0</v>
          </cell>
          <cell r="G800">
            <v>0</v>
          </cell>
          <cell r="H800">
            <v>0</v>
          </cell>
          <cell r="I800">
            <v>186640</v>
          </cell>
          <cell r="J800">
            <v>118112</v>
          </cell>
        </row>
        <row r="801">
          <cell r="A801" t="str">
            <v>CHFCASHINT</v>
          </cell>
          <cell r="B801">
            <v>0</v>
          </cell>
          <cell r="C801">
            <v>0</v>
          </cell>
          <cell r="D801">
            <v>0</v>
          </cell>
          <cell r="E801">
            <v>0</v>
          </cell>
          <cell r="F801">
            <v>0</v>
          </cell>
          <cell r="G801">
            <v>0</v>
          </cell>
          <cell r="H801">
            <v>0</v>
          </cell>
          <cell r="I801">
            <v>0</v>
          </cell>
          <cell r="J801">
            <v>0</v>
          </cell>
        </row>
        <row r="802">
          <cell r="A802" t="str">
            <v>USDLOAN</v>
          </cell>
          <cell r="B802">
            <v>104709554.33</v>
          </cell>
          <cell r="C802">
            <v>104709554</v>
          </cell>
          <cell r="D802">
            <v>104709554</v>
          </cell>
          <cell r="E802">
            <v>104709554</v>
          </cell>
          <cell r="F802">
            <v>104709554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</row>
        <row r="803">
          <cell r="A803" t="str">
            <v>SEKCASHINT</v>
          </cell>
          <cell r="B803">
            <v>0</v>
          </cell>
          <cell r="C803">
            <v>0</v>
          </cell>
          <cell r="D803">
            <v>0</v>
          </cell>
          <cell r="E803">
            <v>0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</row>
        <row r="804">
          <cell r="A804" t="str">
            <v>SGDCASHINT</v>
          </cell>
          <cell r="B804">
            <v>0</v>
          </cell>
          <cell r="C804">
            <v>0</v>
          </cell>
          <cell r="D804">
            <v>0</v>
          </cell>
          <cell r="E804">
            <v>0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</row>
        <row r="805">
          <cell r="A805" t="str">
            <v>USDCASHINT</v>
          </cell>
          <cell r="B805">
            <v>0</v>
          </cell>
          <cell r="C805">
            <v>0</v>
          </cell>
          <cell r="D805">
            <v>0</v>
          </cell>
          <cell r="E805">
            <v>0</v>
          </cell>
          <cell r="F805">
            <v>0</v>
          </cell>
          <cell r="G805">
            <v>0</v>
          </cell>
          <cell r="H805">
            <v>0</v>
          </cell>
          <cell r="I805">
            <v>0</v>
          </cell>
          <cell r="J805">
            <v>0</v>
          </cell>
        </row>
        <row r="806">
          <cell r="A806" t="str">
            <v>AUDCASHINT</v>
          </cell>
          <cell r="B806">
            <v>0</v>
          </cell>
          <cell r="C806">
            <v>0</v>
          </cell>
          <cell r="D806">
            <v>0</v>
          </cell>
          <cell r="E806">
            <v>0</v>
          </cell>
          <cell r="F806">
            <v>0</v>
          </cell>
          <cell r="G806">
            <v>0</v>
          </cell>
          <cell r="H806">
            <v>0</v>
          </cell>
          <cell r="I806">
            <v>0</v>
          </cell>
          <cell r="J806">
            <v>0</v>
          </cell>
        </row>
        <row r="807">
          <cell r="A807" t="str">
            <v>EURCASHINT</v>
          </cell>
          <cell r="B807">
            <v>0</v>
          </cell>
          <cell r="C807">
            <v>0</v>
          </cell>
          <cell r="D807">
            <v>0</v>
          </cell>
          <cell r="E807">
            <v>0</v>
          </cell>
          <cell r="F807">
            <v>0</v>
          </cell>
          <cell r="G807">
            <v>0</v>
          </cell>
          <cell r="H807">
            <v>0</v>
          </cell>
          <cell r="I807">
            <v>0</v>
          </cell>
          <cell r="J807">
            <v>0</v>
          </cell>
        </row>
        <row r="808">
          <cell r="A808" t="str">
            <v>GBPCASHINT</v>
          </cell>
          <cell r="B808">
            <v>0</v>
          </cell>
          <cell r="C808">
            <v>0</v>
          </cell>
          <cell r="D808">
            <v>0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</row>
        <row r="809">
          <cell r="A809" t="str">
            <v>HKDCASHINT</v>
          </cell>
          <cell r="B809">
            <v>0</v>
          </cell>
          <cell r="C809">
            <v>0</v>
          </cell>
          <cell r="D809">
            <v>0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</row>
        <row r="810">
          <cell r="A810" t="str">
            <v>JPYCASHINT</v>
          </cell>
          <cell r="B810">
            <v>0</v>
          </cell>
          <cell r="C810">
            <v>0</v>
          </cell>
          <cell r="D810">
            <v>0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</row>
        <row r="811">
          <cell r="A811" t="str">
            <v>EDDEC07</v>
          </cell>
          <cell r="B811">
            <v>-26</v>
          </cell>
          <cell r="C811">
            <v>-3063</v>
          </cell>
          <cell r="D811">
            <v>-3063</v>
          </cell>
          <cell r="E811">
            <v>123</v>
          </cell>
          <cell r="F811">
            <v>123</v>
          </cell>
          <cell r="G811">
            <v>0</v>
          </cell>
          <cell r="H811">
            <v>0</v>
          </cell>
          <cell r="I811">
            <v>-5125</v>
          </cell>
          <cell r="J811">
            <v>-5125</v>
          </cell>
        </row>
        <row r="812">
          <cell r="A812" t="str">
            <v>EDMAR08</v>
          </cell>
          <cell r="B812">
            <v>-26</v>
          </cell>
          <cell r="C812">
            <v>7450</v>
          </cell>
          <cell r="D812">
            <v>7450</v>
          </cell>
          <cell r="E812">
            <v>120</v>
          </cell>
          <cell r="F812">
            <v>120</v>
          </cell>
          <cell r="G812">
            <v>0</v>
          </cell>
          <cell r="H812">
            <v>0</v>
          </cell>
          <cell r="I812">
            <v>-3500</v>
          </cell>
          <cell r="J812">
            <v>-3500</v>
          </cell>
        </row>
        <row r="813">
          <cell r="A813" t="str">
            <v>EDDEC03</v>
          </cell>
          <cell r="B813">
            <v>-34</v>
          </cell>
          <cell r="C813">
            <v>-5825</v>
          </cell>
          <cell r="D813">
            <v>-5825</v>
          </cell>
          <cell r="E813">
            <v>116</v>
          </cell>
          <cell r="F813">
            <v>116</v>
          </cell>
          <cell r="G813">
            <v>0</v>
          </cell>
          <cell r="H813">
            <v>0</v>
          </cell>
          <cell r="I813">
            <v>-1175</v>
          </cell>
          <cell r="J813">
            <v>-1175</v>
          </cell>
        </row>
        <row r="814">
          <cell r="A814" t="str">
            <v>EDDEC04</v>
          </cell>
          <cell r="B814">
            <v>-44</v>
          </cell>
          <cell r="C814">
            <v>-51763</v>
          </cell>
          <cell r="D814">
            <v>-51763</v>
          </cell>
          <cell r="E814">
            <v>164</v>
          </cell>
          <cell r="F814">
            <v>164</v>
          </cell>
          <cell r="G814">
            <v>0</v>
          </cell>
          <cell r="H814">
            <v>0</v>
          </cell>
          <cell r="I814">
            <v>-7975</v>
          </cell>
          <cell r="J814">
            <v>-7975</v>
          </cell>
        </row>
        <row r="815">
          <cell r="A815" t="str">
            <v>EDDEC05</v>
          </cell>
          <cell r="B815">
            <v>-43</v>
          </cell>
          <cell r="C815">
            <v>32938</v>
          </cell>
          <cell r="D815">
            <v>32938</v>
          </cell>
          <cell r="E815">
            <v>162</v>
          </cell>
          <cell r="F815">
            <v>162</v>
          </cell>
          <cell r="G815">
            <v>0</v>
          </cell>
          <cell r="H815">
            <v>0</v>
          </cell>
          <cell r="I815">
            <v>-9375</v>
          </cell>
          <cell r="J815">
            <v>-9375</v>
          </cell>
        </row>
        <row r="816">
          <cell r="A816" t="str">
            <v>EDDEC06</v>
          </cell>
          <cell r="B816">
            <v>-26</v>
          </cell>
          <cell r="C816">
            <v>-5150</v>
          </cell>
          <cell r="D816">
            <v>-5150</v>
          </cell>
          <cell r="E816">
            <v>123</v>
          </cell>
          <cell r="F816">
            <v>123</v>
          </cell>
          <cell r="G816">
            <v>0</v>
          </cell>
          <cell r="H816">
            <v>0</v>
          </cell>
          <cell r="I816">
            <v>-4475</v>
          </cell>
          <cell r="J816">
            <v>-4475</v>
          </cell>
        </row>
        <row r="817">
          <cell r="A817" t="str">
            <v>EDJUN03</v>
          </cell>
          <cell r="B817">
            <v>-34</v>
          </cell>
          <cell r="C817">
            <v>-3175</v>
          </cell>
          <cell r="D817">
            <v>-3175</v>
          </cell>
          <cell r="E817">
            <v>116</v>
          </cell>
          <cell r="F817">
            <v>116</v>
          </cell>
          <cell r="G817">
            <v>0</v>
          </cell>
          <cell r="H817">
            <v>0</v>
          </cell>
          <cell r="I817">
            <v>-325</v>
          </cell>
          <cell r="J817">
            <v>-325</v>
          </cell>
        </row>
        <row r="818">
          <cell r="A818" t="str">
            <v>EDJUN04</v>
          </cell>
          <cell r="B818">
            <v>-44</v>
          </cell>
          <cell r="C818">
            <v>-60925</v>
          </cell>
          <cell r="D818">
            <v>-60925</v>
          </cell>
          <cell r="E818">
            <v>164</v>
          </cell>
          <cell r="F818">
            <v>164</v>
          </cell>
          <cell r="G818">
            <v>0</v>
          </cell>
          <cell r="H818">
            <v>0</v>
          </cell>
          <cell r="I818">
            <v>-5225</v>
          </cell>
          <cell r="J818">
            <v>-5225</v>
          </cell>
        </row>
        <row r="819">
          <cell r="A819" t="str">
            <v>EDJUN05</v>
          </cell>
          <cell r="B819">
            <v>-44</v>
          </cell>
          <cell r="C819">
            <v>35200</v>
          </cell>
          <cell r="D819">
            <v>35200</v>
          </cell>
          <cell r="E819">
            <v>162</v>
          </cell>
          <cell r="F819">
            <v>162</v>
          </cell>
          <cell r="G819">
            <v>0</v>
          </cell>
          <cell r="H819">
            <v>0</v>
          </cell>
          <cell r="I819">
            <v>-10175</v>
          </cell>
          <cell r="J819">
            <v>-10175</v>
          </cell>
        </row>
        <row r="820">
          <cell r="A820" t="str">
            <v>EDJUN06</v>
          </cell>
          <cell r="B820">
            <v>-26</v>
          </cell>
          <cell r="C820">
            <v>-175</v>
          </cell>
          <cell r="D820">
            <v>-175</v>
          </cell>
          <cell r="E820">
            <v>124</v>
          </cell>
          <cell r="F820">
            <v>124</v>
          </cell>
          <cell r="G820">
            <v>0</v>
          </cell>
          <cell r="H820">
            <v>0</v>
          </cell>
          <cell r="I820">
            <v>-4800</v>
          </cell>
          <cell r="J820">
            <v>-4800</v>
          </cell>
        </row>
        <row r="821">
          <cell r="A821" t="str">
            <v>EDJUN07</v>
          </cell>
          <cell r="B821">
            <v>-26</v>
          </cell>
          <cell r="C821">
            <v>-3025</v>
          </cell>
          <cell r="D821">
            <v>-3025</v>
          </cell>
          <cell r="E821">
            <v>123</v>
          </cell>
          <cell r="F821">
            <v>123</v>
          </cell>
          <cell r="G821">
            <v>0</v>
          </cell>
          <cell r="H821">
            <v>0</v>
          </cell>
          <cell r="I821">
            <v>-3825</v>
          </cell>
          <cell r="J821">
            <v>-3825</v>
          </cell>
        </row>
        <row r="822">
          <cell r="A822" t="str">
            <v>EDMAR03</v>
          </cell>
          <cell r="B822">
            <v>0</v>
          </cell>
          <cell r="C822">
            <v>6</v>
          </cell>
          <cell r="D822">
            <v>6</v>
          </cell>
          <cell r="E822">
            <v>6</v>
          </cell>
          <cell r="F822">
            <v>6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</row>
        <row r="823">
          <cell r="A823" t="str">
            <v>EDMAR04</v>
          </cell>
          <cell r="B823">
            <v>-34</v>
          </cell>
          <cell r="C823">
            <v>-43388</v>
          </cell>
          <cell r="D823">
            <v>-43388</v>
          </cell>
          <cell r="E823">
            <v>116</v>
          </cell>
          <cell r="F823">
            <v>116</v>
          </cell>
          <cell r="G823">
            <v>0</v>
          </cell>
          <cell r="H823">
            <v>0</v>
          </cell>
          <cell r="I823">
            <v>-1600</v>
          </cell>
          <cell r="J823">
            <v>-1600</v>
          </cell>
        </row>
        <row r="824">
          <cell r="A824" t="str">
            <v>EDMAR05</v>
          </cell>
          <cell r="B824">
            <v>-44</v>
          </cell>
          <cell r="C824">
            <v>8550</v>
          </cell>
          <cell r="D824">
            <v>8550</v>
          </cell>
          <cell r="E824">
            <v>174</v>
          </cell>
          <cell r="F824">
            <v>174</v>
          </cell>
          <cell r="G824">
            <v>0</v>
          </cell>
          <cell r="H824">
            <v>0</v>
          </cell>
          <cell r="I824">
            <v>-9625</v>
          </cell>
          <cell r="J824">
            <v>-9625</v>
          </cell>
        </row>
        <row r="825">
          <cell r="A825" t="str">
            <v>EDMAR06</v>
          </cell>
          <cell r="B825">
            <v>-43</v>
          </cell>
          <cell r="C825">
            <v>-8213</v>
          </cell>
          <cell r="D825">
            <v>-8213</v>
          </cell>
          <cell r="E825">
            <v>194</v>
          </cell>
          <cell r="F825">
            <v>194</v>
          </cell>
          <cell r="G825">
            <v>0</v>
          </cell>
          <cell r="H825">
            <v>0</v>
          </cell>
          <cell r="I825">
            <v>-9375</v>
          </cell>
          <cell r="J825">
            <v>-9375</v>
          </cell>
        </row>
        <row r="826">
          <cell r="A826" t="str">
            <v>EDMAR07</v>
          </cell>
          <cell r="B826">
            <v>-26</v>
          </cell>
          <cell r="C826">
            <v>-3963</v>
          </cell>
          <cell r="D826">
            <v>-3963</v>
          </cell>
          <cell r="E826">
            <v>123</v>
          </cell>
          <cell r="F826">
            <v>123</v>
          </cell>
          <cell r="G826">
            <v>0</v>
          </cell>
          <cell r="H826">
            <v>0</v>
          </cell>
          <cell r="I826">
            <v>-4150</v>
          </cell>
          <cell r="J826">
            <v>-4150</v>
          </cell>
        </row>
        <row r="827">
          <cell r="A827" t="str">
            <v>EDSEP03</v>
          </cell>
          <cell r="B827">
            <v>-34</v>
          </cell>
          <cell r="C827">
            <v>-5100</v>
          </cell>
          <cell r="D827">
            <v>-5100</v>
          </cell>
          <cell r="E827">
            <v>116</v>
          </cell>
          <cell r="F827">
            <v>116</v>
          </cell>
          <cell r="G827">
            <v>0</v>
          </cell>
          <cell r="H827">
            <v>0</v>
          </cell>
          <cell r="I827">
            <v>-1600</v>
          </cell>
          <cell r="J827">
            <v>-1600</v>
          </cell>
        </row>
        <row r="828">
          <cell r="A828" t="str">
            <v>EDSEP04</v>
          </cell>
          <cell r="B828">
            <v>-44</v>
          </cell>
          <cell r="C828">
            <v>-57300</v>
          </cell>
          <cell r="D828">
            <v>-57300</v>
          </cell>
          <cell r="E828">
            <v>164</v>
          </cell>
          <cell r="F828">
            <v>164</v>
          </cell>
          <cell r="G828">
            <v>0</v>
          </cell>
          <cell r="H828">
            <v>0</v>
          </cell>
          <cell r="I828">
            <v>-6875</v>
          </cell>
          <cell r="J828">
            <v>-6875</v>
          </cell>
        </row>
        <row r="829">
          <cell r="A829" t="str">
            <v>EDSEP05</v>
          </cell>
          <cell r="B829">
            <v>-44</v>
          </cell>
          <cell r="C829">
            <v>33688</v>
          </cell>
          <cell r="D829">
            <v>33688</v>
          </cell>
          <cell r="E829">
            <v>162</v>
          </cell>
          <cell r="F829">
            <v>162</v>
          </cell>
          <cell r="G829">
            <v>0</v>
          </cell>
          <cell r="H829">
            <v>0</v>
          </cell>
          <cell r="I829">
            <v>-10175</v>
          </cell>
          <cell r="J829">
            <v>-10175</v>
          </cell>
        </row>
        <row r="830">
          <cell r="A830" t="str">
            <v>EDSEP06</v>
          </cell>
          <cell r="B830">
            <v>-26</v>
          </cell>
          <cell r="C830">
            <v>-6113</v>
          </cell>
          <cell r="D830">
            <v>-6113</v>
          </cell>
          <cell r="E830">
            <v>123</v>
          </cell>
          <cell r="F830">
            <v>123</v>
          </cell>
          <cell r="G830">
            <v>0</v>
          </cell>
          <cell r="H830">
            <v>0</v>
          </cell>
          <cell r="I830">
            <v>-4800</v>
          </cell>
          <cell r="J830">
            <v>-4800</v>
          </cell>
        </row>
        <row r="831">
          <cell r="A831" t="str">
            <v>EDSEP07</v>
          </cell>
          <cell r="B831">
            <v>-26</v>
          </cell>
          <cell r="C831">
            <v>-1963</v>
          </cell>
          <cell r="D831">
            <v>-1963</v>
          </cell>
          <cell r="E831">
            <v>123</v>
          </cell>
          <cell r="F831">
            <v>123</v>
          </cell>
          <cell r="G831">
            <v>0</v>
          </cell>
          <cell r="H831">
            <v>0</v>
          </cell>
          <cell r="I831">
            <v>-3825</v>
          </cell>
          <cell r="J831">
            <v>-3825</v>
          </cell>
        </row>
        <row r="832">
          <cell r="A832" t="str">
            <v>FEIDEC03</v>
          </cell>
          <cell r="B832">
            <v>-9</v>
          </cell>
          <cell r="C832">
            <v>-41325</v>
          </cell>
          <cell r="D832">
            <v>-45036</v>
          </cell>
          <cell r="E832">
            <v>0</v>
          </cell>
          <cell r="F832">
            <v>0</v>
          </cell>
          <cell r="G832">
            <v>0</v>
          </cell>
          <cell r="H832">
            <v>0</v>
          </cell>
          <cell r="I832">
            <v>-3046</v>
          </cell>
          <cell r="J832">
            <v>-2363</v>
          </cell>
        </row>
        <row r="833">
          <cell r="A833" t="str">
            <v>FEIJUN03</v>
          </cell>
          <cell r="B833">
            <v>-9</v>
          </cell>
          <cell r="C833">
            <v>-34175</v>
          </cell>
          <cell r="D833">
            <v>-37244</v>
          </cell>
          <cell r="E833">
            <v>0</v>
          </cell>
          <cell r="F833">
            <v>0</v>
          </cell>
          <cell r="G833">
            <v>0</v>
          </cell>
          <cell r="H833">
            <v>0</v>
          </cell>
          <cell r="I833">
            <v>-1505</v>
          </cell>
          <cell r="J833">
            <v>-1013</v>
          </cell>
        </row>
        <row r="834">
          <cell r="A834" t="str">
            <v>FEIMAR03</v>
          </cell>
          <cell r="B834">
            <v>0</v>
          </cell>
          <cell r="C834">
            <v>0</v>
          </cell>
          <cell r="D834">
            <v>0</v>
          </cell>
          <cell r="E834">
            <v>0</v>
          </cell>
          <cell r="F834">
            <v>0</v>
          </cell>
          <cell r="G834">
            <v>0</v>
          </cell>
          <cell r="H834">
            <v>0</v>
          </cell>
          <cell r="I834">
            <v>0</v>
          </cell>
          <cell r="J834">
            <v>0</v>
          </cell>
        </row>
        <row r="835">
          <cell r="A835" t="str">
            <v>FEIMAR04</v>
          </cell>
          <cell r="B835">
            <v>-9</v>
          </cell>
          <cell r="C835">
            <v>-41275</v>
          </cell>
          <cell r="D835">
            <v>-44982</v>
          </cell>
          <cell r="E835">
            <v>0</v>
          </cell>
          <cell r="F835">
            <v>0</v>
          </cell>
          <cell r="G835">
            <v>0</v>
          </cell>
          <cell r="H835">
            <v>0</v>
          </cell>
          <cell r="I835">
            <v>-3530</v>
          </cell>
          <cell r="J835">
            <v>-2813</v>
          </cell>
        </row>
        <row r="836">
          <cell r="A836" t="str">
            <v>FEISEP03</v>
          </cell>
          <cell r="B836">
            <v>-9</v>
          </cell>
          <cell r="C836">
            <v>-38713</v>
          </cell>
          <cell r="D836">
            <v>-42189</v>
          </cell>
          <cell r="E836">
            <v>0</v>
          </cell>
          <cell r="F836">
            <v>0</v>
          </cell>
          <cell r="G836">
            <v>0</v>
          </cell>
          <cell r="H836">
            <v>0</v>
          </cell>
          <cell r="I836">
            <v>-2166</v>
          </cell>
          <cell r="J836">
            <v>-1575</v>
          </cell>
        </row>
        <row r="837">
          <cell r="A837" t="str">
            <v>EURSWAPFEE</v>
          </cell>
          <cell r="B837">
            <v>0</v>
          </cell>
          <cell r="C837">
            <v>0</v>
          </cell>
          <cell r="D837">
            <v>0</v>
          </cell>
          <cell r="E837">
            <v>0</v>
          </cell>
          <cell r="F837">
            <v>0</v>
          </cell>
          <cell r="G837">
            <v>0</v>
          </cell>
          <cell r="H837">
            <v>0</v>
          </cell>
          <cell r="I837">
            <v>0</v>
          </cell>
          <cell r="J837">
            <v>0</v>
          </cell>
        </row>
        <row r="838">
          <cell r="A838" t="str">
            <v>GBPSWAPFEE</v>
          </cell>
          <cell r="B838">
            <v>0</v>
          </cell>
          <cell r="C838">
            <v>0</v>
          </cell>
          <cell r="D838">
            <v>0</v>
          </cell>
          <cell r="E838">
            <v>0</v>
          </cell>
          <cell r="F838">
            <v>0</v>
          </cell>
          <cell r="G838">
            <v>0</v>
          </cell>
          <cell r="H838">
            <v>0</v>
          </cell>
          <cell r="I838">
            <v>0</v>
          </cell>
          <cell r="J838">
            <v>0</v>
          </cell>
        </row>
        <row r="839">
          <cell r="A839" t="str">
            <v>JPYSWAPFEE</v>
          </cell>
          <cell r="B839">
            <v>0</v>
          </cell>
          <cell r="C839">
            <v>0</v>
          </cell>
          <cell r="D839">
            <v>0</v>
          </cell>
          <cell r="E839">
            <v>0</v>
          </cell>
          <cell r="F839">
            <v>0</v>
          </cell>
          <cell r="G839">
            <v>0</v>
          </cell>
          <cell r="H839">
            <v>0</v>
          </cell>
          <cell r="I839">
            <v>0</v>
          </cell>
          <cell r="J839">
            <v>0</v>
          </cell>
        </row>
        <row r="840">
          <cell r="A840" t="str">
            <v>PRIMEBRFEE</v>
          </cell>
          <cell r="B840">
            <v>0</v>
          </cell>
          <cell r="C840">
            <v>0</v>
          </cell>
          <cell r="D840">
            <v>0</v>
          </cell>
          <cell r="E840">
            <v>0</v>
          </cell>
          <cell r="F840">
            <v>0</v>
          </cell>
          <cell r="G840">
            <v>0</v>
          </cell>
          <cell r="H840">
            <v>0</v>
          </cell>
          <cell r="I840">
            <v>0</v>
          </cell>
          <cell r="J840">
            <v>0</v>
          </cell>
        </row>
        <row r="841">
          <cell r="A841" t="str">
            <v>TICKETCHARGE</v>
          </cell>
          <cell r="B841">
            <v>0</v>
          </cell>
          <cell r="C841">
            <v>0</v>
          </cell>
          <cell r="D841">
            <v>0</v>
          </cell>
          <cell r="E841">
            <v>0</v>
          </cell>
          <cell r="F841">
            <v>0</v>
          </cell>
          <cell r="G841">
            <v>0</v>
          </cell>
          <cell r="H841">
            <v>0</v>
          </cell>
          <cell r="I841">
            <v>0</v>
          </cell>
          <cell r="J841">
            <v>0</v>
          </cell>
        </row>
        <row r="842">
          <cell r="A842" t="str">
            <v>USDSWAPFEE</v>
          </cell>
          <cell r="B842">
            <v>0</v>
          </cell>
          <cell r="C842">
            <v>0</v>
          </cell>
          <cell r="D842">
            <v>0</v>
          </cell>
          <cell r="E842">
            <v>0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</row>
        <row r="843">
          <cell r="A843" t="str">
            <v>125896605</v>
          </cell>
          <cell r="B843">
            <v>300000</v>
          </cell>
          <cell r="C843">
            <v>2772000</v>
          </cell>
          <cell r="D843">
            <v>2772000</v>
          </cell>
          <cell r="E843">
            <v>3306750</v>
          </cell>
          <cell r="F843">
            <v>3306750</v>
          </cell>
          <cell r="G843">
            <v>0</v>
          </cell>
          <cell r="H843">
            <v>0</v>
          </cell>
          <cell r="I843">
            <v>-6000</v>
          </cell>
          <cell r="J843">
            <v>-6000</v>
          </cell>
        </row>
        <row r="844">
          <cell r="A844" t="str">
            <v>EQS000366K00JDCMA</v>
          </cell>
          <cell r="B844">
            <v>0</v>
          </cell>
          <cell r="C844">
            <v>0</v>
          </cell>
          <cell r="D844">
            <v>0</v>
          </cell>
          <cell r="E844">
            <v>0</v>
          </cell>
          <cell r="F844">
            <v>0</v>
          </cell>
          <cell r="G844">
            <v>0</v>
          </cell>
          <cell r="H844">
            <v>0</v>
          </cell>
          <cell r="I844">
            <v>572413</v>
          </cell>
          <cell r="J844">
            <v>572413</v>
          </cell>
        </row>
        <row r="845">
          <cell r="A845" t="str">
            <v>EQS000455K00JDCMA</v>
          </cell>
          <cell r="B845">
            <v>40700</v>
          </cell>
          <cell r="C845">
            <v>-369391</v>
          </cell>
          <cell r="D845">
            <v>-369391</v>
          </cell>
          <cell r="E845">
            <v>0</v>
          </cell>
          <cell r="F845">
            <v>0</v>
          </cell>
          <cell r="G845">
            <v>0</v>
          </cell>
          <cell r="H845">
            <v>0</v>
          </cell>
          <cell r="I845">
            <v>-47570</v>
          </cell>
          <cell r="J845">
            <v>-47570</v>
          </cell>
        </row>
        <row r="846">
          <cell r="A846" t="str">
            <v>EQS000195K00JDCMA</v>
          </cell>
          <cell r="B846">
            <v>-115868</v>
          </cell>
          <cell r="C846">
            <v>0</v>
          </cell>
          <cell r="D846">
            <v>0</v>
          </cell>
          <cell r="E846">
            <v>0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</row>
        <row r="847">
          <cell r="A847" t="str">
            <v>EQS000321K00JDCMA</v>
          </cell>
          <cell r="B847">
            <v>397</v>
          </cell>
          <cell r="C847">
            <v>-720899</v>
          </cell>
          <cell r="D847">
            <v>-720899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848395</v>
          </cell>
          <cell r="J847">
            <v>848395</v>
          </cell>
        </row>
        <row r="848">
          <cell r="A848" t="str">
            <v>EQS000483K00JDCMA</v>
          </cell>
          <cell r="B848">
            <v>471</v>
          </cell>
          <cell r="C848">
            <v>25138</v>
          </cell>
          <cell r="D848">
            <v>25138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1341669</v>
          </cell>
          <cell r="J848">
            <v>1341669</v>
          </cell>
        </row>
        <row r="849">
          <cell r="A849" t="str">
            <v>EQS000390K00JDCMA</v>
          </cell>
          <cell r="B849">
            <v>0</v>
          </cell>
          <cell r="C849">
            <v>0</v>
          </cell>
          <cell r="D849">
            <v>0</v>
          </cell>
          <cell r="E849">
            <v>0</v>
          </cell>
          <cell r="F849">
            <v>0</v>
          </cell>
          <cell r="G849">
            <v>0</v>
          </cell>
          <cell r="H849">
            <v>0</v>
          </cell>
          <cell r="I849">
            <v>363</v>
          </cell>
          <cell r="J849">
            <v>363</v>
          </cell>
        </row>
        <row r="850">
          <cell r="A850" t="str">
            <v>EQS000397K00JDCMA</v>
          </cell>
          <cell r="B850">
            <v>0</v>
          </cell>
          <cell r="C850">
            <v>0</v>
          </cell>
          <cell r="D850">
            <v>0</v>
          </cell>
          <cell r="E850">
            <v>0</v>
          </cell>
          <cell r="F850">
            <v>0</v>
          </cell>
          <cell r="G850">
            <v>0</v>
          </cell>
          <cell r="H850">
            <v>0</v>
          </cell>
          <cell r="I850">
            <v>893</v>
          </cell>
          <cell r="J850">
            <v>893</v>
          </cell>
        </row>
        <row r="851">
          <cell r="A851" t="str">
            <v>EQS000406K00JDCMA</v>
          </cell>
          <cell r="B851">
            <v>0</v>
          </cell>
          <cell r="C851">
            <v>0</v>
          </cell>
          <cell r="D851">
            <v>0</v>
          </cell>
          <cell r="E851">
            <v>0</v>
          </cell>
          <cell r="F851">
            <v>0</v>
          </cell>
          <cell r="G851">
            <v>0</v>
          </cell>
          <cell r="H851">
            <v>0</v>
          </cell>
          <cell r="I851">
            <v>-111</v>
          </cell>
          <cell r="J851">
            <v>-111</v>
          </cell>
        </row>
        <row r="852">
          <cell r="A852" t="str">
            <v>EQS000411K00JDCMA</v>
          </cell>
          <cell r="B852">
            <v>0</v>
          </cell>
          <cell r="C852">
            <v>0</v>
          </cell>
          <cell r="D852">
            <v>0</v>
          </cell>
          <cell r="E852">
            <v>0</v>
          </cell>
          <cell r="F852">
            <v>0</v>
          </cell>
          <cell r="G852">
            <v>0</v>
          </cell>
          <cell r="H852">
            <v>0</v>
          </cell>
          <cell r="I852">
            <v>-433</v>
          </cell>
          <cell r="J852">
            <v>-433</v>
          </cell>
        </row>
        <row r="853">
          <cell r="A853" t="str">
            <v>EQS000356K00JDCMA</v>
          </cell>
          <cell r="B853">
            <v>93</v>
          </cell>
          <cell r="C853">
            <v>50344</v>
          </cell>
          <cell r="D853">
            <v>37193</v>
          </cell>
          <cell r="E853">
            <v>0</v>
          </cell>
          <cell r="F853">
            <v>0</v>
          </cell>
          <cell r="G853">
            <v>0</v>
          </cell>
          <cell r="H853">
            <v>0</v>
          </cell>
          <cell r="I853">
            <v>260928</v>
          </cell>
          <cell r="J853">
            <v>356839</v>
          </cell>
        </row>
        <row r="854">
          <cell r="A854" t="str">
            <v>EQS000334K00JDCMA</v>
          </cell>
          <cell r="B854">
            <v>0</v>
          </cell>
          <cell r="C854">
            <v>0</v>
          </cell>
          <cell r="D854">
            <v>0</v>
          </cell>
          <cell r="E854">
            <v>0</v>
          </cell>
          <cell r="F854">
            <v>0</v>
          </cell>
          <cell r="G854">
            <v>0</v>
          </cell>
          <cell r="H854">
            <v>0</v>
          </cell>
          <cell r="I854">
            <v>29601</v>
          </cell>
          <cell r="J854">
            <v>29601</v>
          </cell>
        </row>
        <row r="855">
          <cell r="A855" t="str">
            <v>EQS000342K00JDCMA</v>
          </cell>
          <cell r="B855">
            <v>0</v>
          </cell>
          <cell r="C855">
            <v>0</v>
          </cell>
          <cell r="D855">
            <v>0</v>
          </cell>
          <cell r="E855">
            <v>0</v>
          </cell>
          <cell r="F855">
            <v>0</v>
          </cell>
          <cell r="G855">
            <v>0</v>
          </cell>
          <cell r="H855">
            <v>0</v>
          </cell>
          <cell r="I855">
            <v>15030</v>
          </cell>
          <cell r="J855">
            <v>15030</v>
          </cell>
        </row>
        <row r="856">
          <cell r="A856" t="str">
            <v>EQS000385K00JDCMA</v>
          </cell>
          <cell r="B856">
            <v>-714</v>
          </cell>
          <cell r="C856">
            <v>368681</v>
          </cell>
          <cell r="D856">
            <v>368681</v>
          </cell>
          <cell r="E856">
            <v>0</v>
          </cell>
          <cell r="F856">
            <v>0</v>
          </cell>
          <cell r="G856">
            <v>0</v>
          </cell>
          <cell r="H856">
            <v>0</v>
          </cell>
          <cell r="I856">
            <v>-476767</v>
          </cell>
          <cell r="J856">
            <v>-476767</v>
          </cell>
        </row>
        <row r="857">
          <cell r="A857" t="str">
            <v>EQS000082K00JDCMA</v>
          </cell>
          <cell r="B857">
            <v>1</v>
          </cell>
          <cell r="C857">
            <v>14019495</v>
          </cell>
          <cell r="D857">
            <v>118598</v>
          </cell>
          <cell r="E857">
            <v>0</v>
          </cell>
          <cell r="F857">
            <v>0</v>
          </cell>
          <cell r="G857">
            <v>0</v>
          </cell>
          <cell r="H857">
            <v>0</v>
          </cell>
          <cell r="I857">
            <v>123959</v>
          </cell>
          <cell r="J857">
            <v>14661163</v>
          </cell>
        </row>
        <row r="858">
          <cell r="A858" t="str">
            <v>EQS000324K00JDCMA</v>
          </cell>
          <cell r="B858">
            <v>-532</v>
          </cell>
          <cell r="C858">
            <v>514855</v>
          </cell>
          <cell r="D858">
            <v>514855</v>
          </cell>
          <cell r="E858">
            <v>0</v>
          </cell>
          <cell r="F858">
            <v>0</v>
          </cell>
          <cell r="G858">
            <v>0</v>
          </cell>
          <cell r="H858">
            <v>0</v>
          </cell>
          <cell r="I858">
            <v>-642900</v>
          </cell>
          <cell r="J858">
            <v>-642900</v>
          </cell>
        </row>
        <row r="859">
          <cell r="A859" t="str">
            <v>EQS000401K00JDCMA</v>
          </cell>
          <cell r="B859">
            <v>529</v>
          </cell>
          <cell r="C859">
            <v>-216357</v>
          </cell>
          <cell r="D859">
            <v>-216357</v>
          </cell>
          <cell r="E859">
            <v>0</v>
          </cell>
          <cell r="F859">
            <v>0</v>
          </cell>
          <cell r="G859">
            <v>0</v>
          </cell>
          <cell r="H859">
            <v>0</v>
          </cell>
          <cell r="I859">
            <v>943062</v>
          </cell>
          <cell r="J859">
            <v>943062</v>
          </cell>
        </row>
        <row r="860">
          <cell r="A860" t="str">
            <v>EQS000402K00JDCMA</v>
          </cell>
          <cell r="B860">
            <v>-510</v>
          </cell>
          <cell r="C860">
            <v>290254</v>
          </cell>
          <cell r="D860">
            <v>290254</v>
          </cell>
          <cell r="E860">
            <v>0</v>
          </cell>
          <cell r="F860">
            <v>0</v>
          </cell>
          <cell r="G860">
            <v>0</v>
          </cell>
          <cell r="H860">
            <v>0</v>
          </cell>
          <cell r="I860">
            <v>-913165</v>
          </cell>
          <cell r="J860">
            <v>-913165</v>
          </cell>
        </row>
        <row r="861">
          <cell r="A861" t="str">
            <v>EQS000073K00JDCMA</v>
          </cell>
          <cell r="B861">
            <v>5000000</v>
          </cell>
          <cell r="C861">
            <v>0</v>
          </cell>
          <cell r="D861">
            <v>0</v>
          </cell>
          <cell r="E861">
            <v>0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</row>
        <row r="862">
          <cell r="A862" t="str">
            <v>EQS000068K00JDCMA</v>
          </cell>
          <cell r="B862">
            <v>10000000</v>
          </cell>
          <cell r="C862">
            <v>-187730</v>
          </cell>
          <cell r="D862">
            <v>-187730</v>
          </cell>
          <cell r="E862">
            <v>0</v>
          </cell>
          <cell r="F862">
            <v>0</v>
          </cell>
          <cell r="G862">
            <v>0</v>
          </cell>
          <cell r="H862">
            <v>0</v>
          </cell>
          <cell r="I862">
            <v>-175719</v>
          </cell>
          <cell r="J862">
            <v>-175719</v>
          </cell>
        </row>
        <row r="863">
          <cell r="A863" t="str">
            <v>EQS000154K00JDCMA</v>
          </cell>
          <cell r="B863">
            <v>5000000</v>
          </cell>
          <cell r="C863">
            <v>-11783</v>
          </cell>
          <cell r="D863">
            <v>-11783</v>
          </cell>
          <cell r="E863">
            <v>0</v>
          </cell>
          <cell r="F863">
            <v>0</v>
          </cell>
          <cell r="G863">
            <v>0</v>
          </cell>
          <cell r="H863">
            <v>0</v>
          </cell>
          <cell r="I863">
            <v>-6902</v>
          </cell>
          <cell r="J863">
            <v>-6902</v>
          </cell>
        </row>
        <row r="864">
          <cell r="A864" t="str">
            <v>EQS000069K00JDCMA</v>
          </cell>
          <cell r="B864">
            <v>10000000</v>
          </cell>
          <cell r="C864">
            <v>-160073</v>
          </cell>
          <cell r="D864">
            <v>-160073</v>
          </cell>
          <cell r="E864">
            <v>0</v>
          </cell>
          <cell r="F864">
            <v>0</v>
          </cell>
          <cell r="G864">
            <v>0</v>
          </cell>
          <cell r="H864">
            <v>0</v>
          </cell>
          <cell r="I864">
            <v>-148062</v>
          </cell>
          <cell r="J864">
            <v>-148062</v>
          </cell>
        </row>
        <row r="865">
          <cell r="A865" t="str">
            <v>EQS000377K00JDCMA</v>
          </cell>
          <cell r="B865">
            <v>592</v>
          </cell>
          <cell r="C865">
            <v>-147436</v>
          </cell>
          <cell r="D865">
            <v>-147436</v>
          </cell>
          <cell r="E865">
            <v>0</v>
          </cell>
          <cell r="F865">
            <v>0</v>
          </cell>
          <cell r="G865">
            <v>0</v>
          </cell>
          <cell r="H865">
            <v>0</v>
          </cell>
          <cell r="I865">
            <v>890516</v>
          </cell>
          <cell r="J865">
            <v>890516</v>
          </cell>
        </row>
        <row r="866">
          <cell r="A866" t="str">
            <v>EQS000482K00JDCMA</v>
          </cell>
          <cell r="B866">
            <v>298</v>
          </cell>
          <cell r="C866">
            <v>-15088</v>
          </cell>
          <cell r="D866">
            <v>-15088</v>
          </cell>
          <cell r="E866">
            <v>0</v>
          </cell>
          <cell r="F866">
            <v>0</v>
          </cell>
          <cell r="G866">
            <v>0</v>
          </cell>
          <cell r="H866">
            <v>0</v>
          </cell>
          <cell r="I866">
            <v>501143</v>
          </cell>
          <cell r="J866">
            <v>501143</v>
          </cell>
        </row>
        <row r="867">
          <cell r="A867" t="str">
            <v>EQS000074K00JDCMA</v>
          </cell>
          <cell r="B867">
            <v>5000000</v>
          </cell>
          <cell r="C867">
            <v>-11557</v>
          </cell>
          <cell r="D867">
            <v>-11557</v>
          </cell>
          <cell r="E867">
            <v>0</v>
          </cell>
          <cell r="F867">
            <v>0</v>
          </cell>
          <cell r="G867">
            <v>0</v>
          </cell>
          <cell r="H867">
            <v>0</v>
          </cell>
          <cell r="I867">
            <v>-8033</v>
          </cell>
          <cell r="J867">
            <v>-8033</v>
          </cell>
        </row>
        <row r="868">
          <cell r="A868" t="str">
            <v>EQS000070K00JDCMA</v>
          </cell>
          <cell r="B868">
            <v>10000000</v>
          </cell>
          <cell r="C868">
            <v>-87757</v>
          </cell>
          <cell r="D868">
            <v>-87757</v>
          </cell>
          <cell r="E868">
            <v>0</v>
          </cell>
          <cell r="F868">
            <v>0</v>
          </cell>
          <cell r="G868">
            <v>0</v>
          </cell>
          <cell r="H868">
            <v>0</v>
          </cell>
          <cell r="I868">
            <v>-77965</v>
          </cell>
          <cell r="J868">
            <v>-77965</v>
          </cell>
        </row>
        <row r="869">
          <cell r="A869" t="str">
            <v>EQS000353K00JDCMA</v>
          </cell>
          <cell r="B869">
            <v>526</v>
          </cell>
          <cell r="C869">
            <v>49509</v>
          </cell>
          <cell r="D869">
            <v>36576</v>
          </cell>
          <cell r="E869">
            <v>0</v>
          </cell>
          <cell r="F869">
            <v>0</v>
          </cell>
          <cell r="G869">
            <v>0</v>
          </cell>
          <cell r="H869">
            <v>0</v>
          </cell>
          <cell r="I869">
            <v>335124</v>
          </cell>
          <cell r="J869">
            <v>458490</v>
          </cell>
        </row>
        <row r="870">
          <cell r="A870" t="str">
            <v>EQS000505K00JDCMA</v>
          </cell>
          <cell r="B870">
            <v>55400</v>
          </cell>
          <cell r="C870">
            <v>-197445</v>
          </cell>
          <cell r="D870">
            <v>-145866</v>
          </cell>
          <cell r="E870">
            <v>0</v>
          </cell>
          <cell r="F870">
            <v>0</v>
          </cell>
          <cell r="G870">
            <v>0</v>
          </cell>
          <cell r="H870">
            <v>0</v>
          </cell>
          <cell r="I870">
            <v>-145866</v>
          </cell>
          <cell r="J870">
            <v>-197445</v>
          </cell>
        </row>
        <row r="871">
          <cell r="A871" t="str">
            <v>EQS000358K00JDCMA</v>
          </cell>
          <cell r="B871">
            <v>631</v>
          </cell>
          <cell r="C871">
            <v>19952</v>
          </cell>
          <cell r="D871">
            <v>14740</v>
          </cell>
          <cell r="E871">
            <v>0</v>
          </cell>
          <cell r="F871">
            <v>0</v>
          </cell>
          <cell r="G871">
            <v>0</v>
          </cell>
          <cell r="H871">
            <v>0</v>
          </cell>
          <cell r="I871">
            <v>484630</v>
          </cell>
          <cell r="J871">
            <v>663655</v>
          </cell>
        </row>
        <row r="872">
          <cell r="A872" t="str">
            <v>EQS000363K00JDCMA</v>
          </cell>
          <cell r="B872">
            <v>185800</v>
          </cell>
          <cell r="C872">
            <v>0</v>
          </cell>
          <cell r="D872">
            <v>0</v>
          </cell>
          <cell r="E872">
            <v>0</v>
          </cell>
          <cell r="F872">
            <v>0</v>
          </cell>
          <cell r="G872">
            <v>0</v>
          </cell>
          <cell r="H872">
            <v>0</v>
          </cell>
          <cell r="I872">
            <v>0</v>
          </cell>
          <cell r="J872">
            <v>0</v>
          </cell>
        </row>
        <row r="873">
          <cell r="A873" t="str">
            <v>EQS000325K00JDCMA</v>
          </cell>
          <cell r="B873">
            <v>407</v>
          </cell>
          <cell r="C873">
            <v>-741702</v>
          </cell>
          <cell r="D873">
            <v>-741702</v>
          </cell>
          <cell r="E873">
            <v>0</v>
          </cell>
          <cell r="F873">
            <v>0</v>
          </cell>
          <cell r="G873">
            <v>0</v>
          </cell>
          <cell r="H873">
            <v>0</v>
          </cell>
          <cell r="I873">
            <v>781287</v>
          </cell>
          <cell r="J873">
            <v>781287</v>
          </cell>
        </row>
        <row r="874">
          <cell r="A874" t="str">
            <v>EQS000381K00JDCMA</v>
          </cell>
          <cell r="B874">
            <v>0</v>
          </cell>
          <cell r="C874">
            <v>0</v>
          </cell>
          <cell r="D874">
            <v>0</v>
          </cell>
          <cell r="E874">
            <v>0</v>
          </cell>
          <cell r="F874">
            <v>0</v>
          </cell>
          <cell r="G874">
            <v>0</v>
          </cell>
          <cell r="H874">
            <v>0</v>
          </cell>
          <cell r="I874">
            <v>52870</v>
          </cell>
          <cell r="J874">
            <v>72094</v>
          </cell>
        </row>
        <row r="875">
          <cell r="A875" t="str">
            <v>EQS000295K00JDCMA</v>
          </cell>
          <cell r="B875">
            <v>615</v>
          </cell>
          <cell r="C875">
            <v>-24069</v>
          </cell>
          <cell r="D875">
            <v>-17782</v>
          </cell>
          <cell r="E875">
            <v>0</v>
          </cell>
          <cell r="F875">
            <v>0</v>
          </cell>
          <cell r="G875">
            <v>0</v>
          </cell>
          <cell r="H875">
            <v>0</v>
          </cell>
          <cell r="I875">
            <v>487532</v>
          </cell>
          <cell r="J875">
            <v>668160</v>
          </cell>
        </row>
        <row r="876">
          <cell r="A876" t="str">
            <v>EQS000354K00JDCMA</v>
          </cell>
          <cell r="B876">
            <v>295</v>
          </cell>
          <cell r="C876">
            <v>126692</v>
          </cell>
          <cell r="D876">
            <v>93596</v>
          </cell>
          <cell r="E876">
            <v>0</v>
          </cell>
          <cell r="F876">
            <v>0</v>
          </cell>
          <cell r="G876">
            <v>0</v>
          </cell>
          <cell r="H876">
            <v>0</v>
          </cell>
          <cell r="I876">
            <v>339186</v>
          </cell>
          <cell r="J876">
            <v>463125</v>
          </cell>
        </row>
        <row r="877">
          <cell r="A877" t="str">
            <v>EQS000382K00JDCMA</v>
          </cell>
          <cell r="B877">
            <v>0</v>
          </cell>
          <cell r="C877">
            <v>0</v>
          </cell>
          <cell r="D877">
            <v>0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-78649</v>
          </cell>
          <cell r="J877">
            <v>-107677</v>
          </cell>
        </row>
        <row r="878">
          <cell r="A878" t="str">
            <v>EQS000506K00JDCMA</v>
          </cell>
          <cell r="B878">
            <v>88540</v>
          </cell>
          <cell r="C878">
            <v>-187669</v>
          </cell>
          <cell r="D878">
            <v>-138644</v>
          </cell>
          <cell r="E878">
            <v>0</v>
          </cell>
          <cell r="F878">
            <v>0</v>
          </cell>
          <cell r="G878">
            <v>0</v>
          </cell>
          <cell r="H878">
            <v>0</v>
          </cell>
          <cell r="I878">
            <v>-138644</v>
          </cell>
          <cell r="J878">
            <v>-187669</v>
          </cell>
        </row>
        <row r="879">
          <cell r="A879" t="str">
            <v>EQS000507K00JDCMA</v>
          </cell>
          <cell r="B879">
            <v>95774</v>
          </cell>
          <cell r="C879">
            <v>-203002</v>
          </cell>
          <cell r="D879">
            <v>-149972</v>
          </cell>
          <cell r="E879">
            <v>0</v>
          </cell>
          <cell r="F879">
            <v>0</v>
          </cell>
          <cell r="G879">
            <v>0</v>
          </cell>
          <cell r="H879">
            <v>0</v>
          </cell>
          <cell r="I879">
            <v>-149972</v>
          </cell>
          <cell r="J879">
            <v>-203002</v>
          </cell>
        </row>
        <row r="880">
          <cell r="A880" t="str">
            <v>EQS000486K00JDCMA</v>
          </cell>
          <cell r="B880">
            <v>0</v>
          </cell>
          <cell r="C880">
            <v>0</v>
          </cell>
          <cell r="D880">
            <v>0</v>
          </cell>
          <cell r="E880">
            <v>0</v>
          </cell>
          <cell r="F880">
            <v>0</v>
          </cell>
          <cell r="G880">
            <v>0</v>
          </cell>
          <cell r="H880">
            <v>0</v>
          </cell>
          <cell r="I880">
            <v>-168464</v>
          </cell>
          <cell r="J880">
            <v>-156261</v>
          </cell>
        </row>
        <row r="881">
          <cell r="A881" t="str">
            <v>EQS000497K00JDCMA</v>
          </cell>
          <cell r="B881">
            <v>25300</v>
          </cell>
          <cell r="C881">
            <v>-41484</v>
          </cell>
          <cell r="D881">
            <v>-45210</v>
          </cell>
          <cell r="E881">
            <v>0</v>
          </cell>
          <cell r="F881">
            <v>0</v>
          </cell>
          <cell r="G881">
            <v>0</v>
          </cell>
          <cell r="H881">
            <v>0</v>
          </cell>
          <cell r="I881">
            <v>-32314</v>
          </cell>
          <cell r="J881">
            <v>-29518</v>
          </cell>
        </row>
        <row r="882">
          <cell r="A882" t="str">
            <v>EQS000501K00JDCMA</v>
          </cell>
          <cell r="B882">
            <v>12000</v>
          </cell>
          <cell r="C882">
            <v>-8997</v>
          </cell>
          <cell r="D882">
            <v>-9804</v>
          </cell>
          <cell r="E882">
            <v>0</v>
          </cell>
          <cell r="F882">
            <v>0</v>
          </cell>
          <cell r="G882">
            <v>0</v>
          </cell>
          <cell r="H882">
            <v>0</v>
          </cell>
          <cell r="I882">
            <v>-15228</v>
          </cell>
          <cell r="J882">
            <v>-14029</v>
          </cell>
        </row>
        <row r="883">
          <cell r="A883" t="str">
            <v>EQS000440K00JDCMA</v>
          </cell>
          <cell r="B883">
            <v>-21250</v>
          </cell>
          <cell r="C883">
            <v>-105516</v>
          </cell>
          <cell r="D883">
            <v>-105516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38896</v>
          </cell>
          <cell r="J883">
            <v>38896</v>
          </cell>
        </row>
        <row r="884">
          <cell r="A884" t="str">
            <v>EQS000443K00JDCMA</v>
          </cell>
          <cell r="B884">
            <v>-36800</v>
          </cell>
          <cell r="C884">
            <v>-156845</v>
          </cell>
          <cell r="D884">
            <v>-156845</v>
          </cell>
          <cell r="E884">
            <v>0</v>
          </cell>
          <cell r="F884">
            <v>0</v>
          </cell>
          <cell r="G884">
            <v>0</v>
          </cell>
          <cell r="H884">
            <v>0</v>
          </cell>
          <cell r="I884">
            <v>67434</v>
          </cell>
          <cell r="J884">
            <v>67434</v>
          </cell>
        </row>
        <row r="885">
          <cell r="A885" t="str">
            <v>EQS000464K00JDCMA</v>
          </cell>
          <cell r="B885">
            <v>-26800</v>
          </cell>
          <cell r="C885">
            <v>-98343</v>
          </cell>
          <cell r="D885">
            <v>-98343</v>
          </cell>
          <cell r="E885">
            <v>0</v>
          </cell>
          <cell r="F885">
            <v>0</v>
          </cell>
          <cell r="G885">
            <v>0</v>
          </cell>
          <cell r="H885">
            <v>0</v>
          </cell>
          <cell r="I885">
            <v>49754</v>
          </cell>
          <cell r="J885">
            <v>49754</v>
          </cell>
        </row>
        <row r="886">
          <cell r="A886" t="str">
            <v>EQS000489K00JDCMA</v>
          </cell>
          <cell r="B886">
            <v>140000</v>
          </cell>
          <cell r="C886">
            <v>-61459</v>
          </cell>
          <cell r="D886">
            <v>-61459</v>
          </cell>
          <cell r="E886">
            <v>0</v>
          </cell>
          <cell r="F886">
            <v>0</v>
          </cell>
          <cell r="G886">
            <v>0</v>
          </cell>
          <cell r="H886">
            <v>0</v>
          </cell>
          <cell r="I886">
            <v>912323</v>
          </cell>
          <cell r="J886">
            <v>912323</v>
          </cell>
        </row>
        <row r="887">
          <cell r="A887" t="str">
            <v>EQS000438K00JDCMA</v>
          </cell>
          <cell r="B887">
            <v>125000</v>
          </cell>
          <cell r="C887">
            <v>49272</v>
          </cell>
          <cell r="D887">
            <v>49272</v>
          </cell>
          <cell r="E887">
            <v>0</v>
          </cell>
          <cell r="F887">
            <v>0</v>
          </cell>
          <cell r="G887">
            <v>0</v>
          </cell>
          <cell r="H887">
            <v>0</v>
          </cell>
          <cell r="I887">
            <v>-56530</v>
          </cell>
          <cell r="J887">
            <v>-56530</v>
          </cell>
        </row>
        <row r="888">
          <cell r="A888" t="str">
            <v>EQS000442K00JDCMA</v>
          </cell>
          <cell r="B888">
            <v>215000</v>
          </cell>
          <cell r="C888">
            <v>63575</v>
          </cell>
          <cell r="D888">
            <v>63575</v>
          </cell>
          <cell r="E888">
            <v>0</v>
          </cell>
          <cell r="F888">
            <v>0</v>
          </cell>
          <cell r="G888">
            <v>0</v>
          </cell>
          <cell r="H888">
            <v>0</v>
          </cell>
          <cell r="I888">
            <v>-95948</v>
          </cell>
          <cell r="J888">
            <v>-95948</v>
          </cell>
        </row>
        <row r="889">
          <cell r="A889" t="str">
            <v>EQS000465K00JDCMA</v>
          </cell>
          <cell r="B889">
            <v>160000</v>
          </cell>
          <cell r="C889">
            <v>45529</v>
          </cell>
          <cell r="D889">
            <v>45529</v>
          </cell>
          <cell r="E889">
            <v>0</v>
          </cell>
          <cell r="F889">
            <v>0</v>
          </cell>
          <cell r="G889">
            <v>0</v>
          </cell>
          <cell r="H889">
            <v>0</v>
          </cell>
          <cell r="I889">
            <v>-71010</v>
          </cell>
          <cell r="J889">
            <v>-71010</v>
          </cell>
        </row>
        <row r="890">
          <cell r="A890" t="str">
            <v>EQS000435K00JDCMA</v>
          </cell>
          <cell r="B890">
            <v>-897000</v>
          </cell>
          <cell r="C890">
            <v>49283</v>
          </cell>
          <cell r="D890">
            <v>77877</v>
          </cell>
          <cell r="E890">
            <v>0</v>
          </cell>
          <cell r="F890">
            <v>0</v>
          </cell>
          <cell r="G890">
            <v>0</v>
          </cell>
          <cell r="H890">
            <v>0</v>
          </cell>
          <cell r="I890">
            <v>328866451</v>
          </cell>
          <cell r="J890">
            <v>208631770</v>
          </cell>
        </row>
        <row r="891">
          <cell r="A891" t="str">
            <v>EQS000436K00JDCMA</v>
          </cell>
          <cell r="B891">
            <v>-429000</v>
          </cell>
          <cell r="C891">
            <v>24827</v>
          </cell>
          <cell r="D891">
            <v>39232</v>
          </cell>
          <cell r="E891">
            <v>0</v>
          </cell>
          <cell r="F891">
            <v>0</v>
          </cell>
          <cell r="G891">
            <v>0</v>
          </cell>
          <cell r="H891">
            <v>0</v>
          </cell>
          <cell r="I891">
            <v>157284236</v>
          </cell>
          <cell r="J891">
            <v>99780587</v>
          </cell>
        </row>
        <row r="892">
          <cell r="A892" t="str">
            <v>EQS000509K00JDCMA</v>
          </cell>
          <cell r="B892">
            <v>28809</v>
          </cell>
          <cell r="C892">
            <v>-236</v>
          </cell>
          <cell r="D892">
            <v>-373</v>
          </cell>
          <cell r="E892">
            <v>0</v>
          </cell>
          <cell r="F892">
            <v>0</v>
          </cell>
          <cell r="G892">
            <v>0</v>
          </cell>
          <cell r="H892">
            <v>0</v>
          </cell>
          <cell r="I892">
            <v>-373</v>
          </cell>
          <cell r="J892">
            <v>-236</v>
          </cell>
        </row>
        <row r="893">
          <cell r="A893" t="str">
            <v>EQS000513K00JDCMA</v>
          </cell>
          <cell r="B893">
            <v>273221</v>
          </cell>
          <cell r="C893">
            <v>0</v>
          </cell>
          <cell r="D893">
            <v>0</v>
          </cell>
          <cell r="E893">
            <v>0</v>
          </cell>
          <cell r="F893">
            <v>0</v>
          </cell>
          <cell r="G893">
            <v>0</v>
          </cell>
          <cell r="H893">
            <v>0</v>
          </cell>
          <cell r="I893">
            <v>0</v>
          </cell>
          <cell r="J893">
            <v>0</v>
          </cell>
        </row>
        <row r="894">
          <cell r="A894" t="str">
            <v>EQS000488K00JDCMA</v>
          </cell>
          <cell r="B894">
            <v>-500500</v>
          </cell>
          <cell r="C894">
            <v>98538</v>
          </cell>
          <cell r="D894">
            <v>107387</v>
          </cell>
          <cell r="E894">
            <v>0</v>
          </cell>
          <cell r="F894">
            <v>0</v>
          </cell>
          <cell r="G894">
            <v>0</v>
          </cell>
          <cell r="H894">
            <v>0</v>
          </cell>
          <cell r="I894">
            <v>305642762</v>
          </cell>
          <cell r="J894">
            <v>283605428</v>
          </cell>
        </row>
        <row r="895">
          <cell r="A895" t="str">
            <v>EQS000496K00JDCMA</v>
          </cell>
          <cell r="B895">
            <v>-170000</v>
          </cell>
          <cell r="C895">
            <v>52652</v>
          </cell>
          <cell r="D895">
            <v>57380</v>
          </cell>
          <cell r="E895">
            <v>0</v>
          </cell>
          <cell r="F895">
            <v>0</v>
          </cell>
          <cell r="G895">
            <v>0</v>
          </cell>
          <cell r="H895">
            <v>0</v>
          </cell>
          <cell r="I895">
            <v>101599441</v>
          </cell>
          <cell r="J895">
            <v>94273735</v>
          </cell>
        </row>
        <row r="896">
          <cell r="A896" t="str">
            <v>EQS000502K00JDCMA</v>
          </cell>
          <cell r="B896">
            <v>-80200</v>
          </cell>
          <cell r="C896">
            <v>16090</v>
          </cell>
          <cell r="D896">
            <v>17535</v>
          </cell>
          <cell r="E896">
            <v>0</v>
          </cell>
          <cell r="F896">
            <v>0</v>
          </cell>
          <cell r="G896">
            <v>0</v>
          </cell>
          <cell r="H896">
            <v>0</v>
          </cell>
          <cell r="I896">
            <v>17535</v>
          </cell>
          <cell r="J896">
            <v>16090</v>
          </cell>
        </row>
        <row r="897">
          <cell r="A897" t="str">
            <v>EQS000359K00JDCMA</v>
          </cell>
          <cell r="B897">
            <v>87</v>
          </cell>
          <cell r="C897">
            <v>272877</v>
          </cell>
          <cell r="D897">
            <v>201594</v>
          </cell>
          <cell r="E897">
            <v>0</v>
          </cell>
          <cell r="F897">
            <v>0</v>
          </cell>
          <cell r="G897">
            <v>0</v>
          </cell>
          <cell r="H897">
            <v>0</v>
          </cell>
          <cell r="I897">
            <v>378736</v>
          </cell>
          <cell r="J897">
            <v>515545</v>
          </cell>
        </row>
        <row r="898">
          <cell r="A898" t="str">
            <v>EQS000388K00JDCMA</v>
          </cell>
          <cell r="B898">
            <v>0</v>
          </cell>
          <cell r="C898">
            <v>0</v>
          </cell>
          <cell r="D898">
            <v>0</v>
          </cell>
          <cell r="E898">
            <v>0</v>
          </cell>
          <cell r="F898">
            <v>0</v>
          </cell>
          <cell r="G898">
            <v>0</v>
          </cell>
          <cell r="H898">
            <v>0</v>
          </cell>
          <cell r="I898">
            <v>43442</v>
          </cell>
          <cell r="J898">
            <v>43442</v>
          </cell>
        </row>
        <row r="899">
          <cell r="A899" t="str">
            <v>EQS000398K00JDCMA</v>
          </cell>
          <cell r="B899">
            <v>0</v>
          </cell>
          <cell r="C899">
            <v>0</v>
          </cell>
          <cell r="D899">
            <v>0</v>
          </cell>
          <cell r="E899">
            <v>0</v>
          </cell>
          <cell r="F899">
            <v>0</v>
          </cell>
          <cell r="G899">
            <v>0</v>
          </cell>
          <cell r="H899">
            <v>0</v>
          </cell>
          <cell r="I899">
            <v>5396</v>
          </cell>
          <cell r="J899">
            <v>5396</v>
          </cell>
        </row>
        <row r="900">
          <cell r="A900" t="str">
            <v>EQS000407K00JDCMA</v>
          </cell>
          <cell r="B900">
            <v>0</v>
          </cell>
          <cell r="C900">
            <v>0</v>
          </cell>
          <cell r="D900">
            <v>0</v>
          </cell>
          <cell r="E900">
            <v>0</v>
          </cell>
          <cell r="F900">
            <v>0</v>
          </cell>
          <cell r="G900">
            <v>0</v>
          </cell>
          <cell r="H900">
            <v>0</v>
          </cell>
          <cell r="I900">
            <v>5300</v>
          </cell>
          <cell r="J900">
            <v>5300</v>
          </cell>
        </row>
        <row r="901">
          <cell r="A901" t="str">
            <v>EQS000389K00JDCMA</v>
          </cell>
          <cell r="B901">
            <v>0</v>
          </cell>
          <cell r="C901">
            <v>0</v>
          </cell>
          <cell r="D901">
            <v>0</v>
          </cell>
          <cell r="E901">
            <v>0</v>
          </cell>
          <cell r="F901">
            <v>0</v>
          </cell>
          <cell r="G901">
            <v>0</v>
          </cell>
          <cell r="H901">
            <v>0</v>
          </cell>
          <cell r="I901">
            <v>14745</v>
          </cell>
          <cell r="J901">
            <v>14745</v>
          </cell>
        </row>
        <row r="902">
          <cell r="A902" t="str">
            <v>EQS000355K00JDCMA</v>
          </cell>
          <cell r="B902">
            <v>320</v>
          </cell>
          <cell r="C902">
            <v>195970</v>
          </cell>
          <cell r="D902">
            <v>144777</v>
          </cell>
          <cell r="E902">
            <v>0</v>
          </cell>
          <cell r="F902">
            <v>0</v>
          </cell>
          <cell r="G902">
            <v>0</v>
          </cell>
          <cell r="H902">
            <v>0</v>
          </cell>
          <cell r="I902">
            <v>528055</v>
          </cell>
          <cell r="J902">
            <v>721023</v>
          </cell>
        </row>
        <row r="903">
          <cell r="A903" t="str">
            <v>EQS000439K00JDCMA</v>
          </cell>
          <cell r="B903">
            <v>22800</v>
          </cell>
          <cell r="C903">
            <v>66410</v>
          </cell>
          <cell r="D903">
            <v>72373</v>
          </cell>
          <cell r="E903">
            <v>0</v>
          </cell>
          <cell r="F903">
            <v>0</v>
          </cell>
          <cell r="G903">
            <v>0</v>
          </cell>
          <cell r="H903">
            <v>0</v>
          </cell>
          <cell r="I903">
            <v>-69442</v>
          </cell>
          <cell r="J903">
            <v>-65181</v>
          </cell>
        </row>
        <row r="904">
          <cell r="A904" t="str">
            <v>EQS000447K00JDCMA</v>
          </cell>
          <cell r="B904">
            <v>17600</v>
          </cell>
          <cell r="C904">
            <v>26393</v>
          </cell>
          <cell r="D904">
            <v>28763</v>
          </cell>
          <cell r="E904">
            <v>0</v>
          </cell>
          <cell r="F904">
            <v>0</v>
          </cell>
          <cell r="G904">
            <v>0</v>
          </cell>
          <cell r="H904">
            <v>0</v>
          </cell>
          <cell r="I904">
            <v>-54164</v>
          </cell>
          <cell r="J904">
            <v>-50556</v>
          </cell>
        </row>
        <row r="905">
          <cell r="A905" t="str">
            <v>EQS000451K00JDCMA</v>
          </cell>
          <cell r="B905">
            <v>12000</v>
          </cell>
          <cell r="C905">
            <v>27231</v>
          </cell>
          <cell r="D905">
            <v>29676</v>
          </cell>
          <cell r="E905">
            <v>0</v>
          </cell>
          <cell r="F905">
            <v>0</v>
          </cell>
          <cell r="G905">
            <v>0</v>
          </cell>
          <cell r="H905">
            <v>0</v>
          </cell>
          <cell r="I905">
            <v>-36793</v>
          </cell>
          <cell r="J905">
            <v>-34446</v>
          </cell>
        </row>
        <row r="906">
          <cell r="A906" t="str">
            <v>EQS000458K00JDCMA</v>
          </cell>
          <cell r="B906">
            <v>26000</v>
          </cell>
          <cell r="C906">
            <v>156910</v>
          </cell>
          <cell r="D906">
            <v>171001</v>
          </cell>
          <cell r="E906">
            <v>0</v>
          </cell>
          <cell r="F906">
            <v>0</v>
          </cell>
          <cell r="G906">
            <v>0</v>
          </cell>
          <cell r="H906">
            <v>0</v>
          </cell>
          <cell r="I906">
            <v>-63672</v>
          </cell>
          <cell r="J906">
            <v>-60843</v>
          </cell>
        </row>
        <row r="907">
          <cell r="A907" t="str">
            <v>EQS000468K00JDCMA</v>
          </cell>
          <cell r="B907">
            <v>36900</v>
          </cell>
          <cell r="C907">
            <v>139851</v>
          </cell>
          <cell r="D907">
            <v>152409</v>
          </cell>
          <cell r="E907">
            <v>0</v>
          </cell>
          <cell r="F907">
            <v>0</v>
          </cell>
          <cell r="G907">
            <v>0</v>
          </cell>
          <cell r="H907">
            <v>0</v>
          </cell>
          <cell r="I907">
            <v>-113222</v>
          </cell>
          <cell r="J907">
            <v>-106629</v>
          </cell>
        </row>
        <row r="908">
          <cell r="A908" t="str">
            <v>EQS000437K00JDCMA</v>
          </cell>
          <cell r="B908">
            <v>-145500</v>
          </cell>
          <cell r="C908">
            <v>-53735</v>
          </cell>
          <cell r="D908">
            <v>-58561</v>
          </cell>
          <cell r="E908">
            <v>0</v>
          </cell>
          <cell r="F908">
            <v>0</v>
          </cell>
          <cell r="G908">
            <v>0</v>
          </cell>
          <cell r="H908">
            <v>0</v>
          </cell>
          <cell r="I908">
            <v>144542326</v>
          </cell>
          <cell r="J908">
            <v>134121718</v>
          </cell>
        </row>
        <row r="909">
          <cell r="A909" t="str">
            <v>EQS000446K00JDCMA</v>
          </cell>
          <cell r="B909">
            <v>-112600</v>
          </cell>
          <cell r="C909">
            <v>-24167</v>
          </cell>
          <cell r="D909">
            <v>-26337</v>
          </cell>
          <cell r="E909">
            <v>0</v>
          </cell>
          <cell r="F909">
            <v>0</v>
          </cell>
          <cell r="G909">
            <v>0</v>
          </cell>
          <cell r="H909">
            <v>0</v>
          </cell>
          <cell r="I909">
            <v>111853708</v>
          </cell>
          <cell r="J909">
            <v>103789553</v>
          </cell>
        </row>
        <row r="910">
          <cell r="A910" t="str">
            <v>EQS000450K00JDCMA</v>
          </cell>
          <cell r="B910">
            <v>-76800</v>
          </cell>
          <cell r="C910">
            <v>-11984</v>
          </cell>
          <cell r="D910">
            <v>-13060</v>
          </cell>
          <cell r="E910">
            <v>0</v>
          </cell>
          <cell r="F910">
            <v>0</v>
          </cell>
          <cell r="G910">
            <v>0</v>
          </cell>
          <cell r="H910">
            <v>0</v>
          </cell>
          <cell r="I910">
            <v>76305785</v>
          </cell>
          <cell r="J910">
            <v>70804426</v>
          </cell>
        </row>
        <row r="911">
          <cell r="A911" t="str">
            <v>EQS000457K00JDCMA</v>
          </cell>
          <cell r="B911">
            <v>-166000</v>
          </cell>
          <cell r="C911">
            <v>-98372</v>
          </cell>
          <cell r="D911">
            <v>-107205</v>
          </cell>
          <cell r="E911">
            <v>0</v>
          </cell>
          <cell r="F911">
            <v>0</v>
          </cell>
          <cell r="G911">
            <v>0</v>
          </cell>
          <cell r="H911">
            <v>0</v>
          </cell>
          <cell r="I911">
            <v>164940529</v>
          </cell>
          <cell r="J911">
            <v>153049753</v>
          </cell>
        </row>
        <row r="912">
          <cell r="A912" t="str">
            <v>EQS000469K00JDCMA</v>
          </cell>
          <cell r="B912">
            <v>-234400</v>
          </cell>
          <cell r="C912">
            <v>-110274</v>
          </cell>
          <cell r="D912">
            <v>-120177</v>
          </cell>
          <cell r="E912">
            <v>0</v>
          </cell>
          <cell r="F912">
            <v>0</v>
          </cell>
          <cell r="G912">
            <v>0</v>
          </cell>
          <cell r="H912">
            <v>0</v>
          </cell>
          <cell r="I912">
            <v>232856209</v>
          </cell>
          <cell r="J912">
            <v>216068983</v>
          </cell>
        </row>
        <row r="913">
          <cell r="A913" t="str">
            <v>EQS000379K00JDCMA</v>
          </cell>
          <cell r="B913">
            <v>0</v>
          </cell>
          <cell r="C913">
            <v>0</v>
          </cell>
          <cell r="D913">
            <v>0</v>
          </cell>
          <cell r="E913">
            <v>0</v>
          </cell>
          <cell r="F913">
            <v>0</v>
          </cell>
          <cell r="G913">
            <v>0</v>
          </cell>
          <cell r="H913">
            <v>0</v>
          </cell>
          <cell r="I913">
            <v>-85324</v>
          </cell>
          <cell r="J913">
            <v>-85324</v>
          </cell>
        </row>
        <row r="914">
          <cell r="A914" t="str">
            <v>204912AP4</v>
          </cell>
          <cell r="B914">
            <v>18250000</v>
          </cell>
          <cell r="C914">
            <v>19135125</v>
          </cell>
          <cell r="D914">
            <v>19135125</v>
          </cell>
          <cell r="E914">
            <v>19197636</v>
          </cell>
          <cell r="F914">
            <v>19197636</v>
          </cell>
          <cell r="G914">
            <v>0</v>
          </cell>
          <cell r="H914">
            <v>0</v>
          </cell>
          <cell r="I914">
            <v>-125660</v>
          </cell>
          <cell r="J914">
            <v>-125660</v>
          </cell>
        </row>
        <row r="915">
          <cell r="A915" t="str">
            <v>285659AD0</v>
          </cell>
          <cell r="B915">
            <v>3000000</v>
          </cell>
          <cell r="C915">
            <v>3097500</v>
          </cell>
          <cell r="D915">
            <v>3097500</v>
          </cell>
          <cell r="E915">
            <v>3135000</v>
          </cell>
          <cell r="F915">
            <v>3135000</v>
          </cell>
          <cell r="G915">
            <v>0</v>
          </cell>
          <cell r="H915">
            <v>0</v>
          </cell>
          <cell r="I915">
            <v>0</v>
          </cell>
          <cell r="J915">
            <v>0</v>
          </cell>
        </row>
        <row r="916">
          <cell r="A916" t="str">
            <v>521865AE5</v>
          </cell>
          <cell r="B916">
            <v>-9000000</v>
          </cell>
          <cell r="C916">
            <v>-9747900</v>
          </cell>
          <cell r="D916">
            <v>-9747900</v>
          </cell>
          <cell r="E916">
            <v>-9508750</v>
          </cell>
          <cell r="F916">
            <v>-9508750</v>
          </cell>
          <cell r="G916">
            <v>0</v>
          </cell>
          <cell r="H916">
            <v>0</v>
          </cell>
          <cell r="I916">
            <v>-50400</v>
          </cell>
          <cell r="J916">
            <v>-50400</v>
          </cell>
        </row>
        <row r="917">
          <cell r="A917" t="str">
            <v>88033GAR1</v>
          </cell>
          <cell r="B917">
            <v>500000</v>
          </cell>
          <cell r="C917">
            <v>492500</v>
          </cell>
          <cell r="D917">
            <v>492500</v>
          </cell>
          <cell r="E917">
            <v>497500</v>
          </cell>
          <cell r="F917">
            <v>497500</v>
          </cell>
          <cell r="G917">
            <v>0</v>
          </cell>
          <cell r="H917">
            <v>0</v>
          </cell>
          <cell r="I917">
            <v>1250</v>
          </cell>
          <cell r="J917">
            <v>1250</v>
          </cell>
        </row>
        <row r="918">
          <cell r="A918" t="str">
            <v>909214BG2</v>
          </cell>
          <cell r="B918">
            <v>1000000</v>
          </cell>
          <cell r="C918">
            <v>1035000</v>
          </cell>
          <cell r="D918">
            <v>1035000</v>
          </cell>
          <cell r="E918">
            <v>945000</v>
          </cell>
          <cell r="F918">
            <v>945000</v>
          </cell>
          <cell r="G918">
            <v>0</v>
          </cell>
          <cell r="H918">
            <v>0</v>
          </cell>
          <cell r="I918">
            <v>-5000</v>
          </cell>
          <cell r="J918">
            <v>-5000</v>
          </cell>
        </row>
        <row r="919">
          <cell r="A919" t="str">
            <v>XS0104808257</v>
          </cell>
          <cell r="B919">
            <v>8650000</v>
          </cell>
          <cell r="C919">
            <v>821750</v>
          </cell>
          <cell r="D919">
            <v>895543</v>
          </cell>
          <cell r="E919">
            <v>823940</v>
          </cell>
          <cell r="F919">
            <v>766000</v>
          </cell>
          <cell r="G919">
            <v>0</v>
          </cell>
          <cell r="H919">
            <v>9269</v>
          </cell>
          <cell r="I919">
            <v>23980</v>
          </cell>
          <cell r="J919">
            <v>21625</v>
          </cell>
        </row>
        <row r="920">
          <cell r="A920" t="str">
            <v>969457BN9</v>
          </cell>
          <cell r="B920">
            <v>3000000</v>
          </cell>
          <cell r="C920">
            <v>2957700</v>
          </cell>
          <cell r="D920">
            <v>2957700</v>
          </cell>
          <cell r="E920">
            <v>2836250</v>
          </cell>
          <cell r="F920">
            <v>2836250</v>
          </cell>
          <cell r="G920">
            <v>0</v>
          </cell>
          <cell r="H920">
            <v>0</v>
          </cell>
          <cell r="I920">
            <v>32700</v>
          </cell>
          <cell r="J920">
            <v>32700</v>
          </cell>
        </row>
        <row r="921">
          <cell r="A921" t="str">
            <v>037833AA8</v>
          </cell>
          <cell r="B921">
            <v>4000000</v>
          </cell>
          <cell r="C921">
            <v>4096800</v>
          </cell>
          <cell r="D921">
            <v>4096800</v>
          </cell>
          <cell r="E921">
            <v>4070000</v>
          </cell>
          <cell r="F921">
            <v>4070000</v>
          </cell>
          <cell r="G921">
            <v>0</v>
          </cell>
          <cell r="H921">
            <v>0</v>
          </cell>
          <cell r="I921">
            <v>-13200</v>
          </cell>
          <cell r="J921">
            <v>-13200</v>
          </cell>
        </row>
        <row r="922">
          <cell r="A922" t="str">
            <v>XS0147563455</v>
          </cell>
          <cell r="B922">
            <v>600000000</v>
          </cell>
          <cell r="C922">
            <v>526680000</v>
          </cell>
          <cell r="D922">
            <v>4455461</v>
          </cell>
          <cell r="E922">
            <v>4301746</v>
          </cell>
          <cell r="F922">
            <v>523974900</v>
          </cell>
          <cell r="G922">
            <v>0</v>
          </cell>
          <cell r="H922">
            <v>54810</v>
          </cell>
          <cell r="I922">
            <v>-36565</v>
          </cell>
          <cell r="J922">
            <v>-4410335</v>
          </cell>
        </row>
      </sheetData>
      <sheetData sheetId="1"/>
      <sheetData sheetId="2" refreshError="1">
        <row r="1">
          <cell r="A1" t="str">
            <v>BREAK_HERE0</v>
          </cell>
          <cell r="B1" t="str">
            <v/>
          </cell>
          <cell r="C1" t="str">
            <v/>
          </cell>
          <cell r="D1" t="str">
            <v/>
          </cell>
          <cell r="E1" t="str">
            <v/>
          </cell>
          <cell r="F1" t="str">
            <v/>
          </cell>
          <cell r="G1" t="str">
            <v/>
          </cell>
          <cell r="H1" t="str">
            <v/>
          </cell>
          <cell r="I1" t="str">
            <v/>
          </cell>
          <cell r="J1" t="str">
            <v/>
          </cell>
          <cell r="K1" t="str">
            <v/>
          </cell>
          <cell r="L1" t="str">
            <v/>
          </cell>
          <cell r="M1" t="str">
            <v/>
          </cell>
        </row>
        <row r="2">
          <cell r="A2" t="str">
            <v>GlobeOp Portfolio Valuation Report (Test) By Product Type / Custodian Account</v>
          </cell>
          <cell r="B2" t="str">
            <v/>
          </cell>
          <cell r="C2" t="str">
            <v/>
          </cell>
          <cell r="D2" t="str">
            <v/>
          </cell>
          <cell r="E2" t="str">
            <v/>
          </cell>
          <cell r="F2" t="str">
            <v/>
          </cell>
          <cell r="G2" t="str">
            <v/>
          </cell>
          <cell r="H2" t="str">
            <v/>
          </cell>
          <cell r="I2" t="str">
            <v/>
          </cell>
          <cell r="J2" t="str">
            <v/>
          </cell>
          <cell r="K2" t="str">
            <v/>
          </cell>
          <cell r="L2" t="str">
            <v/>
          </cell>
          <cell r="M2" t="str">
            <v/>
          </cell>
        </row>
        <row r="3">
          <cell r="A3" t="str">
            <v>TEMPO MASTER FUND</v>
          </cell>
          <cell r="B3" t="str">
            <v/>
          </cell>
          <cell r="C3" t="str">
            <v/>
          </cell>
          <cell r="D3" t="str">
            <v/>
          </cell>
          <cell r="E3" t="str">
            <v/>
          </cell>
          <cell r="F3" t="str">
            <v/>
          </cell>
          <cell r="G3" t="str">
            <v/>
          </cell>
          <cell r="H3" t="str">
            <v/>
          </cell>
          <cell r="I3" t="str">
            <v/>
          </cell>
          <cell r="J3" t="str">
            <v/>
          </cell>
          <cell r="K3" t="str">
            <v/>
          </cell>
          <cell r="L3" t="str">
            <v/>
          </cell>
          <cell r="M3" t="str">
            <v/>
          </cell>
        </row>
        <row r="4">
          <cell r="A4" t="str">
            <v>Period End Date</v>
          </cell>
          <cell r="B4" t="str">
            <v>03/31/2003:23:59:59</v>
          </cell>
          <cell r="C4" t="str">
            <v/>
          </cell>
          <cell r="D4" t="str">
            <v/>
          </cell>
          <cell r="E4" t="str">
            <v/>
          </cell>
          <cell r="F4" t="str">
            <v/>
          </cell>
          <cell r="G4" t="str">
            <v/>
          </cell>
          <cell r="H4" t="str">
            <v/>
          </cell>
          <cell r="I4" t="str">
            <v/>
          </cell>
          <cell r="J4" t="str">
            <v/>
          </cell>
          <cell r="K4" t="str">
            <v/>
          </cell>
          <cell r="L4" t="str">
            <v/>
          </cell>
          <cell r="M4" t="str">
            <v/>
          </cell>
        </row>
        <row r="5">
          <cell r="A5" t="str">
            <v>Knowledge Date</v>
          </cell>
          <cell r="B5" t="str">
            <v>04/11/2003:15:16:24</v>
          </cell>
          <cell r="C5" t="str">
            <v/>
          </cell>
          <cell r="D5" t="str">
            <v/>
          </cell>
          <cell r="E5" t="str">
            <v/>
          </cell>
          <cell r="F5" t="str">
            <v/>
          </cell>
          <cell r="G5" t="str">
            <v/>
          </cell>
          <cell r="H5" t="str">
            <v/>
          </cell>
          <cell r="I5" t="str">
            <v/>
          </cell>
          <cell r="J5" t="str">
            <v/>
          </cell>
          <cell r="K5" t="str">
            <v/>
          </cell>
          <cell r="L5" t="str">
            <v/>
          </cell>
          <cell r="M5" t="str">
            <v/>
          </cell>
        </row>
        <row r="6">
          <cell r="A6" t="str">
            <v>UNITED STATES DOLLAR CASH</v>
          </cell>
          <cell r="B6" t="str">
            <v/>
          </cell>
          <cell r="C6" t="str">
            <v/>
          </cell>
          <cell r="D6" t="str">
            <v/>
          </cell>
          <cell r="E6" t="str">
            <v/>
          </cell>
          <cell r="F6" t="str">
            <v/>
          </cell>
          <cell r="G6" t="str">
            <v/>
          </cell>
          <cell r="H6" t="str">
            <v/>
          </cell>
          <cell r="I6" t="str">
            <v/>
          </cell>
          <cell r="J6" t="str">
            <v/>
          </cell>
          <cell r="K6" t="str">
            <v/>
          </cell>
          <cell r="L6" t="str">
            <v/>
          </cell>
          <cell r="M6" t="str">
            <v/>
          </cell>
        </row>
        <row r="7">
          <cell r="A7" t="str">
            <v/>
          </cell>
          <cell r="B7" t="str">
            <v/>
          </cell>
          <cell r="C7" t="str">
            <v/>
          </cell>
          <cell r="D7" t="str">
            <v/>
          </cell>
          <cell r="E7" t="str">
            <v/>
          </cell>
          <cell r="F7" t="str">
            <v/>
          </cell>
          <cell r="G7" t="str">
            <v/>
          </cell>
          <cell r="H7" t="str">
            <v/>
          </cell>
          <cell r="I7" t="str">
            <v/>
          </cell>
          <cell r="J7" t="str">
            <v/>
          </cell>
          <cell r="K7" t="str">
            <v/>
          </cell>
          <cell r="L7" t="str">
            <v/>
          </cell>
          <cell r="M7" t="str">
            <v/>
          </cell>
        </row>
        <row r="8">
          <cell r="A8" t="str">
            <v>Investment</v>
          </cell>
          <cell r="B8" t="str">
            <v>Description</v>
          </cell>
          <cell r="C8" t="str">
            <v>Investment Ccy</v>
          </cell>
          <cell r="D8" t="str">
            <v>Quantity</v>
          </cell>
          <cell r="E8" t="str">
            <v>Local Unit Price</v>
          </cell>
          <cell r="F8" t="str">
            <v>Local Cost</v>
          </cell>
          <cell r="G8" t="str">
            <v>Book Cost</v>
          </cell>
          <cell r="H8" t="str">
            <v>Local Market Value</v>
          </cell>
          <cell r="I8" t="str">
            <v>Book Market Value</v>
          </cell>
          <cell r="J8" t="str">
            <v>Unrealized Market P/L</v>
          </cell>
          <cell r="K8" t="str">
            <v>Unrealized FX P/L</v>
          </cell>
          <cell r="L8" t="str">
            <v>Unrealized Acc Int</v>
          </cell>
          <cell r="M8" t="str">
            <v>Net Asset Value</v>
          </cell>
        </row>
        <row r="9">
          <cell r="A9" t="str">
            <v>------------------------------</v>
          </cell>
          <cell r="B9" t="str">
            <v>------------------------------------------------------------</v>
          </cell>
          <cell r="C9" t="str">
            <v>-------</v>
          </cell>
          <cell r="D9" t="str">
            <v>---------------</v>
          </cell>
          <cell r="E9" t="str">
            <v>---------------</v>
          </cell>
          <cell r="F9" t="str">
            <v>-----------------</v>
          </cell>
          <cell r="G9" t="str">
            <v>-----------------</v>
          </cell>
          <cell r="H9" t="str">
            <v>-----------------</v>
          </cell>
          <cell r="I9" t="str">
            <v>-----------------</v>
          </cell>
          <cell r="J9" t="str">
            <v>-----------------</v>
          </cell>
          <cell r="K9" t="str">
            <v>-----------------</v>
          </cell>
          <cell r="L9" t="str">
            <v>-----------------</v>
          </cell>
          <cell r="M9" t="str">
            <v>-----------------</v>
          </cell>
        </row>
        <row r="10">
          <cell r="A10" t="str">
            <v>EQS000005K00JDCMA</v>
          </cell>
          <cell r="B10" t="str">
            <v>EQSWAP NONE 20070319 [ 5 ]</v>
          </cell>
          <cell r="C10" t="str">
            <v>GBP</v>
          </cell>
          <cell r="D10">
            <v>1</v>
          </cell>
          <cell r="E10">
            <v>696710.96299999999</v>
          </cell>
          <cell r="F10">
            <v>0</v>
          </cell>
          <cell r="G10">
            <v>0</v>
          </cell>
          <cell r="H10">
            <v>696710</v>
          </cell>
          <cell r="I10">
            <v>1100942</v>
          </cell>
          <cell r="J10">
            <v>1100942</v>
          </cell>
          <cell r="K10">
            <v>0</v>
          </cell>
          <cell r="L10">
            <v>0</v>
          </cell>
          <cell r="M10">
            <v>1100942</v>
          </cell>
        </row>
        <row r="11">
          <cell r="A11" t="str">
            <v>EQS000013K00JDCMA</v>
          </cell>
          <cell r="B11" t="str">
            <v>EQSWAP NONE 20070319 [ 13 ]</v>
          </cell>
          <cell r="C11" t="str">
            <v>GBP</v>
          </cell>
          <cell r="D11">
            <v>1</v>
          </cell>
          <cell r="E11">
            <v>56147.101000000002</v>
          </cell>
          <cell r="F11">
            <v>0</v>
          </cell>
          <cell r="G11">
            <v>0</v>
          </cell>
          <cell r="H11">
            <v>56147</v>
          </cell>
          <cell r="I11">
            <v>88723</v>
          </cell>
          <cell r="J11">
            <v>88723</v>
          </cell>
          <cell r="K11">
            <v>0</v>
          </cell>
          <cell r="L11">
            <v>0</v>
          </cell>
          <cell r="M11">
            <v>88723</v>
          </cell>
        </row>
        <row r="12">
          <cell r="A12" t="str">
            <v>EQS000023K00JDCMA</v>
          </cell>
          <cell r="B12" t="str">
            <v>EQSWAP NONE 20070319 [ 23 ]</v>
          </cell>
          <cell r="C12" t="str">
            <v>GBP</v>
          </cell>
          <cell r="D12">
            <v>1</v>
          </cell>
          <cell r="E12">
            <v>166345.073</v>
          </cell>
          <cell r="F12">
            <v>0</v>
          </cell>
          <cell r="G12">
            <v>0</v>
          </cell>
          <cell r="H12">
            <v>166345</v>
          </cell>
          <cell r="I12">
            <v>262858</v>
          </cell>
          <cell r="J12">
            <v>262858</v>
          </cell>
          <cell r="K12">
            <v>0</v>
          </cell>
          <cell r="L12">
            <v>0</v>
          </cell>
          <cell r="M12">
            <v>262858</v>
          </cell>
        </row>
        <row r="13">
          <cell r="A13" t="str">
            <v>EQS000038K00JDCMA</v>
          </cell>
          <cell r="B13" t="str">
            <v>EQSWAP NONE 20070319 [ 38 ]</v>
          </cell>
          <cell r="C13" t="str">
            <v>GBP</v>
          </cell>
          <cell r="D13">
            <v>1</v>
          </cell>
          <cell r="E13">
            <v>249517.61</v>
          </cell>
          <cell r="F13">
            <v>0</v>
          </cell>
          <cell r="G13">
            <v>0</v>
          </cell>
          <cell r="H13">
            <v>249517</v>
          </cell>
          <cell r="I13">
            <v>394287</v>
          </cell>
          <cell r="J13">
            <v>394287</v>
          </cell>
          <cell r="K13">
            <v>0</v>
          </cell>
          <cell r="L13">
            <v>0</v>
          </cell>
          <cell r="M13">
            <v>394287</v>
          </cell>
        </row>
        <row r="14">
          <cell r="A14" t="str">
            <v>EQS000060K00JDCMA</v>
          </cell>
          <cell r="B14" t="str">
            <v>EQSWAP NONE 20070319 [ 60 ]</v>
          </cell>
          <cell r="C14" t="str">
            <v>GBP</v>
          </cell>
          <cell r="D14">
            <v>1</v>
          </cell>
          <cell r="E14">
            <v>41473.491999999998</v>
          </cell>
          <cell r="F14">
            <v>0</v>
          </cell>
          <cell r="G14">
            <v>0</v>
          </cell>
          <cell r="H14">
            <v>41473</v>
          </cell>
          <cell r="I14">
            <v>65536</v>
          </cell>
          <cell r="J14">
            <v>65536</v>
          </cell>
          <cell r="K14">
            <v>0</v>
          </cell>
          <cell r="L14">
            <v>0</v>
          </cell>
          <cell r="M14">
            <v>65536</v>
          </cell>
        </row>
        <row r="15">
          <cell r="A15" t="str">
            <v>EQS000068K00JDCMA</v>
          </cell>
          <cell r="B15" t="str">
            <v>EQSWAP LEH 8.25 06/15/07 20070510 [ 68 ]</v>
          </cell>
          <cell r="C15" t="str">
            <v>USD</v>
          </cell>
          <cell r="D15">
            <v>1</v>
          </cell>
          <cell r="E15">
            <v>-187730.04</v>
          </cell>
          <cell r="F15">
            <v>0</v>
          </cell>
          <cell r="G15">
            <v>0</v>
          </cell>
          <cell r="H15">
            <v>-187730</v>
          </cell>
          <cell r="I15">
            <v>-187730</v>
          </cell>
          <cell r="J15">
            <v>-187730</v>
          </cell>
          <cell r="K15">
            <v>0</v>
          </cell>
          <cell r="L15">
            <v>0</v>
          </cell>
          <cell r="M15">
            <v>-187730</v>
          </cell>
        </row>
        <row r="16">
          <cell r="A16" t="str">
            <v>EQS000069K00JDCMA</v>
          </cell>
          <cell r="B16" t="str">
            <v>EQSWAP MER 0 05/23/31 20070510 [ 69 ]</v>
          </cell>
          <cell r="C16" t="str">
            <v>USD</v>
          </cell>
          <cell r="D16">
            <v>1</v>
          </cell>
          <cell r="E16">
            <v>-160073.26</v>
          </cell>
          <cell r="F16">
            <v>0</v>
          </cell>
          <cell r="G16">
            <v>0</v>
          </cell>
          <cell r="H16">
            <v>-160073</v>
          </cell>
          <cell r="I16">
            <v>-160073</v>
          </cell>
          <cell r="J16">
            <v>-160073</v>
          </cell>
          <cell r="K16">
            <v>0</v>
          </cell>
          <cell r="L16">
            <v>0</v>
          </cell>
          <cell r="M16">
            <v>-160073</v>
          </cell>
        </row>
        <row r="17">
          <cell r="A17" t="str">
            <v>EQS000070K00JDCMA</v>
          </cell>
          <cell r="B17" t="str">
            <v>EQSWAP MWD 6.75 04/15/11 20070510 [ 70 ]</v>
          </cell>
          <cell r="C17" t="str">
            <v>USD</v>
          </cell>
          <cell r="D17">
            <v>1</v>
          </cell>
          <cell r="E17">
            <v>-87756.64</v>
          </cell>
          <cell r="F17">
            <v>0</v>
          </cell>
          <cell r="G17">
            <v>0</v>
          </cell>
          <cell r="H17">
            <v>-87756</v>
          </cell>
          <cell r="I17">
            <v>-87756</v>
          </cell>
          <cell r="J17">
            <v>-87756</v>
          </cell>
          <cell r="K17">
            <v>0</v>
          </cell>
          <cell r="L17">
            <v>0</v>
          </cell>
          <cell r="M17">
            <v>-87756</v>
          </cell>
        </row>
        <row r="18">
          <cell r="A18" t="str">
            <v>EQS000073K00JDCMA</v>
          </cell>
          <cell r="B18" t="str">
            <v>EQSWAP LEH 6.625 01/18/12 20070514 [ 73 ]</v>
          </cell>
          <cell r="C18" t="str">
            <v>USD</v>
          </cell>
          <cell r="D18">
            <v>1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A19" t="str">
            <v>EQS000074K00JDCMA</v>
          </cell>
          <cell r="B19" t="str">
            <v>EQSWAP MSDWC 6.6 4/1/12 20070514 [ 74 ]</v>
          </cell>
          <cell r="C19" t="str">
            <v>USD</v>
          </cell>
          <cell r="D19">
            <v>1</v>
          </cell>
          <cell r="E19">
            <v>-11556.75</v>
          </cell>
          <cell r="F19">
            <v>0</v>
          </cell>
          <cell r="G19">
            <v>0</v>
          </cell>
          <cell r="H19">
            <v>-11556</v>
          </cell>
          <cell r="I19">
            <v>-11556</v>
          </cell>
          <cell r="J19">
            <v>-11556</v>
          </cell>
          <cell r="K19">
            <v>0</v>
          </cell>
          <cell r="L19">
            <v>165000</v>
          </cell>
          <cell r="M19">
            <v>153443</v>
          </cell>
        </row>
        <row r="20">
          <cell r="A20" t="str">
            <v>EQS000079K00JDCMA</v>
          </cell>
          <cell r="B20" t="str">
            <v>EQSWAP NONE 20030519 [ 79 ]</v>
          </cell>
          <cell r="C20" t="str">
            <v>USD</v>
          </cell>
          <cell r="D20">
            <v>1</v>
          </cell>
          <cell r="E20">
            <v>-1955991.0419999999</v>
          </cell>
          <cell r="F20">
            <v>0</v>
          </cell>
          <cell r="G20">
            <v>0</v>
          </cell>
          <cell r="H20">
            <v>-1955991</v>
          </cell>
          <cell r="I20">
            <v>-1955991</v>
          </cell>
          <cell r="J20">
            <v>-1955991</v>
          </cell>
          <cell r="K20">
            <v>0</v>
          </cell>
          <cell r="L20">
            <v>0</v>
          </cell>
          <cell r="M20">
            <v>-1955991</v>
          </cell>
        </row>
        <row r="21">
          <cell r="A21" t="str">
            <v>EQS000082K00JDCMA</v>
          </cell>
          <cell r="B21" t="str">
            <v>EQSWAP FUJITSU 0 05/27/09 20070522 [ 82 ]</v>
          </cell>
          <cell r="C21" t="str">
            <v>JPY</v>
          </cell>
          <cell r="D21">
            <v>1</v>
          </cell>
          <cell r="E21">
            <v>14019495.050000001</v>
          </cell>
          <cell r="F21">
            <v>0</v>
          </cell>
          <cell r="G21">
            <v>0</v>
          </cell>
          <cell r="H21">
            <v>14019495</v>
          </cell>
          <cell r="I21">
            <v>118598</v>
          </cell>
          <cell r="J21">
            <v>118598</v>
          </cell>
          <cell r="K21">
            <v>0</v>
          </cell>
          <cell r="L21">
            <v>0</v>
          </cell>
          <cell r="M21">
            <v>118598</v>
          </cell>
        </row>
        <row r="22">
          <cell r="A22" t="str">
            <v>EQS000085K00JDCMA</v>
          </cell>
          <cell r="B22" t="str">
            <v>EQSWAP NONE 20030527 [ 85 ]</v>
          </cell>
          <cell r="C22" t="str">
            <v>USD</v>
          </cell>
          <cell r="D22">
            <v>1</v>
          </cell>
          <cell r="E22">
            <v>-2019540.8030000001</v>
          </cell>
          <cell r="F22">
            <v>0</v>
          </cell>
          <cell r="G22">
            <v>0</v>
          </cell>
          <cell r="H22">
            <v>-2019540</v>
          </cell>
          <cell r="I22">
            <v>-2019540</v>
          </cell>
          <cell r="J22">
            <v>-2019540</v>
          </cell>
          <cell r="K22">
            <v>0</v>
          </cell>
          <cell r="L22">
            <v>0</v>
          </cell>
          <cell r="M22">
            <v>-2019540</v>
          </cell>
        </row>
        <row r="23">
          <cell r="A23" t="str">
            <v>EQS000091K00JDCMA</v>
          </cell>
          <cell r="B23" t="str">
            <v>EQSWAP NONE 20070319 [ 91 ]</v>
          </cell>
          <cell r="C23" t="str">
            <v>GBP</v>
          </cell>
          <cell r="D23">
            <v>1</v>
          </cell>
          <cell r="E23">
            <v>136282.255</v>
          </cell>
          <cell r="F23">
            <v>0</v>
          </cell>
          <cell r="G23">
            <v>0</v>
          </cell>
          <cell r="H23">
            <v>136282</v>
          </cell>
          <cell r="I23">
            <v>215353</v>
          </cell>
          <cell r="J23">
            <v>215353</v>
          </cell>
          <cell r="K23">
            <v>0</v>
          </cell>
          <cell r="L23">
            <v>0</v>
          </cell>
          <cell r="M23">
            <v>215353</v>
          </cell>
        </row>
        <row r="24">
          <cell r="A24" t="str">
            <v>EQS000096K00JDCMA</v>
          </cell>
          <cell r="B24" t="str">
            <v>EQSWAP NONE 20030609 [ 96 ]</v>
          </cell>
          <cell r="C24" t="str">
            <v>EUR</v>
          </cell>
          <cell r="D24">
            <v>1</v>
          </cell>
          <cell r="E24">
            <v>-5532440.9950000001</v>
          </cell>
          <cell r="F24">
            <v>0</v>
          </cell>
          <cell r="G24">
            <v>0</v>
          </cell>
          <cell r="H24">
            <v>-5532440</v>
          </cell>
          <cell r="I24">
            <v>-6029254</v>
          </cell>
          <cell r="J24">
            <v>-6029254</v>
          </cell>
          <cell r="K24">
            <v>0</v>
          </cell>
          <cell r="L24">
            <v>0</v>
          </cell>
          <cell r="M24">
            <v>-6029254</v>
          </cell>
        </row>
        <row r="25">
          <cell r="A25" t="str">
            <v>EQS000097K00JDCMA</v>
          </cell>
          <cell r="B25" t="str">
            <v>EQSWAP NONE 20030609 [ 97 ]</v>
          </cell>
          <cell r="C25" t="str">
            <v>CHF</v>
          </cell>
          <cell r="D25">
            <v>1</v>
          </cell>
          <cell r="E25">
            <v>-5552924.4950000001</v>
          </cell>
          <cell r="F25">
            <v>0</v>
          </cell>
          <cell r="G25">
            <v>0</v>
          </cell>
          <cell r="H25">
            <v>-5552924</v>
          </cell>
          <cell r="I25">
            <v>-4102337</v>
          </cell>
          <cell r="J25">
            <v>-4102337</v>
          </cell>
          <cell r="K25">
            <v>0</v>
          </cell>
          <cell r="L25">
            <v>0</v>
          </cell>
          <cell r="M25">
            <v>-4102337</v>
          </cell>
        </row>
        <row r="26">
          <cell r="A26" t="str">
            <v>EQS000098K00JDCMA</v>
          </cell>
          <cell r="B26" t="str">
            <v>EQSWAP NONE 20030611 [ 98 ]</v>
          </cell>
          <cell r="C26" t="str">
            <v>CHF</v>
          </cell>
          <cell r="D26">
            <v>1</v>
          </cell>
          <cell r="E26">
            <v>-5254090.5470000003</v>
          </cell>
          <cell r="F26">
            <v>0</v>
          </cell>
          <cell r="G26">
            <v>0</v>
          </cell>
          <cell r="H26">
            <v>-5254090</v>
          </cell>
          <cell r="I26">
            <v>-3881568</v>
          </cell>
          <cell r="J26">
            <v>-3881568</v>
          </cell>
          <cell r="K26">
            <v>0</v>
          </cell>
          <cell r="L26">
            <v>0</v>
          </cell>
          <cell r="M26">
            <v>-3881568</v>
          </cell>
        </row>
        <row r="27">
          <cell r="A27" t="str">
            <v>EQS000103K00JDCMA</v>
          </cell>
          <cell r="B27" t="str">
            <v>EQSWAP NONE 20030620 [ 103 ]</v>
          </cell>
          <cell r="C27" t="str">
            <v>CHF</v>
          </cell>
          <cell r="D27">
            <v>1</v>
          </cell>
          <cell r="E27">
            <v>2003826.43</v>
          </cell>
          <cell r="F27">
            <v>0</v>
          </cell>
          <cell r="G27">
            <v>0</v>
          </cell>
          <cell r="H27">
            <v>2003826</v>
          </cell>
          <cell r="I27">
            <v>1480368</v>
          </cell>
          <cell r="J27">
            <v>1480368</v>
          </cell>
          <cell r="K27">
            <v>0</v>
          </cell>
          <cell r="L27">
            <v>0</v>
          </cell>
          <cell r="M27">
            <v>1480368</v>
          </cell>
        </row>
        <row r="28">
          <cell r="A28" t="str">
            <v>EQS000105K00JDCMA</v>
          </cell>
          <cell r="B28" t="str">
            <v>EQSWAP NONE 20030617 [ 105 ]</v>
          </cell>
          <cell r="C28" t="str">
            <v>EUR</v>
          </cell>
          <cell r="D28">
            <v>1</v>
          </cell>
          <cell r="E28">
            <v>-5515878.216</v>
          </cell>
          <cell r="F28">
            <v>0</v>
          </cell>
          <cell r="G28">
            <v>0</v>
          </cell>
          <cell r="H28">
            <v>-5515878</v>
          </cell>
          <cell r="I28">
            <v>-6011204</v>
          </cell>
          <cell r="J28">
            <v>-6011204</v>
          </cell>
          <cell r="K28">
            <v>0</v>
          </cell>
          <cell r="L28">
            <v>0</v>
          </cell>
          <cell r="M28">
            <v>-6011204</v>
          </cell>
        </row>
        <row r="29">
          <cell r="A29" t="str">
            <v>EQS000111K00JDCMA</v>
          </cell>
          <cell r="B29" t="str">
            <v>EQSWAP NONE 20040614 [ 111 ]</v>
          </cell>
          <cell r="C29" t="str">
            <v>EUR</v>
          </cell>
          <cell r="D29">
            <v>1</v>
          </cell>
          <cell r="E29">
            <v>-1855130.679</v>
          </cell>
          <cell r="F29">
            <v>0</v>
          </cell>
          <cell r="G29">
            <v>0</v>
          </cell>
          <cell r="H29">
            <v>-1855130</v>
          </cell>
          <cell r="I29">
            <v>-2021721</v>
          </cell>
          <cell r="J29">
            <v>-2021721</v>
          </cell>
          <cell r="K29">
            <v>0</v>
          </cell>
          <cell r="L29">
            <v>0</v>
          </cell>
          <cell r="M29">
            <v>-2021721</v>
          </cell>
        </row>
        <row r="30">
          <cell r="A30" t="str">
            <v>EQS000123K00JDCMA</v>
          </cell>
          <cell r="B30" t="str">
            <v>EQSWAP NONE 20030625 [ 123 ]</v>
          </cell>
          <cell r="C30" t="str">
            <v>USD</v>
          </cell>
          <cell r="D30">
            <v>1</v>
          </cell>
          <cell r="E30">
            <v>-2992849.7829999998</v>
          </cell>
          <cell r="F30">
            <v>0</v>
          </cell>
          <cell r="G30">
            <v>0</v>
          </cell>
          <cell r="H30">
            <v>-2992849</v>
          </cell>
          <cell r="I30">
            <v>-2992849</v>
          </cell>
          <cell r="J30">
            <v>-2992849</v>
          </cell>
          <cell r="K30">
            <v>0</v>
          </cell>
          <cell r="L30">
            <v>0</v>
          </cell>
          <cell r="M30">
            <v>-2992849</v>
          </cell>
        </row>
        <row r="31">
          <cell r="A31" t="str">
            <v>EQS000125K00JDCMA</v>
          </cell>
          <cell r="B31" t="str">
            <v>EQSWAP NONE 20030625 [ 125 ]</v>
          </cell>
          <cell r="C31" t="str">
            <v>USD</v>
          </cell>
          <cell r="D31">
            <v>1</v>
          </cell>
          <cell r="E31">
            <v>-872600.33299999998</v>
          </cell>
          <cell r="F31">
            <v>0</v>
          </cell>
          <cell r="G31">
            <v>0</v>
          </cell>
          <cell r="H31">
            <v>-872600</v>
          </cell>
          <cell r="I31">
            <v>-872600</v>
          </cell>
          <cell r="J31">
            <v>-872600</v>
          </cell>
          <cell r="K31">
            <v>0</v>
          </cell>
          <cell r="L31">
            <v>0</v>
          </cell>
          <cell r="M31">
            <v>-872600</v>
          </cell>
        </row>
        <row r="32">
          <cell r="A32" t="str">
            <v>EQS000154K00JDCMA</v>
          </cell>
          <cell r="B32" t="str">
            <v>EQSWAP MASCO CORP 0% 06/20/2031 20050220 [ 154 ]</v>
          </cell>
          <cell r="C32" t="str">
            <v>USD</v>
          </cell>
          <cell r="D32">
            <v>1</v>
          </cell>
          <cell r="E32">
            <v>-11783.49</v>
          </cell>
          <cell r="F32">
            <v>0</v>
          </cell>
          <cell r="G32">
            <v>0</v>
          </cell>
          <cell r="H32">
            <v>-11783</v>
          </cell>
          <cell r="I32">
            <v>-11783</v>
          </cell>
          <cell r="J32">
            <v>-11783</v>
          </cell>
          <cell r="K32">
            <v>0</v>
          </cell>
          <cell r="L32">
            <v>0</v>
          </cell>
          <cell r="M32">
            <v>-11783</v>
          </cell>
        </row>
        <row r="33">
          <cell r="A33" t="str">
            <v>EQS000168K00JDCMA</v>
          </cell>
          <cell r="B33" t="str">
            <v>EQSWAP NONE 20040716 [ 168 ]</v>
          </cell>
          <cell r="C33" t="str">
            <v>USD</v>
          </cell>
          <cell r="D33">
            <v>1</v>
          </cell>
          <cell r="E33">
            <v>-244624.315</v>
          </cell>
          <cell r="F33">
            <v>0</v>
          </cell>
          <cell r="G33">
            <v>0</v>
          </cell>
          <cell r="H33">
            <v>-244624</v>
          </cell>
          <cell r="I33">
            <v>-244624</v>
          </cell>
          <cell r="J33">
            <v>-244624</v>
          </cell>
          <cell r="K33">
            <v>0</v>
          </cell>
          <cell r="L33">
            <v>0</v>
          </cell>
          <cell r="M33">
            <v>-244624</v>
          </cell>
        </row>
        <row r="34">
          <cell r="A34" t="str">
            <v>EQS000175K00JDCMA</v>
          </cell>
          <cell r="B34" t="str">
            <v>EQSWAP NONE 20030718 [ 175 ]</v>
          </cell>
          <cell r="C34" t="str">
            <v>USD</v>
          </cell>
          <cell r="D34">
            <v>1</v>
          </cell>
          <cell r="E34">
            <v>-1130440.642</v>
          </cell>
          <cell r="F34">
            <v>0</v>
          </cell>
          <cell r="G34">
            <v>0</v>
          </cell>
          <cell r="H34">
            <v>-1130440</v>
          </cell>
          <cell r="I34">
            <v>-1130440</v>
          </cell>
          <cell r="J34">
            <v>-1130440</v>
          </cell>
          <cell r="K34">
            <v>0</v>
          </cell>
          <cell r="L34">
            <v>0</v>
          </cell>
          <cell r="M34">
            <v>-1130440</v>
          </cell>
        </row>
        <row r="35">
          <cell r="A35" t="str">
            <v>EQS000184K00JDCMA</v>
          </cell>
          <cell r="B35" t="str">
            <v>EQSWAP NONE 20030724 [ 184 ]</v>
          </cell>
          <cell r="C35" t="str">
            <v>USD</v>
          </cell>
          <cell r="D35">
            <v>1</v>
          </cell>
          <cell r="E35">
            <v>-252880.535</v>
          </cell>
          <cell r="F35">
            <v>0</v>
          </cell>
          <cell r="G35">
            <v>0</v>
          </cell>
          <cell r="H35">
            <v>-252880</v>
          </cell>
          <cell r="I35">
            <v>-252880</v>
          </cell>
          <cell r="J35">
            <v>-252880</v>
          </cell>
          <cell r="K35">
            <v>0</v>
          </cell>
          <cell r="L35">
            <v>0</v>
          </cell>
          <cell r="M35">
            <v>-252880</v>
          </cell>
        </row>
        <row r="36">
          <cell r="A36" t="str">
            <v>EQS000195K00JDCMA</v>
          </cell>
          <cell r="B36" t="str">
            <v>EQSWAP BT GROUP PLC 20030523 [ 195 ]</v>
          </cell>
          <cell r="C36" t="str">
            <v>GBP</v>
          </cell>
          <cell r="D36">
            <v>1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EQS000222K00JDCMA</v>
          </cell>
          <cell r="B37" t="str">
            <v>EQSWAP NONE 20030808 [ 222 ]</v>
          </cell>
          <cell r="C37" t="str">
            <v>USD</v>
          </cell>
          <cell r="D37">
            <v>1</v>
          </cell>
          <cell r="E37">
            <v>-146662.53099999999</v>
          </cell>
          <cell r="F37">
            <v>0</v>
          </cell>
          <cell r="G37">
            <v>0</v>
          </cell>
          <cell r="H37">
            <v>-146662</v>
          </cell>
          <cell r="I37">
            <v>-146662</v>
          </cell>
          <cell r="J37">
            <v>-146662</v>
          </cell>
          <cell r="K37">
            <v>0</v>
          </cell>
          <cell r="L37">
            <v>0</v>
          </cell>
          <cell r="M37">
            <v>-146662</v>
          </cell>
        </row>
        <row r="38">
          <cell r="A38" t="str">
            <v>EQS000234K00JDCMA</v>
          </cell>
          <cell r="B38" t="str">
            <v>EQSWAP NONE 20061231 [ 234 ]</v>
          </cell>
          <cell r="C38" t="str">
            <v>EUR</v>
          </cell>
          <cell r="D38">
            <v>1</v>
          </cell>
          <cell r="E38">
            <v>321316.34999999998</v>
          </cell>
          <cell r="F38">
            <v>0</v>
          </cell>
          <cell r="G38">
            <v>0</v>
          </cell>
          <cell r="H38">
            <v>321316</v>
          </cell>
          <cell r="I38">
            <v>350170</v>
          </cell>
          <cell r="J38">
            <v>350170</v>
          </cell>
          <cell r="K38">
            <v>0</v>
          </cell>
          <cell r="L38">
            <v>0</v>
          </cell>
          <cell r="M38">
            <v>350170</v>
          </cell>
        </row>
        <row r="39">
          <cell r="A39" t="str">
            <v>EQS000266K00JDCMA</v>
          </cell>
          <cell r="B39" t="str">
            <v>EQSWAP NONE 20030620 [ 266 ]</v>
          </cell>
          <cell r="C39" t="str">
            <v>EUR</v>
          </cell>
          <cell r="D39">
            <v>1</v>
          </cell>
          <cell r="E39">
            <v>88028.531000000003</v>
          </cell>
          <cell r="F39">
            <v>0</v>
          </cell>
          <cell r="G39">
            <v>0</v>
          </cell>
          <cell r="H39">
            <v>88028</v>
          </cell>
          <cell r="I39">
            <v>95933</v>
          </cell>
          <cell r="J39">
            <v>95933</v>
          </cell>
          <cell r="K39">
            <v>0</v>
          </cell>
          <cell r="L39">
            <v>0</v>
          </cell>
          <cell r="M39">
            <v>95933</v>
          </cell>
        </row>
        <row r="40">
          <cell r="A40" t="str">
            <v>EQS000267K00JDCMA</v>
          </cell>
          <cell r="B40" t="str">
            <v>EQSWAP NONE 20030620 [ 267 ]</v>
          </cell>
          <cell r="C40" t="str">
            <v>CHF</v>
          </cell>
          <cell r="D40">
            <v>1</v>
          </cell>
          <cell r="E40">
            <v>221201.717</v>
          </cell>
          <cell r="F40">
            <v>0</v>
          </cell>
          <cell r="G40">
            <v>0</v>
          </cell>
          <cell r="H40">
            <v>221201</v>
          </cell>
          <cell r="I40">
            <v>163417</v>
          </cell>
          <cell r="J40">
            <v>163417</v>
          </cell>
          <cell r="K40">
            <v>0</v>
          </cell>
          <cell r="L40">
            <v>0</v>
          </cell>
          <cell r="M40">
            <v>163417</v>
          </cell>
        </row>
        <row r="41">
          <cell r="A41" t="str">
            <v>EQS000276K00JDCMA</v>
          </cell>
          <cell r="B41" t="str">
            <v>EQSWAP NONE 20040917 [ 276 ]</v>
          </cell>
          <cell r="C41" t="str">
            <v>EUR</v>
          </cell>
          <cell r="D41">
            <v>1</v>
          </cell>
          <cell r="E41">
            <v>-324488.98700000002</v>
          </cell>
          <cell r="F41">
            <v>0</v>
          </cell>
          <cell r="G41">
            <v>0</v>
          </cell>
          <cell r="H41">
            <v>-324488</v>
          </cell>
          <cell r="I41">
            <v>-353628</v>
          </cell>
          <cell r="J41">
            <v>-353628</v>
          </cell>
          <cell r="K41">
            <v>0</v>
          </cell>
          <cell r="L41">
            <v>0</v>
          </cell>
          <cell r="M41">
            <v>-353628</v>
          </cell>
        </row>
        <row r="42">
          <cell r="A42" t="str">
            <v>EQS000277K00JDCMA</v>
          </cell>
          <cell r="B42" t="str">
            <v>EQSWAP NONE 20030620 [ 277 ]</v>
          </cell>
          <cell r="C42" t="str">
            <v>EUR</v>
          </cell>
          <cell r="D42">
            <v>1</v>
          </cell>
          <cell r="E42">
            <v>-68955.873999999996</v>
          </cell>
          <cell r="F42">
            <v>0</v>
          </cell>
          <cell r="G42">
            <v>0</v>
          </cell>
          <cell r="H42">
            <v>-68955</v>
          </cell>
          <cell r="I42">
            <v>-75148</v>
          </cell>
          <cell r="J42">
            <v>-75148</v>
          </cell>
          <cell r="K42">
            <v>0</v>
          </cell>
          <cell r="L42">
            <v>0</v>
          </cell>
          <cell r="M42">
            <v>-75148</v>
          </cell>
        </row>
        <row r="43">
          <cell r="A43" t="str">
            <v>EQS000278K00JDCMA</v>
          </cell>
          <cell r="B43" t="str">
            <v>EQSWAP NONE 20030620 [ 278 ]</v>
          </cell>
          <cell r="C43" t="str">
            <v>EUR</v>
          </cell>
          <cell r="D43">
            <v>1</v>
          </cell>
          <cell r="E43">
            <v>-64411.152999999998</v>
          </cell>
          <cell r="F43">
            <v>0</v>
          </cell>
          <cell r="G43">
            <v>0</v>
          </cell>
          <cell r="H43">
            <v>-64411</v>
          </cell>
          <cell r="I43">
            <v>-70195</v>
          </cell>
          <cell r="J43">
            <v>-70195</v>
          </cell>
          <cell r="K43">
            <v>0</v>
          </cell>
          <cell r="L43">
            <v>0</v>
          </cell>
          <cell r="M43">
            <v>-70195</v>
          </cell>
        </row>
        <row r="44">
          <cell r="A44" t="str">
            <v>EQS000282K00JDCMA</v>
          </cell>
          <cell r="B44" t="str">
            <v>EQSWAP NONE 20030912 [ 282 ]</v>
          </cell>
          <cell r="C44" t="str">
            <v>JPY</v>
          </cell>
          <cell r="D44">
            <v>1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</row>
        <row r="45">
          <cell r="A45" t="str">
            <v>EQS000290K00JDCMA</v>
          </cell>
          <cell r="B45" t="str">
            <v>EQSWAP NONE 20061215 [ 290 ]</v>
          </cell>
          <cell r="C45" t="str">
            <v>EUR</v>
          </cell>
          <cell r="D45">
            <v>1</v>
          </cell>
          <cell r="E45">
            <v>447274.98200000002</v>
          </cell>
          <cell r="F45">
            <v>0</v>
          </cell>
          <cell r="G45">
            <v>0</v>
          </cell>
          <cell r="H45">
            <v>447274</v>
          </cell>
          <cell r="I45">
            <v>487440</v>
          </cell>
          <cell r="J45">
            <v>487440</v>
          </cell>
          <cell r="K45">
            <v>0</v>
          </cell>
          <cell r="L45">
            <v>0</v>
          </cell>
          <cell r="M45">
            <v>487440</v>
          </cell>
        </row>
        <row r="46">
          <cell r="A46" t="str">
            <v>EQS000291K00JDCMA</v>
          </cell>
          <cell r="B46" t="str">
            <v>EQSWAP NONE 20071221 [ 291 ]</v>
          </cell>
          <cell r="C46" t="str">
            <v>EUR</v>
          </cell>
          <cell r="D46">
            <v>1</v>
          </cell>
          <cell r="E46">
            <v>3262461.5619999999</v>
          </cell>
          <cell r="F46">
            <v>0</v>
          </cell>
          <cell r="G46">
            <v>0</v>
          </cell>
          <cell r="H46">
            <v>3262461</v>
          </cell>
          <cell r="I46">
            <v>3555430</v>
          </cell>
          <cell r="J46">
            <v>3555430</v>
          </cell>
          <cell r="K46">
            <v>0</v>
          </cell>
          <cell r="L46">
            <v>0</v>
          </cell>
          <cell r="M46">
            <v>3555430</v>
          </cell>
        </row>
        <row r="47">
          <cell r="A47" t="str">
            <v>EQS000295K00JDCMA</v>
          </cell>
          <cell r="B47" t="str">
            <v>EQSWAP ROCHE HOLDING AG-GENUSS 20030620 [ 295 ]</v>
          </cell>
          <cell r="C47" t="str">
            <v>CHF</v>
          </cell>
          <cell r="D47">
            <v>1</v>
          </cell>
          <cell r="E47">
            <v>-24069.417000000001</v>
          </cell>
          <cell r="F47">
            <v>0</v>
          </cell>
          <cell r="G47">
            <v>0</v>
          </cell>
          <cell r="H47">
            <v>-24069</v>
          </cell>
          <cell r="I47">
            <v>-17781</v>
          </cell>
          <cell r="J47">
            <v>-17781</v>
          </cell>
          <cell r="K47">
            <v>0</v>
          </cell>
          <cell r="L47">
            <v>0</v>
          </cell>
          <cell r="M47">
            <v>-17781</v>
          </cell>
        </row>
        <row r="48">
          <cell r="A48" t="str">
            <v>EQS000308K00JDCMA</v>
          </cell>
          <cell r="B48" t="str">
            <v>EQSWAP NONE 20031017 [ 308 ]</v>
          </cell>
          <cell r="C48" t="str">
            <v>USD</v>
          </cell>
          <cell r="D48">
            <v>1</v>
          </cell>
          <cell r="E48">
            <v>256371.69200000001</v>
          </cell>
          <cell r="F48">
            <v>0</v>
          </cell>
          <cell r="G48">
            <v>0</v>
          </cell>
          <cell r="H48">
            <v>256371</v>
          </cell>
          <cell r="I48">
            <v>256371</v>
          </cell>
          <cell r="J48">
            <v>256371</v>
          </cell>
          <cell r="K48">
            <v>0</v>
          </cell>
          <cell r="L48">
            <v>0</v>
          </cell>
          <cell r="M48">
            <v>256371</v>
          </cell>
        </row>
        <row r="49">
          <cell r="A49" t="str">
            <v>EQS000321K00JDCMA</v>
          </cell>
          <cell r="B49" t="str">
            <v>EQSWAP CISCO SYSTEMS INC 20030417 [ 321 ]</v>
          </cell>
          <cell r="C49" t="str">
            <v>USD</v>
          </cell>
          <cell r="D49">
            <v>1</v>
          </cell>
          <cell r="E49">
            <v>-720899.16399999999</v>
          </cell>
          <cell r="F49">
            <v>0</v>
          </cell>
          <cell r="G49">
            <v>0</v>
          </cell>
          <cell r="H49">
            <v>-720899</v>
          </cell>
          <cell r="I49">
            <v>-720899</v>
          </cell>
          <cell r="J49">
            <v>-720899</v>
          </cell>
          <cell r="K49">
            <v>0</v>
          </cell>
          <cell r="L49">
            <v>0</v>
          </cell>
          <cell r="M49">
            <v>-720899</v>
          </cell>
        </row>
        <row r="50">
          <cell r="A50" t="str">
            <v>EQS000324K00JDCMA</v>
          </cell>
          <cell r="B50" t="str">
            <v>EQSWAP GENERAL ELECTRIC CO. 20030620 [ 324 ]</v>
          </cell>
          <cell r="C50" t="str">
            <v>USD</v>
          </cell>
          <cell r="D50">
            <v>1</v>
          </cell>
          <cell r="E50">
            <v>514855.48300000001</v>
          </cell>
          <cell r="F50">
            <v>0</v>
          </cell>
          <cell r="G50">
            <v>0</v>
          </cell>
          <cell r="H50">
            <v>514855</v>
          </cell>
          <cell r="I50">
            <v>514855</v>
          </cell>
          <cell r="J50">
            <v>514855</v>
          </cell>
          <cell r="K50">
            <v>0</v>
          </cell>
          <cell r="L50">
            <v>0</v>
          </cell>
          <cell r="M50">
            <v>514855</v>
          </cell>
        </row>
        <row r="51">
          <cell r="A51" t="str">
            <v>EQS000325K00JDCMA</v>
          </cell>
          <cell r="B51" t="str">
            <v>EQSWAP QUALCOMM INC 20030417 [ 325 ]</v>
          </cell>
          <cell r="C51" t="str">
            <v>USD</v>
          </cell>
          <cell r="D51">
            <v>1</v>
          </cell>
          <cell r="E51">
            <v>-741702.39099999995</v>
          </cell>
          <cell r="F51">
            <v>0</v>
          </cell>
          <cell r="G51">
            <v>0</v>
          </cell>
          <cell r="H51">
            <v>-741702</v>
          </cell>
          <cell r="I51">
            <v>-741702</v>
          </cell>
          <cell r="J51">
            <v>-741702</v>
          </cell>
          <cell r="K51">
            <v>0</v>
          </cell>
          <cell r="L51">
            <v>0</v>
          </cell>
          <cell r="M51">
            <v>-741702</v>
          </cell>
        </row>
        <row r="52">
          <cell r="A52" t="str">
            <v>EQS000334K00JDCMA</v>
          </cell>
          <cell r="B52" t="str">
            <v>EQSWAP DNP SELECT INCOME FUND INC 20031203 [ 334 ]</v>
          </cell>
          <cell r="C52" t="str">
            <v>USD</v>
          </cell>
          <cell r="D52">
            <v>1</v>
          </cell>
          <cell r="E52">
            <v>-4376.1719999999996</v>
          </cell>
          <cell r="F52">
            <v>0</v>
          </cell>
          <cell r="G52">
            <v>0</v>
          </cell>
          <cell r="H52">
            <v>-4376</v>
          </cell>
          <cell r="I52">
            <v>-4376</v>
          </cell>
          <cell r="J52">
            <v>-4376</v>
          </cell>
          <cell r="K52">
            <v>0</v>
          </cell>
          <cell r="L52">
            <v>0</v>
          </cell>
          <cell r="M52">
            <v>-4376</v>
          </cell>
        </row>
        <row r="53">
          <cell r="A53" t="str">
            <v>EQS000338K00JDCMA</v>
          </cell>
          <cell r="B53" t="str">
            <v>EQSWAP NONE 20030624 [ 338 ]</v>
          </cell>
          <cell r="C53" t="str">
            <v>EUR</v>
          </cell>
          <cell r="D53">
            <v>1</v>
          </cell>
          <cell r="E53">
            <v>776531.08700000006</v>
          </cell>
          <cell r="F53">
            <v>0</v>
          </cell>
          <cell r="G53">
            <v>0</v>
          </cell>
          <cell r="H53">
            <v>776531</v>
          </cell>
          <cell r="I53">
            <v>846263</v>
          </cell>
          <cell r="J53">
            <v>846263</v>
          </cell>
          <cell r="K53">
            <v>0</v>
          </cell>
          <cell r="L53">
            <v>0</v>
          </cell>
          <cell r="M53">
            <v>846263</v>
          </cell>
        </row>
        <row r="54">
          <cell r="A54" t="str">
            <v>EQS000339K00JDCMA</v>
          </cell>
          <cell r="B54" t="str">
            <v>EQSWAP NONE 20030624 [ 339 ]</v>
          </cell>
          <cell r="C54" t="str">
            <v>USD</v>
          </cell>
          <cell r="D54">
            <v>1</v>
          </cell>
          <cell r="E54">
            <v>-223557.75899999999</v>
          </cell>
          <cell r="F54">
            <v>0</v>
          </cell>
          <cell r="G54">
            <v>0</v>
          </cell>
          <cell r="H54">
            <v>-223557</v>
          </cell>
          <cell r="I54">
            <v>-223557</v>
          </cell>
          <cell r="J54">
            <v>-223557</v>
          </cell>
          <cell r="K54">
            <v>0</v>
          </cell>
          <cell r="L54">
            <v>0</v>
          </cell>
          <cell r="M54">
            <v>-223557</v>
          </cell>
        </row>
        <row r="55">
          <cell r="A55" t="str">
            <v>EQS000341K00JDCMA</v>
          </cell>
          <cell r="B55" t="str">
            <v>EQSWAP NONE 20030624 [ 341 ]</v>
          </cell>
          <cell r="C55" t="str">
            <v>JPY</v>
          </cell>
          <cell r="D55">
            <v>1</v>
          </cell>
          <cell r="E55">
            <v>-59645101.060000002</v>
          </cell>
          <cell r="F55">
            <v>0</v>
          </cell>
          <cell r="G55">
            <v>0</v>
          </cell>
          <cell r="H55">
            <v>-59645101</v>
          </cell>
          <cell r="I55">
            <v>-504569</v>
          </cell>
          <cell r="J55">
            <v>-504569</v>
          </cell>
          <cell r="K55">
            <v>0</v>
          </cell>
          <cell r="L55">
            <v>0</v>
          </cell>
          <cell r="M55">
            <v>-504569</v>
          </cell>
        </row>
        <row r="56">
          <cell r="A56" t="str">
            <v>EQS000342K00JDCMA</v>
          </cell>
          <cell r="B56" t="str">
            <v>EQSWAP DNP SELECT INCOME FUND INC 20031203 [ 342 ]</v>
          </cell>
          <cell r="C56" t="str">
            <v>USD</v>
          </cell>
          <cell r="D56">
            <v>1</v>
          </cell>
          <cell r="E56">
            <v>-2188.0859999999998</v>
          </cell>
          <cell r="F56">
            <v>0</v>
          </cell>
          <cell r="G56">
            <v>0</v>
          </cell>
          <cell r="H56">
            <v>-2188</v>
          </cell>
          <cell r="I56">
            <v>-2188</v>
          </cell>
          <cell r="J56">
            <v>-2188</v>
          </cell>
          <cell r="K56">
            <v>0</v>
          </cell>
          <cell r="L56">
            <v>0</v>
          </cell>
          <cell r="M56">
            <v>-2188</v>
          </cell>
        </row>
        <row r="57">
          <cell r="A57" t="str">
            <v>EQS000343K00JDCMA</v>
          </cell>
          <cell r="B57" t="str">
            <v>EQSWAP NONE 20031216 [ 343 ]</v>
          </cell>
          <cell r="C57" t="str">
            <v>USD</v>
          </cell>
          <cell r="D57">
            <v>1</v>
          </cell>
          <cell r="E57">
            <v>-162891.54300000001</v>
          </cell>
          <cell r="F57">
            <v>0</v>
          </cell>
          <cell r="G57">
            <v>0</v>
          </cell>
          <cell r="H57">
            <v>-162891</v>
          </cell>
          <cell r="I57">
            <v>-162891</v>
          </cell>
          <cell r="J57">
            <v>-162891</v>
          </cell>
          <cell r="K57">
            <v>0</v>
          </cell>
          <cell r="L57">
            <v>0</v>
          </cell>
          <cell r="M57">
            <v>-162891</v>
          </cell>
        </row>
        <row r="58">
          <cell r="A58" t="str">
            <v>EQS000352K00JDCMA</v>
          </cell>
          <cell r="B58" t="str">
            <v>EQSWAP NONE 20030620 [ 352 ]</v>
          </cell>
          <cell r="C58" t="str">
            <v>CHF</v>
          </cell>
          <cell r="D58">
            <v>1</v>
          </cell>
          <cell r="E58">
            <v>-312627.54599999997</v>
          </cell>
          <cell r="F58">
            <v>0</v>
          </cell>
          <cell r="G58">
            <v>0</v>
          </cell>
          <cell r="H58">
            <v>-312627</v>
          </cell>
          <cell r="I58">
            <v>-230960</v>
          </cell>
          <cell r="J58">
            <v>-230960</v>
          </cell>
          <cell r="K58">
            <v>0</v>
          </cell>
          <cell r="L58">
            <v>0</v>
          </cell>
          <cell r="M58">
            <v>-230960</v>
          </cell>
        </row>
        <row r="59">
          <cell r="A59" t="str">
            <v>EQS000353K00JDCMA</v>
          </cell>
          <cell r="B59" t="str">
            <v>EQSWAP NESTLE SA 20030620 [ 353 ]</v>
          </cell>
          <cell r="C59" t="str">
            <v>CHF</v>
          </cell>
          <cell r="D59">
            <v>1</v>
          </cell>
          <cell r="E59">
            <v>49508.85</v>
          </cell>
          <cell r="F59">
            <v>0</v>
          </cell>
          <cell r="G59">
            <v>0</v>
          </cell>
          <cell r="H59">
            <v>49508</v>
          </cell>
          <cell r="I59">
            <v>36575</v>
          </cell>
          <cell r="J59">
            <v>36575</v>
          </cell>
          <cell r="K59">
            <v>0</v>
          </cell>
          <cell r="L59">
            <v>0</v>
          </cell>
          <cell r="M59">
            <v>36575</v>
          </cell>
        </row>
        <row r="60">
          <cell r="A60" t="str">
            <v>EQS000354K00JDCMA</v>
          </cell>
          <cell r="B60" t="str">
            <v>EQSWAP ROCHE HOLDING AG-GENUSSCHEIN 20030620 [ 354</v>
          </cell>
          <cell r="C60" t="str">
            <v>CHF</v>
          </cell>
          <cell r="D60">
            <v>1</v>
          </cell>
          <cell r="E60">
            <v>126692.141</v>
          </cell>
          <cell r="F60">
            <v>0</v>
          </cell>
          <cell r="G60">
            <v>0</v>
          </cell>
          <cell r="H60">
            <v>126692</v>
          </cell>
          <cell r="I60">
            <v>93596</v>
          </cell>
          <cell r="J60">
            <v>93596</v>
          </cell>
          <cell r="K60">
            <v>0</v>
          </cell>
          <cell r="L60">
            <v>0</v>
          </cell>
          <cell r="M60">
            <v>93596</v>
          </cell>
        </row>
        <row r="61">
          <cell r="A61" t="str">
            <v>EQS000355K00JDCMA</v>
          </cell>
          <cell r="B61" t="str">
            <v>EQSWAP UBS AG-REGISTERED 20030620 [ 355 ]</v>
          </cell>
          <cell r="C61" t="str">
            <v>CHF</v>
          </cell>
          <cell r="D61">
            <v>1</v>
          </cell>
          <cell r="E61">
            <v>195970.02499999999</v>
          </cell>
          <cell r="F61">
            <v>0</v>
          </cell>
          <cell r="G61">
            <v>0</v>
          </cell>
          <cell r="H61">
            <v>195970</v>
          </cell>
          <cell r="I61">
            <v>144776</v>
          </cell>
          <cell r="J61">
            <v>144776</v>
          </cell>
          <cell r="K61">
            <v>0</v>
          </cell>
          <cell r="L61">
            <v>0</v>
          </cell>
          <cell r="M61">
            <v>144776</v>
          </cell>
        </row>
        <row r="62">
          <cell r="A62" t="str">
            <v>EQS000356K00JDCMA</v>
          </cell>
          <cell r="B62" t="str">
            <v>EQSWAP CREDIT SUISSE GROUP 20030620 [ 356 ]</v>
          </cell>
          <cell r="C62" t="str">
            <v>CHF</v>
          </cell>
          <cell r="D62">
            <v>1</v>
          </cell>
          <cell r="E62">
            <v>50344.347999999998</v>
          </cell>
          <cell r="F62">
            <v>0</v>
          </cell>
          <cell r="G62">
            <v>0</v>
          </cell>
          <cell r="H62">
            <v>50344</v>
          </cell>
          <cell r="I62">
            <v>37192</v>
          </cell>
          <cell r="J62">
            <v>37192</v>
          </cell>
          <cell r="K62">
            <v>0</v>
          </cell>
          <cell r="L62">
            <v>0</v>
          </cell>
          <cell r="M62">
            <v>37192</v>
          </cell>
        </row>
        <row r="63">
          <cell r="A63" t="str">
            <v>EQS000358K00JDCMA</v>
          </cell>
          <cell r="B63" t="str">
            <v>EQSWAP NOVARTIS AG-REG 20030620 [ 358 ]</v>
          </cell>
          <cell r="C63" t="str">
            <v>CHF</v>
          </cell>
          <cell r="D63">
            <v>1</v>
          </cell>
          <cell r="E63">
            <v>19952.255000000001</v>
          </cell>
          <cell r="F63">
            <v>0</v>
          </cell>
          <cell r="G63">
            <v>0</v>
          </cell>
          <cell r="H63">
            <v>19952</v>
          </cell>
          <cell r="I63">
            <v>14740</v>
          </cell>
          <cell r="J63">
            <v>14740</v>
          </cell>
          <cell r="K63">
            <v>0</v>
          </cell>
          <cell r="L63">
            <v>0</v>
          </cell>
          <cell r="M63">
            <v>14740</v>
          </cell>
        </row>
        <row r="64">
          <cell r="A64" t="str">
            <v>EQS000359K00JDCMA</v>
          </cell>
          <cell r="B64" t="str">
            <v>EQSWAP SWISS RE-REG 20030620 [ 359 ]</v>
          </cell>
          <cell r="C64" t="str">
            <v>CHF</v>
          </cell>
          <cell r="D64">
            <v>1</v>
          </cell>
          <cell r="E64">
            <v>272877.34499999997</v>
          </cell>
          <cell r="F64">
            <v>0</v>
          </cell>
          <cell r="G64">
            <v>0</v>
          </cell>
          <cell r="H64">
            <v>272877</v>
          </cell>
          <cell r="I64">
            <v>201593</v>
          </cell>
          <cell r="J64">
            <v>201593</v>
          </cell>
          <cell r="K64">
            <v>0</v>
          </cell>
          <cell r="L64">
            <v>0</v>
          </cell>
          <cell r="M64">
            <v>201593</v>
          </cell>
        </row>
        <row r="65">
          <cell r="A65" t="str">
            <v>EQS000363K00JDCMA</v>
          </cell>
          <cell r="B65" t="str">
            <v>EQSWAP PHILIP MORRIS COMPANIES INC 20030603 [ 363</v>
          </cell>
          <cell r="C65" t="str">
            <v>USD</v>
          </cell>
          <cell r="D65">
            <v>1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A66" t="str">
            <v>EQS000366K00JDCMA</v>
          </cell>
          <cell r="B66" t="str">
            <v>EQSWAP ALTRIA GROUP INC 20030603 [ 366 ]</v>
          </cell>
          <cell r="C66" t="str">
            <v>USD</v>
          </cell>
          <cell r="D66">
            <v>1</v>
          </cell>
          <cell r="E66">
            <v>-453798.92</v>
          </cell>
          <cell r="F66">
            <v>0</v>
          </cell>
          <cell r="G66">
            <v>0</v>
          </cell>
          <cell r="H66">
            <v>-453798</v>
          </cell>
          <cell r="I66">
            <v>-453798</v>
          </cell>
          <cell r="J66">
            <v>-453798</v>
          </cell>
          <cell r="K66">
            <v>0</v>
          </cell>
          <cell r="L66">
            <v>0</v>
          </cell>
          <cell r="M66">
            <v>-453798</v>
          </cell>
        </row>
        <row r="67">
          <cell r="A67" t="str">
            <v>EQS000367K00JDCMA</v>
          </cell>
          <cell r="B67" t="str">
            <v>EQSWAP NONE 20030620 [ 367 ]</v>
          </cell>
          <cell r="C67" t="str">
            <v>USD</v>
          </cell>
          <cell r="D67">
            <v>1</v>
          </cell>
          <cell r="E67">
            <v>-499092.99699999997</v>
          </cell>
          <cell r="F67">
            <v>0</v>
          </cell>
          <cell r="G67">
            <v>0</v>
          </cell>
          <cell r="H67">
            <v>-499092</v>
          </cell>
          <cell r="I67">
            <v>-499093</v>
          </cell>
          <cell r="J67">
            <v>-499093</v>
          </cell>
          <cell r="K67">
            <v>0</v>
          </cell>
          <cell r="L67">
            <v>0</v>
          </cell>
          <cell r="M67">
            <v>-499093</v>
          </cell>
        </row>
        <row r="68">
          <cell r="A68" t="str">
            <v>EQS000368K00JDCMA</v>
          </cell>
          <cell r="B68" t="str">
            <v>EQSWAP NONE 20030620 [ 368 ]</v>
          </cell>
          <cell r="C68" t="str">
            <v>USD</v>
          </cell>
          <cell r="D68">
            <v>1</v>
          </cell>
          <cell r="E68">
            <v>-133860.546</v>
          </cell>
          <cell r="F68">
            <v>0</v>
          </cell>
          <cell r="G68">
            <v>0</v>
          </cell>
          <cell r="H68">
            <v>-133860</v>
          </cell>
          <cell r="I68">
            <v>-133860</v>
          </cell>
          <cell r="J68">
            <v>-133860</v>
          </cell>
          <cell r="K68">
            <v>0</v>
          </cell>
          <cell r="L68">
            <v>0</v>
          </cell>
          <cell r="M68">
            <v>-133860</v>
          </cell>
        </row>
        <row r="69">
          <cell r="A69" t="str">
            <v>EQS000374K00JDCMA</v>
          </cell>
          <cell r="B69" t="str">
            <v>EQSWAP NONE 20030417 [ 374 ]</v>
          </cell>
          <cell r="C69" t="str">
            <v>GBP</v>
          </cell>
          <cell r="D69">
            <v>1</v>
          </cell>
          <cell r="E69">
            <v>-2415.7959999999998</v>
          </cell>
          <cell r="F69">
            <v>0</v>
          </cell>
          <cell r="G69">
            <v>0</v>
          </cell>
          <cell r="H69">
            <v>-2415</v>
          </cell>
          <cell r="I69">
            <v>-3817</v>
          </cell>
          <cell r="J69">
            <v>-3817</v>
          </cell>
          <cell r="K69">
            <v>0</v>
          </cell>
          <cell r="L69">
            <v>0</v>
          </cell>
          <cell r="M69">
            <v>-3817</v>
          </cell>
        </row>
        <row r="70">
          <cell r="A70" t="str">
            <v>EQS000375K00JDCMA</v>
          </cell>
          <cell r="B70" t="str">
            <v>EQSWAP NONE 20030417 [ 375 ]</v>
          </cell>
          <cell r="C70" t="str">
            <v>GBP</v>
          </cell>
          <cell r="D70">
            <v>1</v>
          </cell>
          <cell r="E70">
            <v>25301.18</v>
          </cell>
          <cell r="F70">
            <v>0</v>
          </cell>
          <cell r="G70">
            <v>0</v>
          </cell>
          <cell r="H70">
            <v>25301</v>
          </cell>
          <cell r="I70">
            <v>39980</v>
          </cell>
          <cell r="J70">
            <v>39980</v>
          </cell>
          <cell r="K70">
            <v>0</v>
          </cell>
          <cell r="L70">
            <v>0</v>
          </cell>
          <cell r="M70">
            <v>39980</v>
          </cell>
        </row>
        <row r="71">
          <cell r="A71" t="str">
            <v>EQS000376K00JDCMA</v>
          </cell>
          <cell r="B71" t="str">
            <v>EQSWAP NONE 20030417 [ 376 ]</v>
          </cell>
          <cell r="C71" t="str">
            <v>USD</v>
          </cell>
          <cell r="D71">
            <v>1</v>
          </cell>
          <cell r="E71">
            <v>-505878.65100000001</v>
          </cell>
          <cell r="F71">
            <v>0</v>
          </cell>
          <cell r="G71">
            <v>0</v>
          </cell>
          <cell r="H71">
            <v>-505878</v>
          </cell>
          <cell r="I71">
            <v>-505878</v>
          </cell>
          <cell r="J71">
            <v>-505878</v>
          </cell>
          <cell r="K71">
            <v>0</v>
          </cell>
          <cell r="L71">
            <v>0</v>
          </cell>
          <cell r="M71">
            <v>-505878</v>
          </cell>
        </row>
        <row r="72">
          <cell r="A72" t="str">
            <v>EQS000377K00JDCMA</v>
          </cell>
          <cell r="B72" t="str">
            <v>EQSWAP MICROSOFT CORP 20030718 [ 377 ]</v>
          </cell>
          <cell r="C72" t="str">
            <v>USD</v>
          </cell>
          <cell r="D72">
            <v>1</v>
          </cell>
          <cell r="E72">
            <v>-147435.85800000001</v>
          </cell>
          <cell r="F72">
            <v>0</v>
          </cell>
          <cell r="G72">
            <v>0</v>
          </cell>
          <cell r="H72">
            <v>-147435</v>
          </cell>
          <cell r="I72">
            <v>-147435</v>
          </cell>
          <cell r="J72">
            <v>-147435</v>
          </cell>
          <cell r="K72">
            <v>0</v>
          </cell>
          <cell r="L72">
            <v>0</v>
          </cell>
          <cell r="M72">
            <v>-147435</v>
          </cell>
        </row>
        <row r="73">
          <cell r="A73" t="str">
            <v>EQS000379K00JDCMA</v>
          </cell>
          <cell r="B73" t="str">
            <v>EQSWAP UTILITIES HOLDRS TRUST 20040126 [ 379 ]</v>
          </cell>
          <cell r="C73" t="str">
            <v>USD</v>
          </cell>
          <cell r="D73">
            <v>1</v>
          </cell>
          <cell r="E73">
            <v>396.63200000000001</v>
          </cell>
          <cell r="F73">
            <v>0</v>
          </cell>
          <cell r="G73">
            <v>0</v>
          </cell>
          <cell r="H73">
            <v>396</v>
          </cell>
          <cell r="I73">
            <v>396</v>
          </cell>
          <cell r="J73">
            <v>396</v>
          </cell>
          <cell r="K73">
            <v>0</v>
          </cell>
          <cell r="L73">
            <v>0</v>
          </cell>
          <cell r="M73">
            <v>396</v>
          </cell>
        </row>
        <row r="74">
          <cell r="A74" t="str">
            <v>EQS000381K00JDCMA</v>
          </cell>
          <cell r="B74" t="str">
            <v>EQSWAP ROCHE HOLDING AG-BEARER 20040128 [ 381 ]</v>
          </cell>
          <cell r="C74" t="str">
            <v>CHF</v>
          </cell>
          <cell r="D74">
            <v>1</v>
          </cell>
          <cell r="E74">
            <v>27551</v>
          </cell>
          <cell r="F74">
            <v>0</v>
          </cell>
          <cell r="G74">
            <v>0</v>
          </cell>
          <cell r="H74">
            <v>27551</v>
          </cell>
          <cell r="I74">
            <v>20353</v>
          </cell>
          <cell r="J74">
            <v>20353</v>
          </cell>
          <cell r="K74">
            <v>0</v>
          </cell>
          <cell r="L74">
            <v>0</v>
          </cell>
          <cell r="M74">
            <v>20353</v>
          </cell>
        </row>
        <row r="75">
          <cell r="A75" t="str">
            <v>EQS000382K00JDCMA</v>
          </cell>
          <cell r="B75" t="str">
            <v>EQSWAP ROCHE HOLDING AG-GENUSSCHEIN 20040128 [ 382</v>
          </cell>
          <cell r="C75" t="str">
            <v>CHF</v>
          </cell>
          <cell r="D75">
            <v>1</v>
          </cell>
          <cell r="E75">
            <v>-5415.4669999999996</v>
          </cell>
          <cell r="F75">
            <v>0</v>
          </cell>
          <cell r="G75">
            <v>0</v>
          </cell>
          <cell r="H75">
            <v>-5415</v>
          </cell>
          <cell r="I75">
            <v>-4000</v>
          </cell>
          <cell r="J75">
            <v>-4000</v>
          </cell>
          <cell r="K75">
            <v>0</v>
          </cell>
          <cell r="L75">
            <v>0</v>
          </cell>
          <cell r="M75">
            <v>-4000</v>
          </cell>
        </row>
        <row r="76">
          <cell r="A76" t="str">
            <v>EQS000385K00JDCMA</v>
          </cell>
          <cell r="B76" t="str">
            <v>EQSWAP EXXON MOBIL CORP 20030718 [ 385 ]</v>
          </cell>
          <cell r="C76" t="str">
            <v>USD</v>
          </cell>
          <cell r="D76">
            <v>1</v>
          </cell>
          <cell r="E76">
            <v>368680.60200000001</v>
          </cell>
          <cell r="F76">
            <v>0</v>
          </cell>
          <cell r="G76">
            <v>0</v>
          </cell>
          <cell r="H76">
            <v>368680</v>
          </cell>
          <cell r="I76">
            <v>368680</v>
          </cell>
          <cell r="J76">
            <v>368680</v>
          </cell>
          <cell r="K76">
            <v>0</v>
          </cell>
          <cell r="L76">
            <v>0</v>
          </cell>
          <cell r="M76">
            <v>368680</v>
          </cell>
        </row>
        <row r="77">
          <cell r="A77" t="str">
            <v>EQS000386K00JDCMA</v>
          </cell>
          <cell r="B77" t="str">
            <v>EQSWAP NONE 20030620 [ 386 ]</v>
          </cell>
          <cell r="C77" t="str">
            <v>USD</v>
          </cell>
          <cell r="D77">
            <v>1</v>
          </cell>
          <cell r="E77">
            <v>-365887.598</v>
          </cell>
          <cell r="F77">
            <v>0</v>
          </cell>
          <cell r="G77">
            <v>0</v>
          </cell>
          <cell r="H77">
            <v>-365887</v>
          </cell>
          <cell r="I77">
            <v>-365887</v>
          </cell>
          <cell r="J77">
            <v>-365887</v>
          </cell>
          <cell r="K77">
            <v>0</v>
          </cell>
          <cell r="L77">
            <v>0</v>
          </cell>
          <cell r="M77">
            <v>-365887</v>
          </cell>
        </row>
        <row r="78">
          <cell r="A78" t="str">
            <v>EQS000387K00JDCMA</v>
          </cell>
          <cell r="B78" t="str">
            <v>EQSWAP NONE 20030620 [ 387 ]</v>
          </cell>
          <cell r="C78" t="str">
            <v>GBP</v>
          </cell>
          <cell r="D78">
            <v>1</v>
          </cell>
          <cell r="E78">
            <v>85919.528000000006</v>
          </cell>
          <cell r="F78">
            <v>0</v>
          </cell>
          <cell r="G78">
            <v>0</v>
          </cell>
          <cell r="H78">
            <v>85919</v>
          </cell>
          <cell r="I78">
            <v>135770</v>
          </cell>
          <cell r="J78">
            <v>135770</v>
          </cell>
          <cell r="K78">
            <v>0</v>
          </cell>
          <cell r="L78">
            <v>0</v>
          </cell>
          <cell r="M78">
            <v>135770</v>
          </cell>
        </row>
        <row r="79">
          <cell r="A79" t="str">
            <v>EQS000388K00JDCMA</v>
          </cell>
          <cell r="B79" t="str">
            <v>EQSWAP T ROWE PRICE EMER MKTS BD FD 20040127 [ 388</v>
          </cell>
          <cell r="C79" t="str">
            <v>USD</v>
          </cell>
          <cell r="D79">
            <v>1</v>
          </cell>
          <cell r="E79">
            <v>74630</v>
          </cell>
          <cell r="F79">
            <v>0</v>
          </cell>
          <cell r="G79">
            <v>0</v>
          </cell>
          <cell r="H79">
            <v>74630</v>
          </cell>
          <cell r="I79">
            <v>74630</v>
          </cell>
          <cell r="J79">
            <v>74630</v>
          </cell>
          <cell r="K79">
            <v>0</v>
          </cell>
          <cell r="L79">
            <v>0</v>
          </cell>
          <cell r="M79">
            <v>74630</v>
          </cell>
        </row>
        <row r="80">
          <cell r="A80" t="str">
            <v>EQS000389K00JDCMA</v>
          </cell>
          <cell r="B80" t="str">
            <v>EQSWAP T ROWE PRICE HIGH YIELD 20040127 [ 389 ]</v>
          </cell>
          <cell r="C80" t="str">
            <v>USD</v>
          </cell>
          <cell r="D80">
            <v>1</v>
          </cell>
          <cell r="E80">
            <v>31887</v>
          </cell>
          <cell r="F80">
            <v>0</v>
          </cell>
          <cell r="G80">
            <v>0</v>
          </cell>
          <cell r="H80">
            <v>31887</v>
          </cell>
          <cell r="I80">
            <v>31887</v>
          </cell>
          <cell r="J80">
            <v>31887</v>
          </cell>
          <cell r="K80">
            <v>0</v>
          </cell>
          <cell r="L80">
            <v>0</v>
          </cell>
          <cell r="M80">
            <v>31887</v>
          </cell>
        </row>
        <row r="81">
          <cell r="A81" t="str">
            <v>EQS000390K00JDCMA</v>
          </cell>
          <cell r="B81" t="str">
            <v>EQSWAP COLUMBIA HIGH YIELD FUND 20040127 [ 390 ]</v>
          </cell>
          <cell r="C81" t="str">
            <v>USD</v>
          </cell>
          <cell r="D81">
            <v>1</v>
          </cell>
          <cell r="E81">
            <v>21217.944</v>
          </cell>
          <cell r="F81">
            <v>0</v>
          </cell>
          <cell r="G81">
            <v>0</v>
          </cell>
          <cell r="H81">
            <v>21217</v>
          </cell>
          <cell r="I81">
            <v>21217</v>
          </cell>
          <cell r="J81">
            <v>21217</v>
          </cell>
          <cell r="K81">
            <v>0</v>
          </cell>
          <cell r="L81">
            <v>0</v>
          </cell>
          <cell r="M81">
            <v>21217</v>
          </cell>
        </row>
        <row r="82">
          <cell r="A82" t="str">
            <v>EQS000391K00JDCMA</v>
          </cell>
          <cell r="B82" t="str">
            <v>EQSWAP NONE 20030912 [ 391 ]</v>
          </cell>
          <cell r="C82" t="str">
            <v>JPY</v>
          </cell>
          <cell r="D82">
            <v>1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</row>
        <row r="83">
          <cell r="A83" t="str">
            <v>EQS000393K00JDCMA</v>
          </cell>
          <cell r="B83" t="str">
            <v>EQSWAP NONE 20030912 [ 393 ]</v>
          </cell>
          <cell r="C83" t="str">
            <v>JPY</v>
          </cell>
          <cell r="D83">
            <v>1</v>
          </cell>
          <cell r="E83">
            <v>-78212682.430000007</v>
          </cell>
          <cell r="F83">
            <v>0</v>
          </cell>
          <cell r="G83">
            <v>0</v>
          </cell>
          <cell r="H83">
            <v>-78212682</v>
          </cell>
          <cell r="I83">
            <v>-661641</v>
          </cell>
          <cell r="J83">
            <v>-661641</v>
          </cell>
          <cell r="K83">
            <v>0</v>
          </cell>
          <cell r="L83">
            <v>0</v>
          </cell>
          <cell r="M83">
            <v>-661641</v>
          </cell>
        </row>
        <row r="84">
          <cell r="A84" t="str">
            <v>EQS000394K00JDCMA</v>
          </cell>
          <cell r="B84" t="str">
            <v>EQSWAP NONE 20030613 [ 394 ]</v>
          </cell>
          <cell r="C84" t="str">
            <v>JPY</v>
          </cell>
          <cell r="D84">
            <v>1</v>
          </cell>
          <cell r="E84">
            <v>12192748.48</v>
          </cell>
          <cell r="F84">
            <v>0</v>
          </cell>
          <cell r="G84">
            <v>0</v>
          </cell>
          <cell r="H84">
            <v>12192748</v>
          </cell>
          <cell r="I84">
            <v>103144</v>
          </cell>
          <cell r="J84">
            <v>103144</v>
          </cell>
          <cell r="K84">
            <v>0</v>
          </cell>
          <cell r="L84">
            <v>0</v>
          </cell>
          <cell r="M84">
            <v>103144</v>
          </cell>
        </row>
        <row r="85">
          <cell r="A85" t="str">
            <v>EQS000395K00JDCMA</v>
          </cell>
          <cell r="B85" t="str">
            <v>EQSWAP NONE 20030613 [ 395 ]</v>
          </cell>
          <cell r="C85" t="str">
            <v>JPY</v>
          </cell>
          <cell r="D85">
            <v>1</v>
          </cell>
          <cell r="E85">
            <v>9237514.5319999997</v>
          </cell>
          <cell r="F85">
            <v>0</v>
          </cell>
          <cell r="G85">
            <v>0</v>
          </cell>
          <cell r="H85">
            <v>9237514</v>
          </cell>
          <cell r="I85">
            <v>78144</v>
          </cell>
          <cell r="J85">
            <v>78144</v>
          </cell>
          <cell r="K85">
            <v>0</v>
          </cell>
          <cell r="L85">
            <v>0</v>
          </cell>
          <cell r="M85">
            <v>78144</v>
          </cell>
        </row>
        <row r="86">
          <cell r="A86" t="str">
            <v>EQS000396K00JDCMA</v>
          </cell>
          <cell r="B86" t="str">
            <v>EQSWAP NONE 20030912 [ 396 ]</v>
          </cell>
          <cell r="C86" t="str">
            <v>JPY</v>
          </cell>
          <cell r="D86">
            <v>1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</row>
        <row r="87">
          <cell r="A87" t="str">
            <v>EQS000397K00JDCMA</v>
          </cell>
          <cell r="B87" t="str">
            <v>EQSWAP COLUMBIA HIGH YIELD FUND 20040127 [ 397 ]</v>
          </cell>
          <cell r="C87" t="str">
            <v>USD</v>
          </cell>
          <cell r="D87">
            <v>1</v>
          </cell>
          <cell r="E87">
            <v>3548.9789999999998</v>
          </cell>
          <cell r="F87">
            <v>0</v>
          </cell>
          <cell r="G87">
            <v>0</v>
          </cell>
          <cell r="H87">
            <v>3548</v>
          </cell>
          <cell r="I87">
            <v>3548</v>
          </cell>
          <cell r="J87">
            <v>3548</v>
          </cell>
          <cell r="K87">
            <v>0</v>
          </cell>
          <cell r="L87">
            <v>0</v>
          </cell>
          <cell r="M87">
            <v>3548</v>
          </cell>
        </row>
        <row r="88">
          <cell r="A88" t="str">
            <v>EQS000398K00JDCMA</v>
          </cell>
          <cell r="B88" t="str">
            <v>EQSWAP T ROWE PRICE EMER MKTS BD FD 20040127 [ 398</v>
          </cell>
          <cell r="C88" t="str">
            <v>USD</v>
          </cell>
          <cell r="D88">
            <v>1</v>
          </cell>
          <cell r="E88">
            <v>7864</v>
          </cell>
          <cell r="F88">
            <v>0</v>
          </cell>
          <cell r="G88">
            <v>0</v>
          </cell>
          <cell r="H88">
            <v>7864</v>
          </cell>
          <cell r="I88">
            <v>7864</v>
          </cell>
          <cell r="J88">
            <v>7864</v>
          </cell>
          <cell r="K88">
            <v>0</v>
          </cell>
          <cell r="L88">
            <v>0</v>
          </cell>
          <cell r="M88">
            <v>7864</v>
          </cell>
        </row>
        <row r="89">
          <cell r="A89" t="str">
            <v>EQS000401K00JDCMA</v>
          </cell>
          <cell r="B89" t="str">
            <v>EQSWAP GENERAL MOTORS CORP 20030620 [ 401 ]</v>
          </cell>
          <cell r="C89" t="str">
            <v>USD</v>
          </cell>
          <cell r="D89">
            <v>1</v>
          </cell>
          <cell r="E89">
            <v>-216357.18299999999</v>
          </cell>
          <cell r="F89">
            <v>0</v>
          </cell>
          <cell r="G89">
            <v>0</v>
          </cell>
          <cell r="H89">
            <v>-216357</v>
          </cell>
          <cell r="I89">
            <v>-216357</v>
          </cell>
          <cell r="J89">
            <v>-216357</v>
          </cell>
          <cell r="K89">
            <v>0</v>
          </cell>
          <cell r="L89">
            <v>0</v>
          </cell>
          <cell r="M89">
            <v>-216357</v>
          </cell>
        </row>
        <row r="90">
          <cell r="A90" t="str">
            <v>EQS000402K00JDCMA</v>
          </cell>
          <cell r="B90" t="str">
            <v>EQSWAP GENERAL MOTORS CORP 20030620 [ 402 ]</v>
          </cell>
          <cell r="C90" t="str">
            <v>USD</v>
          </cell>
          <cell r="D90">
            <v>1</v>
          </cell>
          <cell r="E90">
            <v>290253.79399999999</v>
          </cell>
          <cell r="F90">
            <v>0</v>
          </cell>
          <cell r="G90">
            <v>0</v>
          </cell>
          <cell r="H90">
            <v>290253</v>
          </cell>
          <cell r="I90">
            <v>290253</v>
          </cell>
          <cell r="J90">
            <v>290253</v>
          </cell>
          <cell r="K90">
            <v>0</v>
          </cell>
          <cell r="L90">
            <v>0</v>
          </cell>
          <cell r="M90">
            <v>290253</v>
          </cell>
        </row>
        <row r="91">
          <cell r="A91" t="str">
            <v>EQS000403K00JDCMA</v>
          </cell>
          <cell r="B91" t="str">
            <v>EQSWAP NONE 20031219 [ 403 ]</v>
          </cell>
          <cell r="C91" t="str">
            <v>EUR</v>
          </cell>
          <cell r="D91">
            <v>1</v>
          </cell>
          <cell r="E91">
            <v>36764.690999999999</v>
          </cell>
          <cell r="F91">
            <v>0</v>
          </cell>
          <cell r="G91">
            <v>0</v>
          </cell>
          <cell r="H91">
            <v>36764</v>
          </cell>
          <cell r="I91">
            <v>40066</v>
          </cell>
          <cell r="J91">
            <v>40066</v>
          </cell>
          <cell r="K91">
            <v>0</v>
          </cell>
          <cell r="L91">
            <v>0</v>
          </cell>
          <cell r="M91">
            <v>40066</v>
          </cell>
        </row>
        <row r="92">
          <cell r="A92" t="str">
            <v>EQS000404K00JDCMA</v>
          </cell>
          <cell r="B92" t="str">
            <v>EQSWAP NONE 20030620 [ 404 ]</v>
          </cell>
          <cell r="C92" t="str">
            <v>CHF</v>
          </cell>
          <cell r="D92">
            <v>1</v>
          </cell>
          <cell r="E92">
            <v>100809.359</v>
          </cell>
          <cell r="F92">
            <v>0</v>
          </cell>
          <cell r="G92">
            <v>0</v>
          </cell>
          <cell r="H92">
            <v>100809</v>
          </cell>
          <cell r="I92">
            <v>74475</v>
          </cell>
          <cell r="J92">
            <v>74475</v>
          </cell>
          <cell r="K92">
            <v>0</v>
          </cell>
          <cell r="L92">
            <v>0</v>
          </cell>
          <cell r="M92">
            <v>74475</v>
          </cell>
        </row>
        <row r="93">
          <cell r="A93" t="str">
            <v>EQS000406K00JDCMA</v>
          </cell>
          <cell r="B93" t="str">
            <v>EQSWAP COLUMBIA HIGH YIELD FUND 20040127 [ 406 ]</v>
          </cell>
          <cell r="C93" t="str">
            <v>USD</v>
          </cell>
          <cell r="D93">
            <v>1</v>
          </cell>
          <cell r="E93">
            <v>3548.9789999999998</v>
          </cell>
          <cell r="F93">
            <v>0</v>
          </cell>
          <cell r="G93">
            <v>0</v>
          </cell>
          <cell r="H93">
            <v>3548</v>
          </cell>
          <cell r="I93">
            <v>3548</v>
          </cell>
          <cell r="J93">
            <v>3548</v>
          </cell>
          <cell r="K93">
            <v>0</v>
          </cell>
          <cell r="L93">
            <v>0</v>
          </cell>
          <cell r="M93">
            <v>3548</v>
          </cell>
        </row>
        <row r="94">
          <cell r="A94" t="str">
            <v>EQS000407K00JDCMA</v>
          </cell>
          <cell r="B94" t="str">
            <v>EQSWAP T ROWE PRICE EMER MKTS BD FD 20040127 [ 407</v>
          </cell>
          <cell r="C94" t="str">
            <v>USD</v>
          </cell>
          <cell r="D94">
            <v>1</v>
          </cell>
          <cell r="E94">
            <v>7849</v>
          </cell>
          <cell r="F94">
            <v>0</v>
          </cell>
          <cell r="G94">
            <v>0</v>
          </cell>
          <cell r="H94">
            <v>7849</v>
          </cell>
          <cell r="I94">
            <v>7849</v>
          </cell>
          <cell r="J94">
            <v>7849</v>
          </cell>
          <cell r="K94">
            <v>0</v>
          </cell>
          <cell r="L94">
            <v>0</v>
          </cell>
          <cell r="M94">
            <v>7849</v>
          </cell>
        </row>
        <row r="95">
          <cell r="A95" t="str">
            <v>EQS000408K00JDCMA</v>
          </cell>
          <cell r="B95" t="str">
            <v>EQSWAP NONE 20031218 [ 408 ]</v>
          </cell>
          <cell r="C95" t="str">
            <v>EUR</v>
          </cell>
          <cell r="D95">
            <v>1</v>
          </cell>
          <cell r="E95">
            <v>-298835.99300000002</v>
          </cell>
          <cell r="F95">
            <v>0</v>
          </cell>
          <cell r="G95">
            <v>0</v>
          </cell>
          <cell r="H95">
            <v>-298835</v>
          </cell>
          <cell r="I95">
            <v>-325671</v>
          </cell>
          <cell r="J95">
            <v>-325671</v>
          </cell>
          <cell r="K95">
            <v>0</v>
          </cell>
          <cell r="L95">
            <v>0</v>
          </cell>
          <cell r="M95">
            <v>-325671</v>
          </cell>
        </row>
        <row r="96">
          <cell r="A96" t="str">
            <v>EQS000409K00JDCMA</v>
          </cell>
          <cell r="B96" t="str">
            <v>EQSWAP NONE 20041216 [ 409 ]</v>
          </cell>
          <cell r="C96" t="str">
            <v>EUR</v>
          </cell>
          <cell r="D96">
            <v>1</v>
          </cell>
          <cell r="E96">
            <v>-268074.96399999998</v>
          </cell>
          <cell r="F96">
            <v>0</v>
          </cell>
          <cell r="G96">
            <v>0</v>
          </cell>
          <cell r="H96">
            <v>-268074</v>
          </cell>
          <cell r="I96">
            <v>-292148</v>
          </cell>
          <cell r="J96">
            <v>-292148</v>
          </cell>
          <cell r="K96">
            <v>0</v>
          </cell>
          <cell r="L96">
            <v>0</v>
          </cell>
          <cell r="M96">
            <v>-292148</v>
          </cell>
        </row>
        <row r="97">
          <cell r="A97" t="str">
            <v>EQS000411K00JDCMA</v>
          </cell>
          <cell r="B97" t="str">
            <v>EQSWAP COLUMBIA HIGH YIELD FUND 20040127 [ 411 ]</v>
          </cell>
          <cell r="C97" t="str">
            <v>USD</v>
          </cell>
          <cell r="D97">
            <v>1</v>
          </cell>
          <cell r="E97">
            <v>4436.223</v>
          </cell>
          <cell r="F97">
            <v>0</v>
          </cell>
          <cell r="G97">
            <v>0</v>
          </cell>
          <cell r="H97">
            <v>4436</v>
          </cell>
          <cell r="I97">
            <v>4436</v>
          </cell>
          <cell r="J97">
            <v>4436</v>
          </cell>
          <cell r="K97">
            <v>0</v>
          </cell>
          <cell r="L97">
            <v>0</v>
          </cell>
          <cell r="M97">
            <v>4436</v>
          </cell>
        </row>
        <row r="98">
          <cell r="A98" t="str">
            <v>EQS000412K00JDCMA</v>
          </cell>
          <cell r="B98" t="str">
            <v>EQSWAP NONE 20030417 [ 412 ]</v>
          </cell>
          <cell r="C98" t="str">
            <v>GBP</v>
          </cell>
          <cell r="D98">
            <v>1</v>
          </cell>
          <cell r="E98">
            <v>-27574.057000000001</v>
          </cell>
          <cell r="F98">
            <v>0</v>
          </cell>
          <cell r="G98">
            <v>0</v>
          </cell>
          <cell r="H98">
            <v>-27574</v>
          </cell>
          <cell r="I98">
            <v>-43572</v>
          </cell>
          <cell r="J98">
            <v>-43572</v>
          </cell>
          <cell r="K98">
            <v>0</v>
          </cell>
          <cell r="L98">
            <v>0</v>
          </cell>
          <cell r="M98">
            <v>-43572</v>
          </cell>
        </row>
        <row r="99">
          <cell r="A99" t="str">
            <v>EQS000413K00JDCMA</v>
          </cell>
          <cell r="B99" t="str">
            <v>EQSWAP NONE 20030417 [ 413 ]</v>
          </cell>
          <cell r="C99" t="str">
            <v>GBP</v>
          </cell>
          <cell r="D99">
            <v>1</v>
          </cell>
          <cell r="E99">
            <v>-79049.766000000003</v>
          </cell>
          <cell r="F99">
            <v>0</v>
          </cell>
          <cell r="G99">
            <v>0</v>
          </cell>
          <cell r="H99">
            <v>-79049</v>
          </cell>
          <cell r="I99">
            <v>-124914</v>
          </cell>
          <cell r="J99">
            <v>-124914</v>
          </cell>
          <cell r="K99">
            <v>0</v>
          </cell>
          <cell r="L99">
            <v>0</v>
          </cell>
          <cell r="M99">
            <v>-124914</v>
          </cell>
        </row>
        <row r="100">
          <cell r="A100" t="str">
            <v>EQS000414K00JDCMA</v>
          </cell>
          <cell r="B100" t="str">
            <v>EQSWAP NONE 20030417 [ 414 ]</v>
          </cell>
          <cell r="C100" t="str">
            <v>USD</v>
          </cell>
          <cell r="D100">
            <v>1</v>
          </cell>
          <cell r="E100">
            <v>536300.24300000002</v>
          </cell>
          <cell r="F100">
            <v>0</v>
          </cell>
          <cell r="G100">
            <v>0</v>
          </cell>
          <cell r="H100">
            <v>536300</v>
          </cell>
          <cell r="I100">
            <v>536300</v>
          </cell>
          <cell r="J100">
            <v>536300</v>
          </cell>
          <cell r="K100">
            <v>0</v>
          </cell>
          <cell r="L100">
            <v>0</v>
          </cell>
          <cell r="M100">
            <v>536300</v>
          </cell>
        </row>
        <row r="101">
          <cell r="A101" t="str">
            <v>EQS000415K00JDCMA</v>
          </cell>
          <cell r="B101" t="str">
            <v>EQSWAP NONE 20030417 [ 415 ]</v>
          </cell>
          <cell r="C101" t="str">
            <v>USD</v>
          </cell>
          <cell r="D101">
            <v>1</v>
          </cell>
          <cell r="E101">
            <v>247106.66899999999</v>
          </cell>
          <cell r="F101">
            <v>0</v>
          </cell>
          <cell r="G101">
            <v>0</v>
          </cell>
          <cell r="H101">
            <v>247106</v>
          </cell>
          <cell r="I101">
            <v>247106</v>
          </cell>
          <cell r="J101">
            <v>247106</v>
          </cell>
          <cell r="K101">
            <v>0</v>
          </cell>
          <cell r="L101">
            <v>0</v>
          </cell>
          <cell r="M101">
            <v>247106</v>
          </cell>
        </row>
        <row r="102">
          <cell r="A102" t="str">
            <v>EQS000418K00JDCMA</v>
          </cell>
          <cell r="B102" t="str">
            <v>EQSWAP NONE 20030621 [ 418 ]</v>
          </cell>
          <cell r="C102" t="str">
            <v>CHF</v>
          </cell>
          <cell r="D102">
            <v>1</v>
          </cell>
          <cell r="E102">
            <v>272306.21899999998</v>
          </cell>
          <cell r="F102">
            <v>0</v>
          </cell>
          <cell r="G102">
            <v>0</v>
          </cell>
          <cell r="H102">
            <v>272306</v>
          </cell>
          <cell r="I102">
            <v>201171</v>
          </cell>
          <cell r="J102">
            <v>201171</v>
          </cell>
          <cell r="K102">
            <v>0</v>
          </cell>
          <cell r="L102">
            <v>0</v>
          </cell>
          <cell r="M102">
            <v>201171</v>
          </cell>
        </row>
        <row r="103">
          <cell r="A103" t="str">
            <v>EQS000421K00JDCMA</v>
          </cell>
          <cell r="B103" t="str">
            <v>EQSWAP NONE 20030620 [ 421 ]</v>
          </cell>
          <cell r="C103" t="str">
            <v>USD</v>
          </cell>
          <cell r="D103">
            <v>1</v>
          </cell>
          <cell r="E103">
            <v>154548.701</v>
          </cell>
          <cell r="F103">
            <v>0</v>
          </cell>
          <cell r="G103">
            <v>0</v>
          </cell>
          <cell r="H103">
            <v>154548</v>
          </cell>
          <cell r="I103">
            <v>154548</v>
          </cell>
          <cell r="J103">
            <v>154548</v>
          </cell>
          <cell r="K103">
            <v>0</v>
          </cell>
          <cell r="L103">
            <v>0</v>
          </cell>
          <cell r="M103">
            <v>154548</v>
          </cell>
        </row>
        <row r="104">
          <cell r="A104" t="str">
            <v>EQS000422K00JDCMA</v>
          </cell>
          <cell r="B104" t="str">
            <v>EQSWAP NONE 20030620 [ 422 ]</v>
          </cell>
          <cell r="C104" t="str">
            <v>USD</v>
          </cell>
          <cell r="D104">
            <v>1</v>
          </cell>
          <cell r="E104">
            <v>74412.334000000003</v>
          </cell>
          <cell r="F104">
            <v>0</v>
          </cell>
          <cell r="G104">
            <v>0</v>
          </cell>
          <cell r="H104">
            <v>74412</v>
          </cell>
          <cell r="I104">
            <v>74412</v>
          </cell>
          <cell r="J104">
            <v>74412</v>
          </cell>
          <cell r="K104">
            <v>0</v>
          </cell>
          <cell r="L104">
            <v>0</v>
          </cell>
          <cell r="M104">
            <v>74412</v>
          </cell>
        </row>
        <row r="105">
          <cell r="A105" t="str">
            <v>EQS000428K00JDCMA</v>
          </cell>
          <cell r="B105" t="str">
            <v>EQSWAP NONE 20030620 [ 428 ]</v>
          </cell>
          <cell r="C105" t="str">
            <v>GBP</v>
          </cell>
          <cell r="D105">
            <v>1</v>
          </cell>
          <cell r="E105">
            <v>143958.36600000001</v>
          </cell>
          <cell r="F105">
            <v>0</v>
          </cell>
          <cell r="G105">
            <v>0</v>
          </cell>
          <cell r="H105">
            <v>143958</v>
          </cell>
          <cell r="I105">
            <v>227483</v>
          </cell>
          <cell r="J105">
            <v>227483</v>
          </cell>
          <cell r="K105">
            <v>0</v>
          </cell>
          <cell r="L105">
            <v>0</v>
          </cell>
          <cell r="M105">
            <v>227483</v>
          </cell>
        </row>
        <row r="106">
          <cell r="A106" t="str">
            <v>EQS000432K00JDCMA</v>
          </cell>
          <cell r="B106" t="str">
            <v>EQSWAP NONE 20030912 [ 432 ]</v>
          </cell>
          <cell r="C106" t="str">
            <v>JPY</v>
          </cell>
          <cell r="D106">
            <v>1</v>
          </cell>
          <cell r="E106">
            <v>-592872.38199999998</v>
          </cell>
          <cell r="F106">
            <v>0</v>
          </cell>
          <cell r="G106">
            <v>0</v>
          </cell>
          <cell r="H106">
            <v>-592872</v>
          </cell>
          <cell r="I106">
            <v>-5015</v>
          </cell>
          <cell r="J106">
            <v>-5015</v>
          </cell>
          <cell r="K106">
            <v>0</v>
          </cell>
          <cell r="L106">
            <v>0</v>
          </cell>
          <cell r="M106">
            <v>-5015</v>
          </cell>
        </row>
        <row r="107">
          <cell r="A107" t="str">
            <v>EQS000433K00JDCMA</v>
          </cell>
          <cell r="B107" t="str">
            <v>EQSWAP NONE 20030620 [ 433 ]</v>
          </cell>
          <cell r="C107" t="str">
            <v>GBP</v>
          </cell>
          <cell r="D107">
            <v>1</v>
          </cell>
          <cell r="E107">
            <v>-88862.130999999994</v>
          </cell>
          <cell r="F107">
            <v>0</v>
          </cell>
          <cell r="G107">
            <v>0</v>
          </cell>
          <cell r="H107">
            <v>-88862</v>
          </cell>
          <cell r="I107">
            <v>-140419</v>
          </cell>
          <cell r="J107">
            <v>-140419</v>
          </cell>
          <cell r="K107">
            <v>0</v>
          </cell>
          <cell r="L107">
            <v>0</v>
          </cell>
          <cell r="M107">
            <v>-140419</v>
          </cell>
        </row>
        <row r="108">
          <cell r="A108" t="str">
            <v>EQS000434K00JDCMA</v>
          </cell>
          <cell r="B108" t="str">
            <v>EQSWAP NONE 20030620 [ 434 ]</v>
          </cell>
          <cell r="C108" t="str">
            <v>USD</v>
          </cell>
          <cell r="D108">
            <v>1</v>
          </cell>
          <cell r="E108">
            <v>-265349.25199999998</v>
          </cell>
          <cell r="F108">
            <v>0</v>
          </cell>
          <cell r="G108">
            <v>0</v>
          </cell>
          <cell r="H108">
            <v>-265349</v>
          </cell>
          <cell r="I108">
            <v>-265349</v>
          </cell>
          <cell r="J108">
            <v>-265349</v>
          </cell>
          <cell r="K108">
            <v>0</v>
          </cell>
          <cell r="L108">
            <v>0</v>
          </cell>
          <cell r="M108">
            <v>-265349</v>
          </cell>
        </row>
        <row r="109">
          <cell r="A109" t="str">
            <v>EQS000435K00JDCMA</v>
          </cell>
          <cell r="B109" t="str">
            <v>EQSWAP SAINSBURY (J) PLC 20040304 [ 435 ]</v>
          </cell>
          <cell r="C109" t="str">
            <v>GBP</v>
          </cell>
          <cell r="D109">
            <v>1</v>
          </cell>
          <cell r="E109">
            <v>49283</v>
          </cell>
          <cell r="F109">
            <v>0</v>
          </cell>
          <cell r="G109">
            <v>0</v>
          </cell>
          <cell r="H109">
            <v>49283</v>
          </cell>
          <cell r="I109">
            <v>77877</v>
          </cell>
          <cell r="J109">
            <v>77877</v>
          </cell>
          <cell r="K109">
            <v>0</v>
          </cell>
          <cell r="L109">
            <v>0</v>
          </cell>
          <cell r="M109">
            <v>77877</v>
          </cell>
        </row>
        <row r="110">
          <cell r="A110" t="str">
            <v>EQS000436K00JDCMA</v>
          </cell>
          <cell r="B110" t="str">
            <v>EQSWAP SAINSBURY (J) PLC 20040304 [ 436 ]</v>
          </cell>
          <cell r="C110" t="str">
            <v>GBP</v>
          </cell>
          <cell r="D110">
            <v>1</v>
          </cell>
          <cell r="E110">
            <v>24827</v>
          </cell>
          <cell r="F110">
            <v>0</v>
          </cell>
          <cell r="G110">
            <v>0</v>
          </cell>
          <cell r="H110">
            <v>24827</v>
          </cell>
          <cell r="I110">
            <v>39231</v>
          </cell>
          <cell r="J110">
            <v>39231</v>
          </cell>
          <cell r="K110">
            <v>0</v>
          </cell>
          <cell r="L110">
            <v>0</v>
          </cell>
          <cell r="M110">
            <v>39231</v>
          </cell>
        </row>
        <row r="111">
          <cell r="A111" t="str">
            <v>EQS000437K00JDCMA</v>
          </cell>
          <cell r="B111" t="str">
            <v>EQSWAP UNILEVER PLC 20040304 [ 437 ]</v>
          </cell>
          <cell r="C111" t="str">
            <v>EUR</v>
          </cell>
          <cell r="D111">
            <v>1</v>
          </cell>
          <cell r="E111">
            <v>-63856.21</v>
          </cell>
          <cell r="F111">
            <v>0</v>
          </cell>
          <cell r="G111">
            <v>0</v>
          </cell>
          <cell r="H111">
            <v>-63856</v>
          </cell>
          <cell r="I111">
            <v>-69590</v>
          </cell>
          <cell r="J111">
            <v>-69590</v>
          </cell>
          <cell r="K111">
            <v>0</v>
          </cell>
          <cell r="L111">
            <v>0</v>
          </cell>
          <cell r="M111">
            <v>-69590</v>
          </cell>
        </row>
        <row r="112">
          <cell r="A112" t="str">
            <v>EQS000438K00JDCMA</v>
          </cell>
          <cell r="B112" t="str">
            <v>EQSWAP RYANAIR HOLDINGS PLC 20040304 [ 438 ]</v>
          </cell>
          <cell r="C112" t="str">
            <v>USD</v>
          </cell>
          <cell r="D112">
            <v>1</v>
          </cell>
          <cell r="E112">
            <v>61300.889000000003</v>
          </cell>
          <cell r="F112">
            <v>0</v>
          </cell>
          <cell r="G112">
            <v>0</v>
          </cell>
          <cell r="H112">
            <v>61300</v>
          </cell>
          <cell r="I112">
            <v>61300</v>
          </cell>
          <cell r="J112">
            <v>61300</v>
          </cell>
          <cell r="K112">
            <v>0</v>
          </cell>
          <cell r="L112">
            <v>0</v>
          </cell>
          <cell r="M112">
            <v>61300</v>
          </cell>
        </row>
        <row r="113">
          <cell r="A113" t="str">
            <v>EQS000439K00JDCMA</v>
          </cell>
          <cell r="B113" t="str">
            <v>EQSWAP UNILEVER NV [AMS] 20040304 [ 439 ]</v>
          </cell>
          <cell r="C113" t="str">
            <v>EUR</v>
          </cell>
          <cell r="D113">
            <v>1</v>
          </cell>
          <cell r="E113">
            <v>66409.645000000004</v>
          </cell>
          <cell r="F113">
            <v>0</v>
          </cell>
          <cell r="G113">
            <v>0</v>
          </cell>
          <cell r="H113">
            <v>66409</v>
          </cell>
          <cell r="I113">
            <v>72373</v>
          </cell>
          <cell r="J113">
            <v>72373</v>
          </cell>
          <cell r="K113">
            <v>0</v>
          </cell>
          <cell r="L113">
            <v>0</v>
          </cell>
          <cell r="M113">
            <v>72373</v>
          </cell>
        </row>
        <row r="114">
          <cell r="A114" t="str">
            <v>EQS000440K00JDCMA</v>
          </cell>
          <cell r="B114" t="str">
            <v>EQSWAP RYANAIR HOLDINGS 20040304 [ 440 ]</v>
          </cell>
          <cell r="C114" t="str">
            <v>USD</v>
          </cell>
          <cell r="D114">
            <v>1</v>
          </cell>
          <cell r="E114">
            <v>-105515.598</v>
          </cell>
          <cell r="F114">
            <v>0</v>
          </cell>
          <cell r="G114">
            <v>0</v>
          </cell>
          <cell r="H114">
            <v>-105515</v>
          </cell>
          <cell r="I114">
            <v>-105515</v>
          </cell>
          <cell r="J114">
            <v>-105515</v>
          </cell>
          <cell r="K114">
            <v>0</v>
          </cell>
          <cell r="L114">
            <v>0</v>
          </cell>
          <cell r="M114">
            <v>-105515</v>
          </cell>
        </row>
        <row r="115">
          <cell r="A115" t="str">
            <v>EQS000442K00JDCMA</v>
          </cell>
          <cell r="B115" t="str">
            <v>EQSWAP RYANAIR HOLDINGS PLC 20040304 [ 442 ]</v>
          </cell>
          <cell r="C115" t="str">
            <v>USD</v>
          </cell>
          <cell r="D115">
            <v>1</v>
          </cell>
          <cell r="E115">
            <v>80176.202999999994</v>
          </cell>
          <cell r="F115">
            <v>0</v>
          </cell>
          <cell r="G115">
            <v>0</v>
          </cell>
          <cell r="H115">
            <v>80176</v>
          </cell>
          <cell r="I115">
            <v>80176</v>
          </cell>
          <cell r="J115">
            <v>80176</v>
          </cell>
          <cell r="K115">
            <v>0</v>
          </cell>
          <cell r="L115">
            <v>0</v>
          </cell>
          <cell r="M115">
            <v>80176</v>
          </cell>
        </row>
        <row r="116">
          <cell r="A116" t="str">
            <v>EQS000443K00JDCMA</v>
          </cell>
          <cell r="B116" t="str">
            <v>EQSWAP RYANAIR HOLDINGS 20040304 [ 443 ]</v>
          </cell>
          <cell r="C116" t="str">
            <v>USD</v>
          </cell>
          <cell r="D116">
            <v>1</v>
          </cell>
          <cell r="E116">
            <v>-156844.87100000001</v>
          </cell>
          <cell r="F116">
            <v>0</v>
          </cell>
          <cell r="G116">
            <v>0</v>
          </cell>
          <cell r="H116">
            <v>-156844</v>
          </cell>
          <cell r="I116">
            <v>-156844</v>
          </cell>
          <cell r="J116">
            <v>-156844</v>
          </cell>
          <cell r="K116">
            <v>0</v>
          </cell>
          <cell r="L116">
            <v>0</v>
          </cell>
          <cell r="M116">
            <v>-156844</v>
          </cell>
        </row>
        <row r="117">
          <cell r="A117" t="str">
            <v>EQS000446K00JDCMA</v>
          </cell>
          <cell r="B117" t="str">
            <v>EQSWAP UNILEVER PLC 20040304 [ 446 ]</v>
          </cell>
          <cell r="C117" t="str">
            <v>EUR</v>
          </cell>
          <cell r="D117">
            <v>1</v>
          </cell>
          <cell r="E117">
            <v>-26837.335999999999</v>
          </cell>
          <cell r="F117">
            <v>0</v>
          </cell>
          <cell r="G117">
            <v>0</v>
          </cell>
          <cell r="H117">
            <v>-26837</v>
          </cell>
          <cell r="I117">
            <v>-29247</v>
          </cell>
          <cell r="J117">
            <v>-29247</v>
          </cell>
          <cell r="K117">
            <v>0</v>
          </cell>
          <cell r="L117">
            <v>0</v>
          </cell>
          <cell r="M117">
            <v>-29247</v>
          </cell>
        </row>
        <row r="118">
          <cell r="A118" t="str">
            <v>EQS000447K00JDCMA</v>
          </cell>
          <cell r="B118" t="str">
            <v>EQSWAP UNILEVER NV [AMS] 20040304 [ 447 ]</v>
          </cell>
          <cell r="C118" t="str">
            <v>EUR</v>
          </cell>
          <cell r="D118">
            <v>1</v>
          </cell>
          <cell r="E118">
            <v>26393.222000000002</v>
          </cell>
          <cell r="F118">
            <v>0</v>
          </cell>
          <cell r="G118">
            <v>0</v>
          </cell>
          <cell r="H118">
            <v>26393</v>
          </cell>
          <cell r="I118">
            <v>28763</v>
          </cell>
          <cell r="J118">
            <v>28763</v>
          </cell>
          <cell r="K118">
            <v>0</v>
          </cell>
          <cell r="L118">
            <v>0</v>
          </cell>
          <cell r="M118">
            <v>28763</v>
          </cell>
        </row>
        <row r="119">
          <cell r="A119" t="str">
            <v>EQS000448K00JDCMA</v>
          </cell>
          <cell r="B119" t="str">
            <v>EQSWAP NONE 20030620 [ 448 ]</v>
          </cell>
          <cell r="C119" t="str">
            <v>EUR</v>
          </cell>
          <cell r="D119">
            <v>1</v>
          </cell>
          <cell r="E119">
            <v>373316.28200000001</v>
          </cell>
          <cell r="F119">
            <v>0</v>
          </cell>
          <cell r="G119">
            <v>0</v>
          </cell>
          <cell r="H119">
            <v>373316</v>
          </cell>
          <cell r="I119">
            <v>406840</v>
          </cell>
          <cell r="J119">
            <v>406840</v>
          </cell>
          <cell r="K119">
            <v>0</v>
          </cell>
          <cell r="L119">
            <v>0</v>
          </cell>
          <cell r="M119">
            <v>406840</v>
          </cell>
        </row>
        <row r="120">
          <cell r="A120" t="str">
            <v>EQS000449K00JDCMA</v>
          </cell>
          <cell r="B120" t="str">
            <v>EQSWAP NONE 20030620 [ 449 ]</v>
          </cell>
          <cell r="C120" t="str">
            <v>EUR</v>
          </cell>
          <cell r="D120">
            <v>1</v>
          </cell>
          <cell r="E120">
            <v>-744717.12899999996</v>
          </cell>
          <cell r="F120">
            <v>0</v>
          </cell>
          <cell r="G120">
            <v>0</v>
          </cell>
          <cell r="H120">
            <v>-744717</v>
          </cell>
          <cell r="I120">
            <v>-811592</v>
          </cell>
          <cell r="J120">
            <v>-811592</v>
          </cell>
          <cell r="K120">
            <v>0</v>
          </cell>
          <cell r="L120">
            <v>0</v>
          </cell>
          <cell r="M120">
            <v>-811592</v>
          </cell>
        </row>
        <row r="121">
          <cell r="A121" t="str">
            <v>EQS000450K00JDCMA</v>
          </cell>
          <cell r="B121" t="str">
            <v>EQSWAP UNILEVER PLC 20040304 [ 450 ]</v>
          </cell>
          <cell r="C121" t="str">
            <v>EUR</v>
          </cell>
          <cell r="D121">
            <v>1</v>
          </cell>
          <cell r="E121">
            <v>-27472.167000000001</v>
          </cell>
          <cell r="F121">
            <v>0</v>
          </cell>
          <cell r="G121">
            <v>0</v>
          </cell>
          <cell r="H121">
            <v>-27472</v>
          </cell>
          <cell r="I121">
            <v>-29939</v>
          </cell>
          <cell r="J121">
            <v>-29939</v>
          </cell>
          <cell r="K121">
            <v>0</v>
          </cell>
          <cell r="L121">
            <v>0</v>
          </cell>
          <cell r="M121">
            <v>-29939</v>
          </cell>
        </row>
        <row r="122">
          <cell r="A122" t="str">
            <v>EQS000451K00JDCMA</v>
          </cell>
          <cell r="B122" t="str">
            <v>EQSWAP UNILEVER NV [AMS] 20040304 [ 451 ]</v>
          </cell>
          <cell r="C122" t="str">
            <v>EUR</v>
          </cell>
          <cell r="D122">
            <v>1</v>
          </cell>
          <cell r="E122">
            <v>27231.100999999999</v>
          </cell>
          <cell r="F122">
            <v>0</v>
          </cell>
          <cell r="G122">
            <v>0</v>
          </cell>
          <cell r="H122">
            <v>27231</v>
          </cell>
          <cell r="I122">
            <v>29676</v>
          </cell>
          <cell r="J122">
            <v>29676</v>
          </cell>
          <cell r="K122">
            <v>0</v>
          </cell>
          <cell r="L122">
            <v>0</v>
          </cell>
          <cell r="M122">
            <v>29676</v>
          </cell>
        </row>
        <row r="123">
          <cell r="A123" t="str">
            <v>EQS000455K00JDCMA</v>
          </cell>
          <cell r="B123" t="str">
            <v>EQSWAP ALTRIA GROUP INC 20030603 [ 455 ]</v>
          </cell>
          <cell r="C123" t="str">
            <v>USD</v>
          </cell>
          <cell r="D123">
            <v>1</v>
          </cell>
          <cell r="E123">
            <v>-369391.24699999997</v>
          </cell>
          <cell r="F123">
            <v>0</v>
          </cell>
          <cell r="G123">
            <v>0</v>
          </cell>
          <cell r="H123">
            <v>-369391</v>
          </cell>
          <cell r="I123">
            <v>-369391</v>
          </cell>
          <cell r="J123">
            <v>-369391</v>
          </cell>
          <cell r="K123">
            <v>0</v>
          </cell>
          <cell r="L123">
            <v>0</v>
          </cell>
          <cell r="M123">
            <v>-369391</v>
          </cell>
        </row>
        <row r="124">
          <cell r="A124" t="str">
            <v>EQS000457K00JDCMA</v>
          </cell>
          <cell r="B124" t="str">
            <v>EQSWAP UNILEVER PLC 20040304 [ 457 ]</v>
          </cell>
          <cell r="C124" t="str">
            <v>EUR</v>
          </cell>
          <cell r="D124">
            <v>1</v>
          </cell>
          <cell r="E124">
            <v>-140698.12400000001</v>
          </cell>
          <cell r="F124">
            <v>0</v>
          </cell>
          <cell r="G124">
            <v>0</v>
          </cell>
          <cell r="H124">
            <v>-140698</v>
          </cell>
          <cell r="I124">
            <v>-153332</v>
          </cell>
          <cell r="J124">
            <v>-153332</v>
          </cell>
          <cell r="K124">
            <v>0</v>
          </cell>
          <cell r="L124">
            <v>0</v>
          </cell>
          <cell r="M124">
            <v>-153332</v>
          </cell>
        </row>
        <row r="125">
          <cell r="A125" t="str">
            <v>EQS000458K00JDCMA</v>
          </cell>
          <cell r="B125" t="str">
            <v>EQSWAP UNILEVER NV [AMS] 20040304 [ 458 ]</v>
          </cell>
          <cell r="C125" t="str">
            <v>EUR</v>
          </cell>
          <cell r="D125">
            <v>1</v>
          </cell>
          <cell r="E125">
            <v>156910.15299999999</v>
          </cell>
          <cell r="F125">
            <v>0</v>
          </cell>
          <cell r="G125">
            <v>0</v>
          </cell>
          <cell r="H125">
            <v>156910</v>
          </cell>
          <cell r="I125">
            <v>171000</v>
          </cell>
          <cell r="J125">
            <v>171000</v>
          </cell>
          <cell r="K125">
            <v>0</v>
          </cell>
          <cell r="L125">
            <v>0</v>
          </cell>
          <cell r="M125">
            <v>171000</v>
          </cell>
        </row>
        <row r="126">
          <cell r="A126" t="str">
            <v>EQS000464K00JDCMA</v>
          </cell>
          <cell r="B126" t="str">
            <v>EQSWAP RYANAIR HOLDINGS 20040314 [ 464 ]</v>
          </cell>
          <cell r="C126" t="str">
            <v>USD</v>
          </cell>
          <cell r="D126">
            <v>1</v>
          </cell>
          <cell r="E126">
            <v>-98343.225999999995</v>
          </cell>
          <cell r="F126">
            <v>0</v>
          </cell>
          <cell r="G126">
            <v>0</v>
          </cell>
          <cell r="H126">
            <v>-98343</v>
          </cell>
          <cell r="I126">
            <v>-98343</v>
          </cell>
          <cell r="J126">
            <v>-98343</v>
          </cell>
          <cell r="K126">
            <v>0</v>
          </cell>
          <cell r="L126">
            <v>0</v>
          </cell>
          <cell r="M126">
            <v>-98343</v>
          </cell>
        </row>
        <row r="127">
          <cell r="A127" t="str">
            <v>EQS000465K00JDCMA</v>
          </cell>
          <cell r="B127" t="str">
            <v>EQSWAP RYANAIR HOLDINGS PLC 20040314 [ 465 ]</v>
          </cell>
          <cell r="C127" t="str">
            <v>USD</v>
          </cell>
          <cell r="D127">
            <v>1</v>
          </cell>
          <cell r="E127">
            <v>62794.182000000001</v>
          </cell>
          <cell r="F127">
            <v>0</v>
          </cell>
          <cell r="G127">
            <v>0</v>
          </cell>
          <cell r="H127">
            <v>62794</v>
          </cell>
          <cell r="I127">
            <v>62794</v>
          </cell>
          <cell r="J127">
            <v>62794</v>
          </cell>
          <cell r="K127">
            <v>0</v>
          </cell>
          <cell r="L127">
            <v>0</v>
          </cell>
          <cell r="M127">
            <v>62794</v>
          </cell>
        </row>
        <row r="128">
          <cell r="A128" t="str">
            <v>EQS000466K00JDCMA</v>
          </cell>
          <cell r="B128" t="str">
            <v>EQSWAP NONE 20030620 [ 466 ]</v>
          </cell>
          <cell r="C128" t="str">
            <v>EUR</v>
          </cell>
          <cell r="D128">
            <v>1</v>
          </cell>
          <cell r="E128">
            <v>160656.50599999999</v>
          </cell>
          <cell r="F128">
            <v>0</v>
          </cell>
          <cell r="G128">
            <v>0</v>
          </cell>
          <cell r="H128">
            <v>160656</v>
          </cell>
          <cell r="I128">
            <v>175083</v>
          </cell>
          <cell r="J128">
            <v>175083</v>
          </cell>
          <cell r="K128">
            <v>0</v>
          </cell>
          <cell r="L128">
            <v>0</v>
          </cell>
          <cell r="M128">
            <v>175083</v>
          </cell>
        </row>
        <row r="129">
          <cell r="A129" t="str">
            <v>EQS000467K00JDCMA</v>
          </cell>
          <cell r="B129" t="str">
            <v>EQSWAP NONE 20030620 [ 467 ]</v>
          </cell>
          <cell r="C129" t="str">
            <v>CHF</v>
          </cell>
          <cell r="D129">
            <v>1</v>
          </cell>
          <cell r="E129">
            <v>243810.70300000001</v>
          </cell>
          <cell r="F129">
            <v>0</v>
          </cell>
          <cell r="G129">
            <v>0</v>
          </cell>
          <cell r="H129">
            <v>243810</v>
          </cell>
          <cell r="I129">
            <v>180120</v>
          </cell>
          <cell r="J129">
            <v>180120</v>
          </cell>
          <cell r="K129">
            <v>0</v>
          </cell>
          <cell r="L129">
            <v>0</v>
          </cell>
          <cell r="M129">
            <v>180120</v>
          </cell>
        </row>
        <row r="130">
          <cell r="A130" t="str">
            <v>EQS000468K00JDCMA</v>
          </cell>
          <cell r="B130" t="str">
            <v>EQSWAP UNILEVER NV [AMS] 20040314 [ 468 ]</v>
          </cell>
          <cell r="C130" t="str">
            <v>EUR</v>
          </cell>
          <cell r="D130">
            <v>1</v>
          </cell>
          <cell r="E130">
            <v>139850.554</v>
          </cell>
          <cell r="F130">
            <v>0</v>
          </cell>
          <cell r="G130">
            <v>0</v>
          </cell>
          <cell r="H130">
            <v>139850</v>
          </cell>
          <cell r="I130">
            <v>152409</v>
          </cell>
          <cell r="J130">
            <v>152409</v>
          </cell>
          <cell r="K130">
            <v>0</v>
          </cell>
          <cell r="L130">
            <v>0</v>
          </cell>
          <cell r="M130">
            <v>152409</v>
          </cell>
        </row>
        <row r="131">
          <cell r="A131" t="str">
            <v>EQS000469K00JDCMA</v>
          </cell>
          <cell r="B131" t="str">
            <v>EQSWAP UNILEVER PLC 20040304 [ 469 ]</v>
          </cell>
          <cell r="C131" t="str">
            <v>EUR</v>
          </cell>
          <cell r="D131">
            <v>1</v>
          </cell>
          <cell r="E131">
            <v>-125324.36199999999</v>
          </cell>
          <cell r="F131">
            <v>0</v>
          </cell>
          <cell r="G131">
            <v>0</v>
          </cell>
          <cell r="H131">
            <v>-125324</v>
          </cell>
          <cell r="I131">
            <v>-136578</v>
          </cell>
          <cell r="J131">
            <v>-136578</v>
          </cell>
          <cell r="K131">
            <v>0</v>
          </cell>
          <cell r="L131">
            <v>0</v>
          </cell>
          <cell r="M131">
            <v>-136578</v>
          </cell>
        </row>
        <row r="132">
          <cell r="A132" t="str">
            <v>EQS000475K00JDCMA</v>
          </cell>
          <cell r="B132" t="str">
            <v>EQSWAP NONE 20071221 [ 475 ]</v>
          </cell>
          <cell r="C132" t="str">
            <v>GBP</v>
          </cell>
          <cell r="D132">
            <v>1</v>
          </cell>
          <cell r="E132">
            <v>118111.702</v>
          </cell>
          <cell r="F132">
            <v>0</v>
          </cell>
          <cell r="G132">
            <v>0</v>
          </cell>
          <cell r="H132">
            <v>118111</v>
          </cell>
          <cell r="I132">
            <v>186640</v>
          </cell>
          <cell r="J132">
            <v>186640</v>
          </cell>
          <cell r="K132">
            <v>0</v>
          </cell>
          <cell r="L132">
            <v>0</v>
          </cell>
          <cell r="M132">
            <v>186640</v>
          </cell>
        </row>
        <row r="133">
          <cell r="A133" t="str">
            <v>EQS000481K00JDCMA</v>
          </cell>
          <cell r="B133" t="str">
            <v>EQSWAP NONE 20040917 [ 481 ]</v>
          </cell>
          <cell r="C133" t="str">
            <v>EUR</v>
          </cell>
          <cell r="D133">
            <v>1</v>
          </cell>
          <cell r="E133">
            <v>43998.366999999998</v>
          </cell>
          <cell r="F133">
            <v>0</v>
          </cell>
          <cell r="G133">
            <v>0</v>
          </cell>
          <cell r="H133">
            <v>43998</v>
          </cell>
          <cell r="I133">
            <v>47949</v>
          </cell>
          <cell r="J133">
            <v>47949</v>
          </cell>
          <cell r="K133">
            <v>0</v>
          </cell>
          <cell r="L133">
            <v>0</v>
          </cell>
          <cell r="M133">
            <v>47949</v>
          </cell>
        </row>
        <row r="134">
          <cell r="A134" t="str">
            <v>EQS000482K00JDCMA</v>
          </cell>
          <cell r="B134" t="str">
            <v>EQSWAP MICROSOFT CORP 20030718 [ 482 ]</v>
          </cell>
          <cell r="C134" t="str">
            <v>USD</v>
          </cell>
          <cell r="D134">
            <v>1</v>
          </cell>
          <cell r="E134">
            <v>-15087.647999999999</v>
          </cell>
          <cell r="F134">
            <v>0</v>
          </cell>
          <cell r="G134">
            <v>0</v>
          </cell>
          <cell r="H134">
            <v>-15087</v>
          </cell>
          <cell r="I134">
            <v>-15087</v>
          </cell>
          <cell r="J134">
            <v>-15087</v>
          </cell>
          <cell r="K134">
            <v>0</v>
          </cell>
          <cell r="L134">
            <v>0</v>
          </cell>
          <cell r="M134">
            <v>-15087</v>
          </cell>
        </row>
        <row r="135">
          <cell r="A135" t="str">
            <v>EQS000483K00JDCMA</v>
          </cell>
          <cell r="B135" t="str">
            <v>EQSWAP CISCO SYSTEMS INC 20030718 [ 483 ]</v>
          </cell>
          <cell r="C135" t="str">
            <v>USD</v>
          </cell>
          <cell r="D135">
            <v>1</v>
          </cell>
          <cell r="E135">
            <v>25138.444</v>
          </cell>
          <cell r="F135">
            <v>0</v>
          </cell>
          <cell r="G135">
            <v>0</v>
          </cell>
          <cell r="H135">
            <v>25138</v>
          </cell>
          <cell r="I135">
            <v>25138</v>
          </cell>
          <cell r="J135">
            <v>25138</v>
          </cell>
          <cell r="K135">
            <v>0</v>
          </cell>
          <cell r="L135">
            <v>0</v>
          </cell>
          <cell r="M135">
            <v>25138</v>
          </cell>
        </row>
        <row r="136">
          <cell r="A136" t="str">
            <v>EQS000486K00JDCMA</v>
          </cell>
          <cell r="B136" t="str">
            <v>EQSWAP ROYAL DUTCH PETROLEUM CO 20040321 [ 486 ]</v>
          </cell>
          <cell r="C136" t="str">
            <v>EUR</v>
          </cell>
          <cell r="D136">
            <v>1</v>
          </cell>
          <cell r="E136">
            <v>-108265.235</v>
          </cell>
          <cell r="F136">
            <v>0</v>
          </cell>
          <cell r="G136">
            <v>0</v>
          </cell>
          <cell r="H136">
            <v>-108265</v>
          </cell>
          <cell r="I136">
            <v>-117987</v>
          </cell>
          <cell r="J136">
            <v>-117987</v>
          </cell>
          <cell r="K136">
            <v>0</v>
          </cell>
          <cell r="L136">
            <v>0</v>
          </cell>
          <cell r="M136">
            <v>-117987</v>
          </cell>
        </row>
        <row r="137">
          <cell r="A137" t="str">
            <v>EQS000488K00JDCMA</v>
          </cell>
          <cell r="B137" t="str">
            <v>EQSWAP SHELL TRANSPORT&amp;TRADING 20040321 [ 488 ]</v>
          </cell>
          <cell r="C137" t="str">
            <v>EUR</v>
          </cell>
          <cell r="D137">
            <v>1</v>
          </cell>
          <cell r="E137">
            <v>98537.847999999998</v>
          </cell>
          <cell r="F137">
            <v>0</v>
          </cell>
          <cell r="G137">
            <v>0</v>
          </cell>
          <cell r="H137">
            <v>98537</v>
          </cell>
          <cell r="I137">
            <v>107386</v>
          </cell>
          <cell r="J137">
            <v>107386</v>
          </cell>
          <cell r="K137">
            <v>0</v>
          </cell>
          <cell r="L137">
            <v>0</v>
          </cell>
          <cell r="M137">
            <v>107386</v>
          </cell>
        </row>
        <row r="138">
          <cell r="A138" t="str">
            <v>EQS000489K00JDCMA</v>
          </cell>
          <cell r="B138" t="str">
            <v>EQSWAP RYANAIR HOLDINGS PLC (LSE) 20040324 [ 489 ]</v>
          </cell>
          <cell r="C138" t="str">
            <v>USD</v>
          </cell>
          <cell r="D138">
            <v>1</v>
          </cell>
          <cell r="E138">
            <v>-61459</v>
          </cell>
          <cell r="F138">
            <v>0</v>
          </cell>
          <cell r="G138">
            <v>0</v>
          </cell>
          <cell r="H138">
            <v>-61459</v>
          </cell>
          <cell r="I138">
            <v>-61459</v>
          </cell>
          <cell r="J138">
            <v>-61459</v>
          </cell>
          <cell r="K138">
            <v>0</v>
          </cell>
          <cell r="L138">
            <v>0</v>
          </cell>
          <cell r="M138">
            <v>-61459</v>
          </cell>
        </row>
        <row r="139">
          <cell r="A139" t="str">
            <v>EQS000496K00JDCMA</v>
          </cell>
          <cell r="B139" t="str">
            <v>EQSWAP SHELL TRANSPORT&amp;TRADING 20040331 [ 496 ]</v>
          </cell>
          <cell r="C139" t="str">
            <v>EUR</v>
          </cell>
          <cell r="D139">
            <v>1</v>
          </cell>
          <cell r="E139">
            <v>54522.447</v>
          </cell>
          <cell r="F139">
            <v>0</v>
          </cell>
          <cell r="G139">
            <v>0</v>
          </cell>
          <cell r="H139">
            <v>54522</v>
          </cell>
          <cell r="I139">
            <v>59418</v>
          </cell>
          <cell r="J139">
            <v>59418</v>
          </cell>
          <cell r="K139">
            <v>0</v>
          </cell>
          <cell r="L139">
            <v>0</v>
          </cell>
          <cell r="M139">
            <v>59418</v>
          </cell>
        </row>
        <row r="140">
          <cell r="A140" t="str">
            <v>EQS000497K00JDCMA</v>
          </cell>
          <cell r="B140" t="str">
            <v>EQSWAP ROYAL DUTCH PETROLEUM CO 20040321 [ 497 ]</v>
          </cell>
          <cell r="C140" t="str">
            <v>EUR</v>
          </cell>
          <cell r="D140">
            <v>1</v>
          </cell>
          <cell r="E140">
            <v>-51351.404999999999</v>
          </cell>
          <cell r="F140">
            <v>0</v>
          </cell>
          <cell r="G140">
            <v>0</v>
          </cell>
          <cell r="H140">
            <v>-51351</v>
          </cell>
          <cell r="I140">
            <v>-55962</v>
          </cell>
          <cell r="J140">
            <v>-55962</v>
          </cell>
          <cell r="K140">
            <v>0</v>
          </cell>
          <cell r="L140">
            <v>0</v>
          </cell>
          <cell r="M140">
            <v>-55962</v>
          </cell>
        </row>
        <row r="141">
          <cell r="A141" t="str">
            <v>EQS000498K00JDCMA</v>
          </cell>
          <cell r="B141" t="str">
            <v>EQSWAP NONE 20031231 [ 498 ]</v>
          </cell>
          <cell r="C141" t="str">
            <v>GBP</v>
          </cell>
          <cell r="D141">
            <v>1</v>
          </cell>
          <cell r="E141">
            <v>-55609.343999999997</v>
          </cell>
          <cell r="F141">
            <v>0</v>
          </cell>
          <cell r="G141">
            <v>0</v>
          </cell>
          <cell r="H141">
            <v>-55609</v>
          </cell>
          <cell r="I141">
            <v>-87873</v>
          </cell>
          <cell r="J141">
            <v>-87873</v>
          </cell>
          <cell r="K141">
            <v>0</v>
          </cell>
          <cell r="L141">
            <v>0</v>
          </cell>
          <cell r="M141">
            <v>-87873</v>
          </cell>
        </row>
        <row r="142">
          <cell r="A142" t="str">
            <v>EQS000499K00JDCMA</v>
          </cell>
          <cell r="B142" t="str">
            <v>EQSWAP NONE 20041231 [ 499 ]</v>
          </cell>
          <cell r="C142" t="str">
            <v>GBP</v>
          </cell>
          <cell r="D142">
            <v>1</v>
          </cell>
          <cell r="E142">
            <v>-64594.508000000002</v>
          </cell>
          <cell r="F142">
            <v>0</v>
          </cell>
          <cell r="G142">
            <v>0</v>
          </cell>
          <cell r="H142">
            <v>-64594</v>
          </cell>
          <cell r="I142">
            <v>-102072</v>
          </cell>
          <cell r="J142">
            <v>-102072</v>
          </cell>
          <cell r="K142">
            <v>0</v>
          </cell>
          <cell r="L142">
            <v>0</v>
          </cell>
          <cell r="M142">
            <v>-102072</v>
          </cell>
        </row>
        <row r="143">
          <cell r="A143" t="str">
            <v>EQS000500K00JDCMA</v>
          </cell>
          <cell r="B143" t="str">
            <v>EQSWAP NONE 20051231 [ 500 ]</v>
          </cell>
          <cell r="C143" t="str">
            <v>GBP</v>
          </cell>
          <cell r="D143">
            <v>1</v>
          </cell>
          <cell r="E143">
            <v>95722.127999999997</v>
          </cell>
          <cell r="F143">
            <v>0</v>
          </cell>
          <cell r="G143">
            <v>0</v>
          </cell>
          <cell r="H143">
            <v>95722</v>
          </cell>
          <cell r="I143">
            <v>151260</v>
          </cell>
          <cell r="J143">
            <v>151260</v>
          </cell>
          <cell r="K143">
            <v>0</v>
          </cell>
          <cell r="L143">
            <v>0</v>
          </cell>
          <cell r="M143">
            <v>151260</v>
          </cell>
        </row>
        <row r="144">
          <cell r="A144" t="str">
            <v>EQS000501K00JDCMA</v>
          </cell>
          <cell r="B144" t="str">
            <v>EQSWAP ROYAL DUTCH PETROLEUM CO 20040321 [ 501 ]</v>
          </cell>
          <cell r="C144" t="str">
            <v>EUR</v>
          </cell>
          <cell r="D144">
            <v>1</v>
          </cell>
          <cell r="E144">
            <v>-13676.504000000001</v>
          </cell>
          <cell r="F144">
            <v>0</v>
          </cell>
          <cell r="G144">
            <v>0</v>
          </cell>
          <cell r="H144">
            <v>-13676</v>
          </cell>
          <cell r="I144">
            <v>-14904</v>
          </cell>
          <cell r="J144">
            <v>-14904</v>
          </cell>
          <cell r="K144">
            <v>0</v>
          </cell>
          <cell r="L144">
            <v>0</v>
          </cell>
          <cell r="M144">
            <v>-14904</v>
          </cell>
        </row>
        <row r="145">
          <cell r="A145" t="str">
            <v>EQS000502K00JDCMA</v>
          </cell>
          <cell r="B145" t="str">
            <v>EQSWAP SHELL TRANSPORT&amp;TRADING 20040331 [ 502 ]</v>
          </cell>
          <cell r="C145" t="str">
            <v>EUR</v>
          </cell>
          <cell r="D145">
            <v>1</v>
          </cell>
          <cell r="E145">
            <v>16971.312000000002</v>
          </cell>
          <cell r="F145">
            <v>0</v>
          </cell>
          <cell r="G145">
            <v>0</v>
          </cell>
          <cell r="H145">
            <v>16971</v>
          </cell>
          <cell r="I145">
            <v>18495</v>
          </cell>
          <cell r="J145">
            <v>18495</v>
          </cell>
          <cell r="K145">
            <v>0</v>
          </cell>
          <cell r="L145">
            <v>0</v>
          </cell>
          <cell r="M145">
            <v>18495</v>
          </cell>
        </row>
        <row r="146">
          <cell r="A146" t="str">
            <v>EQS000505K00JDCMA</v>
          </cell>
          <cell r="B146" t="str">
            <v>EQSWAP NESTLE SA 20040402 [ 505 ]</v>
          </cell>
          <cell r="C146" t="str">
            <v>CHF</v>
          </cell>
          <cell r="D146">
            <v>1</v>
          </cell>
          <cell r="E146">
            <v>-197444.83100000001</v>
          </cell>
          <cell r="F146">
            <v>0</v>
          </cell>
          <cell r="G146">
            <v>0</v>
          </cell>
          <cell r="H146">
            <v>-197444</v>
          </cell>
          <cell r="I146">
            <v>-145866</v>
          </cell>
          <cell r="J146">
            <v>-145866</v>
          </cell>
          <cell r="K146">
            <v>0</v>
          </cell>
          <cell r="L146">
            <v>0</v>
          </cell>
          <cell r="M146">
            <v>-145866</v>
          </cell>
        </row>
        <row r="147">
          <cell r="A147" t="str">
            <v>EQS000506K00JDCMA</v>
          </cell>
          <cell r="B147" t="str">
            <v>EQSWAP ROCHE HOLDING AG-GENUSSCHEIN 20040402 [ 506</v>
          </cell>
          <cell r="C147" t="str">
            <v>CHF</v>
          </cell>
          <cell r="D147">
            <v>1</v>
          </cell>
          <cell r="E147">
            <v>-187669.13800000001</v>
          </cell>
          <cell r="F147">
            <v>0</v>
          </cell>
          <cell r="G147">
            <v>0</v>
          </cell>
          <cell r="H147">
            <v>-187669</v>
          </cell>
          <cell r="I147">
            <v>-138644</v>
          </cell>
          <cell r="J147">
            <v>-138644</v>
          </cell>
          <cell r="K147">
            <v>0</v>
          </cell>
          <cell r="L147">
            <v>0</v>
          </cell>
          <cell r="M147">
            <v>-138644</v>
          </cell>
        </row>
        <row r="148">
          <cell r="A148" t="str">
            <v>EQS000507K00JDCMA</v>
          </cell>
          <cell r="B148" t="str">
            <v>EQSWAP ROCHE HOLDING AG-GENUSSCHEIN 20040402 [ 507</v>
          </cell>
          <cell r="C148" t="str">
            <v>CHF</v>
          </cell>
          <cell r="D148">
            <v>1</v>
          </cell>
          <cell r="E148">
            <v>-203002.304</v>
          </cell>
          <cell r="F148">
            <v>0</v>
          </cell>
          <cell r="G148">
            <v>0</v>
          </cell>
          <cell r="H148">
            <v>-203002</v>
          </cell>
          <cell r="I148">
            <v>-149972</v>
          </cell>
          <cell r="J148">
            <v>-149972</v>
          </cell>
          <cell r="K148">
            <v>0</v>
          </cell>
          <cell r="L148">
            <v>0</v>
          </cell>
          <cell r="M148">
            <v>-149972</v>
          </cell>
        </row>
        <row r="149">
          <cell r="A149" t="str">
            <v>EQS000508K00JDCMA</v>
          </cell>
          <cell r="B149" t="str">
            <v>EQSWAP NONE 20030808 [ 508 ]</v>
          </cell>
          <cell r="C149" t="str">
            <v>USD</v>
          </cell>
          <cell r="D149">
            <v>1</v>
          </cell>
          <cell r="E149">
            <v>26810.458999999999</v>
          </cell>
          <cell r="F149">
            <v>0</v>
          </cell>
          <cell r="G149">
            <v>0</v>
          </cell>
          <cell r="H149">
            <v>26810</v>
          </cell>
          <cell r="I149">
            <v>26810</v>
          </cell>
          <cell r="J149">
            <v>26810</v>
          </cell>
          <cell r="K149">
            <v>0</v>
          </cell>
          <cell r="L149">
            <v>0</v>
          </cell>
          <cell r="M149">
            <v>26810</v>
          </cell>
        </row>
        <row r="150">
          <cell r="A150" t="str">
            <v>EQS000509K00JDCMA</v>
          </cell>
          <cell r="B150" t="str">
            <v>EQSWAP SAINSBURY (J) PLC 20040327 [ 509 ]</v>
          </cell>
          <cell r="C150" t="str">
            <v>GBP</v>
          </cell>
          <cell r="D150">
            <v>1</v>
          </cell>
          <cell r="E150">
            <v>-235.96100000000001</v>
          </cell>
          <cell r="F150">
            <v>0</v>
          </cell>
          <cell r="G150">
            <v>0</v>
          </cell>
          <cell r="H150">
            <v>-235</v>
          </cell>
          <cell r="I150">
            <v>-372</v>
          </cell>
          <cell r="J150">
            <v>-372</v>
          </cell>
          <cell r="K150">
            <v>0</v>
          </cell>
          <cell r="L150">
            <v>0</v>
          </cell>
          <cell r="M150">
            <v>-372</v>
          </cell>
        </row>
        <row r="151">
          <cell r="A151" t="str">
            <v>EQS000510K00JDCMA</v>
          </cell>
          <cell r="B151" t="str">
            <v>EQSWAP NONE 20030624 [ 510 ]</v>
          </cell>
          <cell r="C151" t="str">
            <v>USD</v>
          </cell>
          <cell r="D151">
            <v>1</v>
          </cell>
          <cell r="E151">
            <v>234696</v>
          </cell>
          <cell r="F151">
            <v>0</v>
          </cell>
          <cell r="G151">
            <v>0</v>
          </cell>
          <cell r="H151">
            <v>234696</v>
          </cell>
          <cell r="I151">
            <v>234696</v>
          </cell>
          <cell r="J151">
            <v>234696</v>
          </cell>
          <cell r="K151">
            <v>0</v>
          </cell>
          <cell r="L151">
            <v>0</v>
          </cell>
          <cell r="M151">
            <v>234696</v>
          </cell>
        </row>
        <row r="152">
          <cell r="A152" t="str">
            <v>EQS000511K00JDCMA</v>
          </cell>
          <cell r="B152" t="str">
            <v>EQSWAP NONE 20030624 [ 511 ]</v>
          </cell>
          <cell r="C152" t="str">
            <v>USD</v>
          </cell>
          <cell r="D152">
            <v>1</v>
          </cell>
          <cell r="E152">
            <v>-234696.4</v>
          </cell>
          <cell r="F152">
            <v>0</v>
          </cell>
          <cell r="G152">
            <v>0</v>
          </cell>
          <cell r="H152">
            <v>-234696</v>
          </cell>
          <cell r="I152">
            <v>-234696</v>
          </cell>
          <cell r="J152">
            <v>-234696</v>
          </cell>
          <cell r="K152">
            <v>0</v>
          </cell>
          <cell r="L152">
            <v>0</v>
          </cell>
          <cell r="M152">
            <v>-234696</v>
          </cell>
        </row>
        <row r="153">
          <cell r="A153" t="str">
            <v>EQS000512K00JDCMA</v>
          </cell>
          <cell r="B153" t="str">
            <v>EQSWAP NONE 20030624 [ 512 ]</v>
          </cell>
          <cell r="C153" t="str">
            <v>USD</v>
          </cell>
          <cell r="D153">
            <v>1</v>
          </cell>
          <cell r="E153">
            <v>-554995.39</v>
          </cell>
          <cell r="F153">
            <v>0</v>
          </cell>
          <cell r="G153">
            <v>0</v>
          </cell>
          <cell r="H153">
            <v>-554995</v>
          </cell>
          <cell r="I153">
            <v>-554995</v>
          </cell>
          <cell r="J153">
            <v>-554995</v>
          </cell>
          <cell r="K153">
            <v>0</v>
          </cell>
          <cell r="L153">
            <v>0</v>
          </cell>
          <cell r="M153">
            <v>-554995</v>
          </cell>
        </row>
        <row r="154">
          <cell r="A154" t="str">
            <v>EQS000513K00JDCMA</v>
          </cell>
          <cell r="B154" t="str">
            <v>EQSWAP SAINSBURY (J) PLC 20040327 [ 513 ]</v>
          </cell>
          <cell r="C154" t="str">
            <v>GBP</v>
          </cell>
          <cell r="D154">
            <v>1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EQO000436K00JDCMA</v>
          </cell>
          <cell r="B155" t="str">
            <v>EQOPT EUROPEAN CALL @ 8019000 JUN03 CH0012032030 436</v>
          </cell>
          <cell r="C155" t="str">
            <v>CHF</v>
          </cell>
          <cell r="D155">
            <v>76600</v>
          </cell>
          <cell r="E155">
            <v>0.05</v>
          </cell>
          <cell r="F155">
            <v>445199</v>
          </cell>
          <cell r="G155">
            <v>300404</v>
          </cell>
          <cell r="H155">
            <v>3830</v>
          </cell>
          <cell r="I155">
            <v>2829</v>
          </cell>
          <cell r="J155">
            <v>-326070</v>
          </cell>
          <cell r="K155">
            <v>28495</v>
          </cell>
          <cell r="L155">
            <v>0</v>
          </cell>
          <cell r="M155">
            <v>2829</v>
          </cell>
        </row>
        <row r="156">
          <cell r="A156" t="str">
            <v>EQO000437K00JDCMA</v>
          </cell>
          <cell r="B156" t="str">
            <v>EQOPT EUROPEAN PUT @ 6561000 JUN03 CH0012032030 437</v>
          </cell>
          <cell r="C156" t="str">
            <v>CHF</v>
          </cell>
          <cell r="D156">
            <v>76600</v>
          </cell>
          <cell r="E156">
            <v>11.08</v>
          </cell>
          <cell r="F156">
            <v>306400</v>
          </cell>
          <cell r="G156">
            <v>206747</v>
          </cell>
          <cell r="H156">
            <v>848728</v>
          </cell>
          <cell r="I156">
            <v>627015</v>
          </cell>
          <cell r="J156">
            <v>400656</v>
          </cell>
          <cell r="K156">
            <v>19611</v>
          </cell>
          <cell r="L156">
            <v>0</v>
          </cell>
          <cell r="M156">
            <v>627015</v>
          </cell>
        </row>
        <row r="157">
          <cell r="A157" t="str">
            <v>EQO000438K00JDCMA</v>
          </cell>
          <cell r="B157" t="str">
            <v>EQOPT EUROPEAN PUT @ 9810000 JUN03 CH0012032048 438</v>
          </cell>
          <cell r="C157" t="str">
            <v>CHF</v>
          </cell>
          <cell r="D157">
            <v>41400</v>
          </cell>
          <cell r="E157">
            <v>19.21</v>
          </cell>
          <cell r="F157">
            <v>248400</v>
          </cell>
          <cell r="G157">
            <v>167611</v>
          </cell>
          <cell r="H157">
            <v>795294</v>
          </cell>
          <cell r="I157">
            <v>587539</v>
          </cell>
          <cell r="J157">
            <v>404029</v>
          </cell>
          <cell r="K157">
            <v>15899</v>
          </cell>
          <cell r="L157">
            <v>0</v>
          </cell>
          <cell r="M157">
            <v>587539</v>
          </cell>
        </row>
        <row r="158">
          <cell r="A158" t="str">
            <v>EQO000439K00JDCMA</v>
          </cell>
          <cell r="B158" t="str">
            <v>EQOPT EUROPEAN CALL @ 11990000 JUN03 CH0012032048 439</v>
          </cell>
          <cell r="C158" t="str">
            <v>CHF</v>
          </cell>
          <cell r="D158">
            <v>41400</v>
          </cell>
          <cell r="E158">
            <v>0.01</v>
          </cell>
          <cell r="F158">
            <v>281851</v>
          </cell>
          <cell r="G158">
            <v>190183</v>
          </cell>
          <cell r="H158">
            <v>414</v>
          </cell>
          <cell r="I158">
            <v>305</v>
          </cell>
          <cell r="J158">
            <v>-207917</v>
          </cell>
          <cell r="K158">
            <v>18040</v>
          </cell>
          <cell r="L158">
            <v>0</v>
          </cell>
          <cell r="M158">
            <v>305</v>
          </cell>
        </row>
        <row r="159">
          <cell r="A159" t="str">
            <v>EQO000440K00JDCMA</v>
          </cell>
          <cell r="B159" t="str">
            <v>EQOPT EUROPEAN CALL @ 6985000 JUN03 CH0012005267 440</v>
          </cell>
          <cell r="C159" t="str">
            <v>CHF</v>
          </cell>
          <cell r="D159">
            <v>166200</v>
          </cell>
          <cell r="E159">
            <v>0</v>
          </cell>
          <cell r="F159">
            <v>548460</v>
          </cell>
          <cell r="G159">
            <v>370080</v>
          </cell>
          <cell r="H159">
            <v>0</v>
          </cell>
          <cell r="I159">
            <v>0</v>
          </cell>
          <cell r="J159">
            <v>-405186</v>
          </cell>
          <cell r="K159">
            <v>35105</v>
          </cell>
          <cell r="L159">
            <v>0</v>
          </cell>
          <cell r="M159">
            <v>0</v>
          </cell>
        </row>
        <row r="160">
          <cell r="A160" t="str">
            <v>EQO000441K00JDCMA</v>
          </cell>
          <cell r="B160" t="str">
            <v>EQOPT EUROPEAN PUT @ 5715000 JUN03 CH0012005267 441</v>
          </cell>
          <cell r="C160" t="str">
            <v>CHF</v>
          </cell>
          <cell r="D160">
            <v>166200</v>
          </cell>
          <cell r="E160">
            <v>7.48</v>
          </cell>
          <cell r="F160">
            <v>498600</v>
          </cell>
          <cell r="G160">
            <v>336437</v>
          </cell>
          <cell r="H160">
            <v>1243176</v>
          </cell>
          <cell r="I160">
            <v>918421</v>
          </cell>
          <cell r="J160">
            <v>550070</v>
          </cell>
          <cell r="K160">
            <v>31913</v>
          </cell>
          <cell r="L160">
            <v>0</v>
          </cell>
          <cell r="M160">
            <v>918421</v>
          </cell>
        </row>
        <row r="161">
          <cell r="A161" t="str">
            <v>EQO000442K00JDCMA</v>
          </cell>
          <cell r="B161" t="str">
            <v>EQOPT EUROPEAN CALL @ 24420000 JUN03 CH0011075394 442</v>
          </cell>
          <cell r="C161" t="str">
            <v>CHF</v>
          </cell>
          <cell r="D161">
            <v>6139</v>
          </cell>
          <cell r="E161">
            <v>0</v>
          </cell>
          <cell r="F161">
            <v>146184</v>
          </cell>
          <cell r="G161">
            <v>98639</v>
          </cell>
          <cell r="H161">
            <v>0</v>
          </cell>
          <cell r="I161">
            <v>0</v>
          </cell>
          <cell r="J161">
            <v>-107996</v>
          </cell>
          <cell r="K161">
            <v>9356</v>
          </cell>
          <cell r="L161">
            <v>0</v>
          </cell>
          <cell r="M161">
            <v>0</v>
          </cell>
        </row>
        <row r="162">
          <cell r="A162" t="str">
            <v>EQO000443K00JDCMA</v>
          </cell>
          <cell r="B162" t="str">
            <v>EQOPT EUROPEAN PUT @ 19980000 JUN03 CH0011075394 443</v>
          </cell>
          <cell r="C162" t="str">
            <v>CHF</v>
          </cell>
          <cell r="D162">
            <v>6139</v>
          </cell>
          <cell r="E162">
            <v>84.69</v>
          </cell>
          <cell r="F162">
            <v>141000</v>
          </cell>
          <cell r="G162">
            <v>95141</v>
          </cell>
          <cell r="H162">
            <v>519911</v>
          </cell>
          <cell r="I162">
            <v>384095</v>
          </cell>
          <cell r="J162">
            <v>279929</v>
          </cell>
          <cell r="K162">
            <v>9024</v>
          </cell>
          <cell r="L162">
            <v>0</v>
          </cell>
          <cell r="M162">
            <v>384095</v>
          </cell>
        </row>
        <row r="163">
          <cell r="A163" t="str">
            <v>EQO000444K00JDCMA</v>
          </cell>
          <cell r="B163" t="str">
            <v>EQOPT EUROPEAN PUT @ 4140000 JUN03 7171589 444</v>
          </cell>
          <cell r="C163" t="str">
            <v>CHF</v>
          </cell>
          <cell r="D163">
            <v>66800</v>
          </cell>
          <cell r="E163">
            <v>17.97</v>
          </cell>
          <cell r="F163">
            <v>267200</v>
          </cell>
          <cell r="G163">
            <v>180296</v>
          </cell>
          <cell r="H163">
            <v>1200396</v>
          </cell>
          <cell r="I163">
            <v>886817</v>
          </cell>
          <cell r="J163">
            <v>689417</v>
          </cell>
          <cell r="K163">
            <v>17102</v>
          </cell>
          <cell r="L163">
            <v>0</v>
          </cell>
          <cell r="M163">
            <v>886817</v>
          </cell>
        </row>
        <row r="164">
          <cell r="A164" t="str">
            <v>EQO000445K00JDCMA</v>
          </cell>
          <cell r="B164" t="str">
            <v>EQOPT EUROPEAN CALL @ 5060000 JUN03 7171589 445</v>
          </cell>
          <cell r="C164" t="str">
            <v>CHF</v>
          </cell>
          <cell r="D164">
            <v>66800</v>
          </cell>
          <cell r="E164">
            <v>0</v>
          </cell>
          <cell r="F164">
            <v>322777</v>
          </cell>
          <cell r="G164">
            <v>217798</v>
          </cell>
          <cell r="H164">
            <v>0</v>
          </cell>
          <cell r="I164">
            <v>0</v>
          </cell>
          <cell r="J164">
            <v>-238458</v>
          </cell>
          <cell r="K164">
            <v>20659</v>
          </cell>
          <cell r="L164">
            <v>0</v>
          </cell>
          <cell r="M164">
            <v>0</v>
          </cell>
        </row>
        <row r="165">
          <cell r="A165" t="str">
            <v>EQO000446K00JDCMA</v>
          </cell>
          <cell r="B165" t="str">
            <v>EQOPT EUROPEAN PUT @ 12870000 JUN03 CH0012332372 446</v>
          </cell>
          <cell r="C165" t="str">
            <v>CHF</v>
          </cell>
          <cell r="D165">
            <v>17000</v>
          </cell>
          <cell r="E165">
            <v>63.32</v>
          </cell>
          <cell r="F165">
            <v>136000</v>
          </cell>
          <cell r="G165">
            <v>91767</v>
          </cell>
          <cell r="H165">
            <v>1076440</v>
          </cell>
          <cell r="I165">
            <v>795242</v>
          </cell>
          <cell r="J165">
            <v>694769</v>
          </cell>
          <cell r="K165">
            <v>8704</v>
          </cell>
          <cell r="L165">
            <v>0</v>
          </cell>
          <cell r="M165">
            <v>795242</v>
          </cell>
        </row>
        <row r="166">
          <cell r="A166" t="str">
            <v>EQO000447K00JDCMA</v>
          </cell>
          <cell r="B166" t="str">
            <v>EQOPT EUROPEAN CALL @ 15730000 JUN03 CH0012332372 447</v>
          </cell>
          <cell r="C166" t="str">
            <v>CHF</v>
          </cell>
          <cell r="D166">
            <v>17000</v>
          </cell>
          <cell r="E166">
            <v>0</v>
          </cell>
          <cell r="F166">
            <v>169337</v>
          </cell>
          <cell r="G166">
            <v>114262</v>
          </cell>
          <cell r="H166">
            <v>0</v>
          </cell>
          <cell r="I166">
            <v>0</v>
          </cell>
          <cell r="J166">
            <v>-125101</v>
          </cell>
          <cell r="K166">
            <v>10838</v>
          </cell>
          <cell r="L166">
            <v>0</v>
          </cell>
          <cell r="M166">
            <v>0</v>
          </cell>
        </row>
        <row r="167">
          <cell r="A167" t="str">
            <v>EQO000448K00JDCMA</v>
          </cell>
          <cell r="B167" t="str">
            <v>EQOPT AMERICAN PUT @ 31230000 JUN03 CH0012056047 448</v>
          </cell>
          <cell r="C167" t="str">
            <v>CHF</v>
          </cell>
          <cell r="D167">
            <v>23700</v>
          </cell>
          <cell r="E167">
            <v>52.46</v>
          </cell>
          <cell r="F167">
            <v>355500</v>
          </cell>
          <cell r="G167">
            <v>239878</v>
          </cell>
          <cell r="H167">
            <v>1243302</v>
          </cell>
          <cell r="I167">
            <v>918515</v>
          </cell>
          <cell r="J167">
            <v>655882</v>
          </cell>
          <cell r="K167">
            <v>22754</v>
          </cell>
          <cell r="L167">
            <v>0</v>
          </cell>
          <cell r="M167">
            <v>918515</v>
          </cell>
        </row>
        <row r="168">
          <cell r="A168" t="str">
            <v>EQO000449K00JDCMA</v>
          </cell>
          <cell r="B168" t="str">
            <v>EQOPT AMERICAN CALL @ 38170000 JUN03 CH0012056047 449</v>
          </cell>
          <cell r="C168" t="str">
            <v>CHF</v>
          </cell>
          <cell r="D168">
            <v>23700</v>
          </cell>
          <cell r="E168">
            <v>0.24</v>
          </cell>
          <cell r="F168">
            <v>390102</v>
          </cell>
          <cell r="G168">
            <v>263226</v>
          </cell>
          <cell r="H168">
            <v>5688</v>
          </cell>
          <cell r="I168">
            <v>4202</v>
          </cell>
          <cell r="J168">
            <v>-283993</v>
          </cell>
          <cell r="K168">
            <v>24969</v>
          </cell>
          <cell r="L168">
            <v>0</v>
          </cell>
          <cell r="M168">
            <v>4202</v>
          </cell>
        </row>
        <row r="169">
          <cell r="A169" t="str">
            <v>EQO000450K00JDCMA</v>
          </cell>
          <cell r="B169" t="str">
            <v>SMI_INDEXJUN03536130000P450</v>
          </cell>
          <cell r="C169" t="str">
            <v>CHF</v>
          </cell>
          <cell r="D169">
            <v>-6047</v>
          </cell>
          <cell r="E169">
            <v>1338.96</v>
          </cell>
          <cell r="F169">
            <v>-1211818</v>
          </cell>
          <cell r="G169">
            <v>-817691</v>
          </cell>
          <cell r="H169">
            <v>-8096691</v>
          </cell>
          <cell r="I169">
            <v>-5981598</v>
          </cell>
          <cell r="J169">
            <v>-5086341</v>
          </cell>
          <cell r="K169">
            <v>-77564</v>
          </cell>
          <cell r="L169">
            <v>0</v>
          </cell>
          <cell r="M169">
            <v>-5981598</v>
          </cell>
        </row>
        <row r="170">
          <cell r="A170" t="str">
            <v>EQO000451K00JDCMA</v>
          </cell>
          <cell r="B170" t="str">
            <v>SMI_INDEXJUN03655270000C451</v>
          </cell>
          <cell r="C170" t="str">
            <v>CHF</v>
          </cell>
          <cell r="D170">
            <v>-6047</v>
          </cell>
          <cell r="E170">
            <v>0.03</v>
          </cell>
          <cell r="F170">
            <v>-1814100</v>
          </cell>
          <cell r="G170">
            <v>-1224089</v>
          </cell>
          <cell r="H170">
            <v>-181</v>
          </cell>
          <cell r="I170">
            <v>-134</v>
          </cell>
          <cell r="J170">
            <v>1340069</v>
          </cell>
          <cell r="K170">
            <v>-116114</v>
          </cell>
          <cell r="L170">
            <v>0</v>
          </cell>
          <cell r="M170">
            <v>-134</v>
          </cell>
        </row>
        <row r="171">
          <cell r="A171" t="str">
            <v>EQO000453K00JDCMA</v>
          </cell>
          <cell r="B171" t="str">
            <v>EQOPT EUROPEAN PUT @ 6561000 JUN03 CH0012032030 453</v>
          </cell>
          <cell r="C171" t="str">
            <v>CHF</v>
          </cell>
          <cell r="D171">
            <v>143000</v>
          </cell>
          <cell r="E171">
            <v>11.08</v>
          </cell>
          <cell r="F171">
            <v>955240</v>
          </cell>
          <cell r="G171">
            <v>639726</v>
          </cell>
          <cell r="H171">
            <v>1584440</v>
          </cell>
          <cell r="I171">
            <v>1170537</v>
          </cell>
          <cell r="J171">
            <v>464834</v>
          </cell>
          <cell r="K171">
            <v>65976</v>
          </cell>
          <cell r="L171">
            <v>0</v>
          </cell>
          <cell r="M171">
            <v>1170537</v>
          </cell>
        </row>
        <row r="172">
          <cell r="A172" t="str">
            <v>EQO000454K00JDCMA</v>
          </cell>
          <cell r="B172" t="str">
            <v>EQOPT EUROPEAN CALL @ 8019000 JUN03 CH0012032030 454</v>
          </cell>
          <cell r="C172" t="str">
            <v>CHF</v>
          </cell>
          <cell r="D172">
            <v>143000</v>
          </cell>
          <cell r="E172">
            <v>0.05</v>
          </cell>
          <cell r="F172">
            <v>503360</v>
          </cell>
          <cell r="G172">
            <v>337101</v>
          </cell>
          <cell r="H172">
            <v>7150</v>
          </cell>
          <cell r="I172">
            <v>5282</v>
          </cell>
          <cell r="J172">
            <v>-366585</v>
          </cell>
          <cell r="K172">
            <v>34766</v>
          </cell>
          <cell r="L172">
            <v>0</v>
          </cell>
          <cell r="M172">
            <v>5282</v>
          </cell>
        </row>
        <row r="173">
          <cell r="A173" t="str">
            <v>EQO000455K00JDCMA</v>
          </cell>
          <cell r="B173" t="str">
            <v>EQOPT EUROPEAN CALL @ 15730000 JUN03 CH0012332372 455</v>
          </cell>
          <cell r="C173" t="str">
            <v>CHF</v>
          </cell>
          <cell r="D173">
            <v>36000</v>
          </cell>
          <cell r="E173">
            <v>0</v>
          </cell>
          <cell r="F173">
            <v>284760</v>
          </cell>
          <cell r="G173">
            <v>190704</v>
          </cell>
          <cell r="H173">
            <v>0</v>
          </cell>
          <cell r="I173">
            <v>0</v>
          </cell>
          <cell r="J173">
            <v>-210372</v>
          </cell>
          <cell r="K173">
            <v>19667</v>
          </cell>
          <cell r="L173">
            <v>0</v>
          </cell>
          <cell r="M173">
            <v>0</v>
          </cell>
        </row>
        <row r="174">
          <cell r="A174" t="str">
            <v>EQO000456K00JDCMA</v>
          </cell>
          <cell r="B174" t="str">
            <v>EQOPT EUROPEAN PUT @ 12870000 JUN03 CH0012332372 456</v>
          </cell>
          <cell r="C174" t="str">
            <v>CHF</v>
          </cell>
          <cell r="D174">
            <v>36000</v>
          </cell>
          <cell r="E174">
            <v>63.32</v>
          </cell>
          <cell r="F174">
            <v>423000</v>
          </cell>
          <cell r="G174">
            <v>283284</v>
          </cell>
          <cell r="H174">
            <v>2279520</v>
          </cell>
          <cell r="I174">
            <v>1684042</v>
          </cell>
          <cell r="J174">
            <v>1371542</v>
          </cell>
          <cell r="K174">
            <v>29215</v>
          </cell>
          <cell r="L174">
            <v>0</v>
          </cell>
          <cell r="M174">
            <v>1684042</v>
          </cell>
        </row>
        <row r="175">
          <cell r="A175" t="str">
            <v>EQO000457K00JDCMA</v>
          </cell>
          <cell r="B175" t="str">
            <v>EQOPT EUROPEAN PUT @ 9810000 JUN03 CH0012032048 457</v>
          </cell>
          <cell r="C175" t="str">
            <v>CHF</v>
          </cell>
          <cell r="D175">
            <v>78000</v>
          </cell>
          <cell r="E175">
            <v>19.21</v>
          </cell>
          <cell r="F175">
            <v>546000</v>
          </cell>
          <cell r="G175">
            <v>365657</v>
          </cell>
          <cell r="H175">
            <v>1498380</v>
          </cell>
          <cell r="I175">
            <v>1106959</v>
          </cell>
          <cell r="J175">
            <v>703590</v>
          </cell>
          <cell r="K175">
            <v>37711</v>
          </cell>
          <cell r="L175">
            <v>0</v>
          </cell>
          <cell r="M175">
            <v>1106959</v>
          </cell>
        </row>
        <row r="176">
          <cell r="A176" t="str">
            <v>EQO000458K00JDCMA</v>
          </cell>
          <cell r="B176" t="str">
            <v>EQOPT EUROPEAN CALL @ 11990000 JUN03 CH0012032048 458</v>
          </cell>
          <cell r="C176" t="str">
            <v>CHF</v>
          </cell>
          <cell r="D176">
            <v>78000</v>
          </cell>
          <cell r="E176">
            <v>0.01</v>
          </cell>
          <cell r="F176">
            <v>503100</v>
          </cell>
          <cell r="G176">
            <v>336927</v>
          </cell>
          <cell r="H176">
            <v>780</v>
          </cell>
          <cell r="I176">
            <v>576</v>
          </cell>
          <cell r="J176">
            <v>-371099</v>
          </cell>
          <cell r="K176">
            <v>34748</v>
          </cell>
          <cell r="L176">
            <v>0</v>
          </cell>
          <cell r="M176">
            <v>576</v>
          </cell>
        </row>
        <row r="177">
          <cell r="A177" t="str">
            <v>EQO000459K00JDCMA</v>
          </cell>
          <cell r="B177" t="str">
            <v>EQOPT EUROPEAN PUT @ 19980000 JUN03 CH0011075394 459</v>
          </cell>
          <cell r="C177" t="str">
            <v>CHF</v>
          </cell>
          <cell r="D177">
            <v>12017</v>
          </cell>
          <cell r="E177">
            <v>84.69</v>
          </cell>
          <cell r="F177">
            <v>347300</v>
          </cell>
          <cell r="G177">
            <v>232587</v>
          </cell>
          <cell r="H177">
            <v>1017719</v>
          </cell>
          <cell r="I177">
            <v>751861</v>
          </cell>
          <cell r="J177">
            <v>495286</v>
          </cell>
          <cell r="K177">
            <v>23987</v>
          </cell>
          <cell r="L177">
            <v>0</v>
          </cell>
          <cell r="M177">
            <v>751861</v>
          </cell>
        </row>
        <row r="178">
          <cell r="A178" t="str">
            <v>EQO000460K00JDCMA</v>
          </cell>
          <cell r="B178" t="str">
            <v>EQOPT EUROPEAN CALL @ 24420000 JUN03 CH0011075394 460</v>
          </cell>
          <cell r="C178" t="str">
            <v>CHF</v>
          </cell>
          <cell r="D178">
            <v>12017</v>
          </cell>
          <cell r="E178">
            <v>0</v>
          </cell>
          <cell r="F178">
            <v>217672</v>
          </cell>
          <cell r="G178">
            <v>145775</v>
          </cell>
          <cell r="H178">
            <v>0</v>
          </cell>
          <cell r="I178">
            <v>0</v>
          </cell>
          <cell r="J178">
            <v>-160809</v>
          </cell>
          <cell r="K178">
            <v>15034</v>
          </cell>
          <cell r="L178">
            <v>0</v>
          </cell>
          <cell r="M178">
            <v>0</v>
          </cell>
        </row>
        <row r="179">
          <cell r="A179" t="str">
            <v>EQO000461K00JDCMA</v>
          </cell>
          <cell r="B179" t="str">
            <v>EQOPT EUROPEAN CALL @ 5060000 JUN03 7171589 461</v>
          </cell>
          <cell r="C179" t="str">
            <v>CHF</v>
          </cell>
          <cell r="D179">
            <v>120000</v>
          </cell>
          <cell r="E179">
            <v>0</v>
          </cell>
          <cell r="F179">
            <v>408000</v>
          </cell>
          <cell r="G179">
            <v>273238</v>
          </cell>
          <cell r="H179">
            <v>0</v>
          </cell>
          <cell r="I179">
            <v>0</v>
          </cell>
          <cell r="J179">
            <v>-301418</v>
          </cell>
          <cell r="K179">
            <v>28179</v>
          </cell>
          <cell r="L179">
            <v>0</v>
          </cell>
          <cell r="M179">
            <v>0</v>
          </cell>
        </row>
        <row r="180">
          <cell r="A180" t="str">
            <v>EQO000462K00JDCMA</v>
          </cell>
          <cell r="B180" t="str">
            <v>EQOPT EUROPEAN PUT @ 4140000 JUN03 7171589 462</v>
          </cell>
          <cell r="C180" t="str">
            <v>CHF</v>
          </cell>
          <cell r="D180">
            <v>120000</v>
          </cell>
          <cell r="E180">
            <v>17.97</v>
          </cell>
          <cell r="F180">
            <v>676800</v>
          </cell>
          <cell r="G180">
            <v>453254</v>
          </cell>
          <cell r="H180">
            <v>2156400</v>
          </cell>
          <cell r="I180">
            <v>1593085</v>
          </cell>
          <cell r="J180">
            <v>1093085</v>
          </cell>
          <cell r="K180">
            <v>46745</v>
          </cell>
          <cell r="L180">
            <v>0</v>
          </cell>
          <cell r="M180">
            <v>1593085</v>
          </cell>
        </row>
        <row r="181">
          <cell r="A181" t="str">
            <v>EQO000463K00JDCMA</v>
          </cell>
          <cell r="B181" t="str">
            <v>SMI_INDEXJUN03577200000C463</v>
          </cell>
          <cell r="C181" t="str">
            <v>CHF</v>
          </cell>
          <cell r="D181">
            <v>-270</v>
          </cell>
          <cell r="E181">
            <v>0.88</v>
          </cell>
          <cell r="F181">
            <v>-135000</v>
          </cell>
          <cell r="G181">
            <v>-90409</v>
          </cell>
          <cell r="H181">
            <v>-237</v>
          </cell>
          <cell r="I181">
            <v>-175</v>
          </cell>
          <cell r="J181">
            <v>99558</v>
          </cell>
          <cell r="K181">
            <v>-9324</v>
          </cell>
          <cell r="L181">
            <v>0</v>
          </cell>
          <cell r="M181">
            <v>-175</v>
          </cell>
        </row>
        <row r="182">
          <cell r="A182" t="str">
            <v>EQO000464K00JDCMA</v>
          </cell>
          <cell r="B182" t="str">
            <v>SMI_INDEXJUN03577200000P464</v>
          </cell>
          <cell r="C182" t="str">
            <v>CHF</v>
          </cell>
          <cell r="D182">
            <v>270</v>
          </cell>
          <cell r="E182">
            <v>1745.99</v>
          </cell>
          <cell r="F182">
            <v>135000</v>
          </cell>
          <cell r="G182">
            <v>90409</v>
          </cell>
          <cell r="H182">
            <v>471417</v>
          </cell>
          <cell r="I182">
            <v>348269</v>
          </cell>
          <cell r="J182">
            <v>248535</v>
          </cell>
          <cell r="K182">
            <v>9324</v>
          </cell>
          <cell r="L182">
            <v>0</v>
          </cell>
          <cell r="M182">
            <v>348269</v>
          </cell>
        </row>
        <row r="183">
          <cell r="A183" t="str">
            <v>EQO000465K00JDCMA</v>
          </cell>
          <cell r="B183" t="str">
            <v>SMI_INDEXJUN03640550000C465</v>
          </cell>
          <cell r="C183" t="str">
            <v>CHF</v>
          </cell>
          <cell r="D183">
            <v>-11100</v>
          </cell>
          <cell r="E183">
            <v>0.06</v>
          </cell>
          <cell r="F183">
            <v>-2519700</v>
          </cell>
          <cell r="G183">
            <v>-1687449</v>
          </cell>
          <cell r="H183">
            <v>-666</v>
          </cell>
          <cell r="I183">
            <v>-492</v>
          </cell>
          <cell r="J183">
            <v>1860988</v>
          </cell>
          <cell r="K183">
            <v>-174030</v>
          </cell>
          <cell r="L183">
            <v>0</v>
          </cell>
          <cell r="M183">
            <v>-492</v>
          </cell>
        </row>
        <row r="184">
          <cell r="A184" t="str">
            <v>EQO000466K00JDCMA</v>
          </cell>
          <cell r="B184" t="str">
            <v>SMI_INDEXJUN03524089999P466</v>
          </cell>
          <cell r="C184" t="str">
            <v>CHF</v>
          </cell>
          <cell r="D184">
            <v>-11100</v>
          </cell>
          <cell r="E184">
            <v>1221.02</v>
          </cell>
          <cell r="F184">
            <v>-3296700</v>
          </cell>
          <cell r="G184">
            <v>-2207808</v>
          </cell>
          <cell r="H184">
            <v>-13553322</v>
          </cell>
          <cell r="I184">
            <v>-10012796</v>
          </cell>
          <cell r="J184">
            <v>-7577291</v>
          </cell>
          <cell r="K184">
            <v>-227696</v>
          </cell>
          <cell r="L184">
            <v>0</v>
          </cell>
          <cell r="M184">
            <v>-10012796</v>
          </cell>
        </row>
        <row r="185">
          <cell r="A185" t="str">
            <v>EQO000467K00JDCMA</v>
          </cell>
          <cell r="B185" t="str">
            <v>EQOPT AMERICAN CALL @ 37895000 JUN03 CH0012056047 467</v>
          </cell>
          <cell r="C185" t="str">
            <v>CHF</v>
          </cell>
          <cell r="D185">
            <v>41000</v>
          </cell>
          <cell r="E185">
            <v>0.25</v>
          </cell>
          <cell r="F185">
            <v>586300</v>
          </cell>
          <cell r="G185">
            <v>392646</v>
          </cell>
          <cell r="H185">
            <v>10250</v>
          </cell>
          <cell r="I185">
            <v>7572</v>
          </cell>
          <cell r="J185">
            <v>-425568</v>
          </cell>
          <cell r="K185">
            <v>40494</v>
          </cell>
          <cell r="L185">
            <v>0</v>
          </cell>
          <cell r="M185">
            <v>7572</v>
          </cell>
        </row>
        <row r="186">
          <cell r="A186" t="str">
            <v>EQO000468K00JDCMA</v>
          </cell>
          <cell r="B186" t="str">
            <v>EQOPT AMERICAN PUT @ 31005000 JUN03 CH0012056047 468</v>
          </cell>
          <cell r="C186" t="str">
            <v>CHF</v>
          </cell>
          <cell r="D186">
            <v>41000</v>
          </cell>
          <cell r="E186">
            <v>50.34</v>
          </cell>
          <cell r="F186">
            <v>706430</v>
          </cell>
          <cell r="G186">
            <v>473098</v>
          </cell>
          <cell r="H186">
            <v>2063940</v>
          </cell>
          <cell r="I186">
            <v>1524778</v>
          </cell>
          <cell r="J186">
            <v>1002888</v>
          </cell>
          <cell r="K186">
            <v>48791</v>
          </cell>
          <cell r="L186">
            <v>0</v>
          </cell>
          <cell r="M186">
            <v>1524778</v>
          </cell>
        </row>
        <row r="187">
          <cell r="A187" t="str">
            <v>EQO000469K00JDCMA</v>
          </cell>
          <cell r="B187" t="str">
            <v>EQOPT AMERICAN PUT @ 5643000 JUN03 CH0012005267 469</v>
          </cell>
          <cell r="C187" t="str">
            <v>CHF</v>
          </cell>
          <cell r="D187">
            <v>303000</v>
          </cell>
          <cell r="E187">
            <v>6.89</v>
          </cell>
          <cell r="F187">
            <v>1081710</v>
          </cell>
          <cell r="G187">
            <v>724424</v>
          </cell>
          <cell r="H187">
            <v>2087670</v>
          </cell>
          <cell r="I187">
            <v>1542309</v>
          </cell>
          <cell r="J187">
            <v>743173</v>
          </cell>
          <cell r="K187">
            <v>74711</v>
          </cell>
          <cell r="L187">
            <v>0</v>
          </cell>
          <cell r="M187">
            <v>1542309</v>
          </cell>
        </row>
        <row r="188">
          <cell r="A188" t="str">
            <v>EQO000470K00JDCMA</v>
          </cell>
          <cell r="B188" t="str">
            <v>EQOPT AMERICAN CALL @ 6897000 JUN03 CH0012005267 470</v>
          </cell>
          <cell r="C188" t="str">
            <v>CHF</v>
          </cell>
          <cell r="D188">
            <v>303000</v>
          </cell>
          <cell r="E188">
            <v>0.02</v>
          </cell>
          <cell r="F188">
            <v>987780</v>
          </cell>
          <cell r="G188">
            <v>661518</v>
          </cell>
          <cell r="H188">
            <v>6060</v>
          </cell>
          <cell r="I188">
            <v>4476</v>
          </cell>
          <cell r="J188">
            <v>-725265</v>
          </cell>
          <cell r="K188">
            <v>68224</v>
          </cell>
          <cell r="L188">
            <v>0</v>
          </cell>
          <cell r="M188">
            <v>4476</v>
          </cell>
        </row>
        <row r="189">
          <cell r="A189" t="str">
            <v>EQO000476K00JDCMA</v>
          </cell>
          <cell r="B189" t="str">
            <v>SMI_INDEXJUN03600000000C476</v>
          </cell>
          <cell r="C189" t="str">
            <v>CHF</v>
          </cell>
          <cell r="D189">
            <v>-4500</v>
          </cell>
          <cell r="E189">
            <v>0.1</v>
          </cell>
          <cell r="F189">
            <v>-2055150</v>
          </cell>
          <cell r="G189">
            <v>-1386834</v>
          </cell>
          <cell r="H189">
            <v>-450</v>
          </cell>
          <cell r="I189">
            <v>-332</v>
          </cell>
          <cell r="J189">
            <v>1517952</v>
          </cell>
          <cell r="K189">
            <v>-131450</v>
          </cell>
          <cell r="L189">
            <v>0</v>
          </cell>
          <cell r="M189">
            <v>-332</v>
          </cell>
        </row>
        <row r="190">
          <cell r="A190" t="str">
            <v>EQO000501K00JDCMA</v>
          </cell>
          <cell r="B190" t="str">
            <v>EQOPT AMERICAN PUT @ 31230000 JUN03 CH0012056047 501</v>
          </cell>
          <cell r="C190" t="str">
            <v>CHF</v>
          </cell>
          <cell r="D190">
            <v>-23700</v>
          </cell>
          <cell r="E190">
            <v>52.46</v>
          </cell>
          <cell r="F190">
            <v>-355500</v>
          </cell>
          <cell r="G190">
            <v>-243810</v>
          </cell>
          <cell r="H190">
            <v>-1243302</v>
          </cell>
          <cell r="I190">
            <v>-918515</v>
          </cell>
          <cell r="J190">
            <v>-655882</v>
          </cell>
          <cell r="K190">
            <v>-18822</v>
          </cell>
          <cell r="L190">
            <v>0</v>
          </cell>
          <cell r="M190">
            <v>-918515</v>
          </cell>
        </row>
        <row r="191">
          <cell r="A191" t="str">
            <v>EQO000502K00JDCMA</v>
          </cell>
          <cell r="B191" t="str">
            <v>EQOPT EUROPEAN PUT @ 31230000 JUN03 CH0012056047 502</v>
          </cell>
          <cell r="C191" t="str">
            <v>CHF</v>
          </cell>
          <cell r="D191">
            <v>23700</v>
          </cell>
          <cell r="E191">
            <v>52.46</v>
          </cell>
          <cell r="F191">
            <v>390102</v>
          </cell>
          <cell r="G191">
            <v>267541</v>
          </cell>
          <cell r="H191">
            <v>1243302</v>
          </cell>
          <cell r="I191">
            <v>918515</v>
          </cell>
          <cell r="J191">
            <v>630319</v>
          </cell>
          <cell r="K191">
            <v>20654</v>
          </cell>
          <cell r="L191">
            <v>0</v>
          </cell>
          <cell r="M191">
            <v>918515</v>
          </cell>
        </row>
        <row r="192">
          <cell r="A192" t="str">
            <v>EQO000503K00JDCMA</v>
          </cell>
          <cell r="B192" t="str">
            <v>EQOPT AMERICAN CALL @ 38170000 JUN03 CH0012056047 503</v>
          </cell>
          <cell r="C192" t="str">
            <v>CHF</v>
          </cell>
          <cell r="D192">
            <v>-23700</v>
          </cell>
          <cell r="E192">
            <v>0.24</v>
          </cell>
          <cell r="F192">
            <v>-390102</v>
          </cell>
          <cell r="G192">
            <v>-267541</v>
          </cell>
          <cell r="H192">
            <v>-5688</v>
          </cell>
          <cell r="I192">
            <v>-4202</v>
          </cell>
          <cell r="J192">
            <v>283993</v>
          </cell>
          <cell r="K192">
            <v>-20654</v>
          </cell>
          <cell r="L192">
            <v>0</v>
          </cell>
          <cell r="M192">
            <v>-4202</v>
          </cell>
        </row>
        <row r="193">
          <cell r="A193" t="str">
            <v>EQO000504K00JDCMA</v>
          </cell>
          <cell r="B193" t="str">
            <v>EQOPT EUROPEAN CALL @ 38170000 JUN03 CH0012056047 504</v>
          </cell>
          <cell r="C193" t="str">
            <v>CHF</v>
          </cell>
          <cell r="D193">
            <v>23700</v>
          </cell>
          <cell r="E193">
            <v>0.24</v>
          </cell>
          <cell r="F193">
            <v>355500</v>
          </cell>
          <cell r="G193">
            <v>243810</v>
          </cell>
          <cell r="H193">
            <v>5688</v>
          </cell>
          <cell r="I193">
            <v>4202</v>
          </cell>
          <cell r="J193">
            <v>-258430</v>
          </cell>
          <cell r="K193">
            <v>18822</v>
          </cell>
          <cell r="L193">
            <v>0</v>
          </cell>
          <cell r="M193">
            <v>4202</v>
          </cell>
        </row>
        <row r="194">
          <cell r="A194" t="str">
            <v>EQO000541K00JDCMA</v>
          </cell>
          <cell r="B194" t="str">
            <v>EQOPT AMERICAN PUT @ 500000 AUG04 IT0001976403 541</v>
          </cell>
          <cell r="C194" t="str">
            <v>EUR</v>
          </cell>
          <cell r="D194">
            <v>500000</v>
          </cell>
          <cell r="E194">
            <v>1.31</v>
          </cell>
          <cell r="F194">
            <v>554500</v>
          </cell>
          <cell r="G194">
            <v>547180</v>
          </cell>
          <cell r="H194">
            <v>655000</v>
          </cell>
          <cell r="I194">
            <v>713819</v>
          </cell>
          <cell r="J194">
            <v>109524</v>
          </cell>
          <cell r="K194">
            <v>57113</v>
          </cell>
          <cell r="L194">
            <v>0</v>
          </cell>
          <cell r="M194">
            <v>713819</v>
          </cell>
        </row>
        <row r="195">
          <cell r="A195" t="str">
            <v>EQO000620K00JDCMA</v>
          </cell>
          <cell r="B195" t="str">
            <v>SMI_INDEXJUN03500000000C620</v>
          </cell>
          <cell r="C195" t="str">
            <v>CHF</v>
          </cell>
          <cell r="D195">
            <v>-8300</v>
          </cell>
          <cell r="E195">
            <v>12.9</v>
          </cell>
          <cell r="F195">
            <v>-3778160</v>
          </cell>
          <cell r="G195">
            <v>-2557649</v>
          </cell>
          <cell r="H195">
            <v>-107070</v>
          </cell>
          <cell r="I195">
            <v>-79100</v>
          </cell>
          <cell r="J195">
            <v>2712093</v>
          </cell>
          <cell r="K195">
            <v>-233544</v>
          </cell>
          <cell r="L195">
            <v>0</v>
          </cell>
          <cell r="M195">
            <v>-79100</v>
          </cell>
        </row>
        <row r="196">
          <cell r="A196" t="str">
            <v>EQO000661K00JDCMA</v>
          </cell>
          <cell r="B196" t="str">
            <v>EQOPT EUROPEAN CALL @ 3500000 JAN04 574599106 661</v>
          </cell>
          <cell r="C196" t="str">
            <v>USD</v>
          </cell>
          <cell r="D196">
            <v>200000</v>
          </cell>
          <cell r="E196">
            <v>0.12</v>
          </cell>
          <cell r="F196">
            <v>169200</v>
          </cell>
          <cell r="G196">
            <v>169200</v>
          </cell>
          <cell r="H196">
            <v>24000</v>
          </cell>
          <cell r="I196">
            <v>24000</v>
          </cell>
          <cell r="J196">
            <v>-145200</v>
          </cell>
          <cell r="K196">
            <v>0</v>
          </cell>
          <cell r="L196">
            <v>0</v>
          </cell>
          <cell r="M196">
            <v>24000</v>
          </cell>
        </row>
        <row r="197">
          <cell r="A197" t="str">
            <v>EQO000668K00JDCMA</v>
          </cell>
          <cell r="B197" t="str">
            <v>SMI_INDEXDEC03490000000C668</v>
          </cell>
          <cell r="C197" t="str">
            <v>CHF</v>
          </cell>
          <cell r="D197">
            <v>-2500</v>
          </cell>
          <cell r="E197">
            <v>92.6</v>
          </cell>
          <cell r="F197">
            <v>-1466250</v>
          </cell>
          <cell r="G197">
            <v>-980113</v>
          </cell>
          <cell r="H197">
            <v>-231500</v>
          </cell>
          <cell r="I197">
            <v>-171025</v>
          </cell>
          <cell r="J197">
            <v>912197</v>
          </cell>
          <cell r="K197">
            <v>-103108</v>
          </cell>
          <cell r="L197">
            <v>0</v>
          </cell>
          <cell r="M197">
            <v>-171025</v>
          </cell>
        </row>
        <row r="198">
          <cell r="A198" t="str">
            <v>EQO000669K00JDCMA</v>
          </cell>
          <cell r="B198" t="str">
            <v>EQOPT AMERICAN CALL @ 13000000 MAR03 FR0000120271 669</v>
          </cell>
          <cell r="C198" t="str">
            <v>EUR</v>
          </cell>
          <cell r="D198">
            <v>0</v>
          </cell>
          <cell r="E198">
            <v>0</v>
          </cell>
          <cell r="F198">
            <v>1350000</v>
          </cell>
          <cell r="G198">
            <v>1318815</v>
          </cell>
          <cell r="H198">
            <v>0</v>
          </cell>
          <cell r="I198">
            <v>0</v>
          </cell>
          <cell r="J198">
            <v>-1471230</v>
          </cell>
          <cell r="K198">
            <v>152415</v>
          </cell>
          <cell r="L198">
            <v>0</v>
          </cell>
          <cell r="M198">
            <v>0</v>
          </cell>
        </row>
        <row r="199">
          <cell r="A199" t="str">
            <v>EQO000674K00JDCMA</v>
          </cell>
          <cell r="B199" t="str">
            <v>SMI_INDEXDEC03460000000C674</v>
          </cell>
          <cell r="C199" t="str">
            <v>CHF</v>
          </cell>
          <cell r="D199">
            <v>-2300</v>
          </cell>
          <cell r="E199">
            <v>161.6</v>
          </cell>
          <cell r="F199">
            <v>-1258675</v>
          </cell>
          <cell r="G199">
            <v>-838892</v>
          </cell>
          <cell r="H199">
            <v>-371680</v>
          </cell>
          <cell r="I199">
            <v>-274586</v>
          </cell>
          <cell r="J199">
            <v>655285</v>
          </cell>
          <cell r="K199">
            <v>-90979</v>
          </cell>
          <cell r="L199">
            <v>0</v>
          </cell>
          <cell r="M199">
            <v>-274586</v>
          </cell>
        </row>
        <row r="200">
          <cell r="A200" t="str">
            <v>EQO000684K00JDCMA</v>
          </cell>
          <cell r="B200" t="str">
            <v>EQOPT EUROPEAN CALL @ 300000 SEP04 549463107 684</v>
          </cell>
          <cell r="C200" t="str">
            <v>USD</v>
          </cell>
          <cell r="D200">
            <v>-5000000</v>
          </cell>
          <cell r="E200">
            <v>0.27300000000000002</v>
          </cell>
          <cell r="F200">
            <v>-2347000</v>
          </cell>
          <cell r="G200">
            <v>-2347000</v>
          </cell>
          <cell r="H200">
            <v>-1362750</v>
          </cell>
          <cell r="I200">
            <v>-1362750</v>
          </cell>
          <cell r="J200">
            <v>984250</v>
          </cell>
          <cell r="K200">
            <v>0</v>
          </cell>
          <cell r="L200">
            <v>0</v>
          </cell>
          <cell r="M200">
            <v>-1362750</v>
          </cell>
        </row>
        <row r="201">
          <cell r="A201" t="str">
            <v>EQO000698K00JDCMA</v>
          </cell>
          <cell r="B201" t="str">
            <v>EQOPT AMERICAN CALL @ 2500000 JAN04 143658102 698</v>
          </cell>
          <cell r="C201" t="str">
            <v>USD</v>
          </cell>
          <cell r="D201">
            <v>-100000</v>
          </cell>
          <cell r="E201">
            <v>2.8</v>
          </cell>
          <cell r="F201">
            <v>-620000</v>
          </cell>
          <cell r="G201">
            <v>-620000</v>
          </cell>
          <cell r="H201">
            <v>-280000</v>
          </cell>
          <cell r="I201">
            <v>-280000</v>
          </cell>
          <cell r="J201">
            <v>340000</v>
          </cell>
          <cell r="K201">
            <v>0</v>
          </cell>
          <cell r="L201">
            <v>0</v>
          </cell>
          <cell r="M201">
            <v>-280000</v>
          </cell>
        </row>
        <row r="202">
          <cell r="A202" t="str">
            <v>EQO000708K00JDCMA</v>
          </cell>
          <cell r="B202" t="str">
            <v>EQOPT EUROPEAN CALL @ 3500000 JAN04 574599106 708</v>
          </cell>
          <cell r="C202" t="str">
            <v>USD</v>
          </cell>
          <cell r="D202">
            <v>200000</v>
          </cell>
          <cell r="E202">
            <v>0.12</v>
          </cell>
          <cell r="F202">
            <v>58000</v>
          </cell>
          <cell r="G202">
            <v>58000</v>
          </cell>
          <cell r="H202">
            <v>24000</v>
          </cell>
          <cell r="I202">
            <v>24000</v>
          </cell>
          <cell r="J202">
            <v>-34000</v>
          </cell>
          <cell r="K202">
            <v>0</v>
          </cell>
          <cell r="L202">
            <v>0</v>
          </cell>
          <cell r="M202">
            <v>24000</v>
          </cell>
        </row>
        <row r="203">
          <cell r="A203" t="str">
            <v>EQO000710K00JDCMA</v>
          </cell>
          <cell r="B203" t="str">
            <v>EQOPT AMERICAN CALL @ 5000000 MAR03 FR0000131906 710</v>
          </cell>
          <cell r="C203" t="str">
            <v>EUR</v>
          </cell>
          <cell r="D203">
            <v>0</v>
          </cell>
          <cell r="E203">
            <v>0</v>
          </cell>
          <cell r="F203">
            <v>-215000</v>
          </cell>
          <cell r="G203">
            <v>-228287</v>
          </cell>
          <cell r="H203">
            <v>0</v>
          </cell>
          <cell r="I203">
            <v>0</v>
          </cell>
          <cell r="J203">
            <v>234307</v>
          </cell>
          <cell r="K203">
            <v>-6020</v>
          </cell>
          <cell r="L203">
            <v>0</v>
          </cell>
          <cell r="M203">
            <v>0</v>
          </cell>
        </row>
        <row r="204">
          <cell r="A204" t="str">
            <v>EQO000715K00JDCMA</v>
          </cell>
          <cell r="B204" t="str">
            <v>EQOPT AMERICAN CALL @ 2600000 DEC04 DE0007100000 715</v>
          </cell>
          <cell r="C204" t="str">
            <v>EUR</v>
          </cell>
          <cell r="D204">
            <v>-200000</v>
          </cell>
          <cell r="E204">
            <v>4.9800000000000004</v>
          </cell>
          <cell r="F204">
            <v>-1110000</v>
          </cell>
          <cell r="G204">
            <v>-1204905</v>
          </cell>
          <cell r="H204">
            <v>-996000</v>
          </cell>
          <cell r="I204">
            <v>-1085440</v>
          </cell>
          <cell r="J204">
            <v>124237</v>
          </cell>
          <cell r="K204">
            <v>-4773</v>
          </cell>
          <cell r="L204">
            <v>0</v>
          </cell>
          <cell r="M204">
            <v>-1085440</v>
          </cell>
        </row>
        <row r="205">
          <cell r="A205" t="str">
            <v>EQO000719K00JDCMA</v>
          </cell>
          <cell r="B205" t="str">
            <v>EQOPT AMERICAN CALL @ 2200000 APR03 IT0000062072 719</v>
          </cell>
          <cell r="C205" t="str">
            <v>EUR</v>
          </cell>
          <cell r="D205">
            <v>500000</v>
          </cell>
          <cell r="E205">
            <v>0.04</v>
          </cell>
          <cell r="F205">
            <v>340000</v>
          </cell>
          <cell r="G205">
            <v>365024</v>
          </cell>
          <cell r="H205">
            <v>20000</v>
          </cell>
          <cell r="I205">
            <v>21796</v>
          </cell>
          <cell r="J205">
            <v>-348736</v>
          </cell>
          <cell r="K205">
            <v>5508</v>
          </cell>
          <cell r="L205">
            <v>0</v>
          </cell>
          <cell r="M205">
            <v>21796</v>
          </cell>
        </row>
        <row r="206">
          <cell r="A206" t="str">
            <v>EQO000720K00JDCMA</v>
          </cell>
          <cell r="B206" t="str">
            <v>EQOPT AMERICAN CALL @ 5000000 JUN03 CH0012005267 720</v>
          </cell>
          <cell r="C206" t="str">
            <v>CHF</v>
          </cell>
          <cell r="D206">
            <v>250000</v>
          </cell>
          <cell r="E206">
            <v>2.7</v>
          </cell>
          <cell r="F206">
            <v>582500</v>
          </cell>
          <cell r="G206">
            <v>427617</v>
          </cell>
          <cell r="H206">
            <v>675000</v>
          </cell>
          <cell r="I206">
            <v>498670</v>
          </cell>
          <cell r="J206">
            <v>68336</v>
          </cell>
          <cell r="K206">
            <v>2716</v>
          </cell>
          <cell r="L206">
            <v>0</v>
          </cell>
          <cell r="M206">
            <v>498670</v>
          </cell>
        </row>
        <row r="207">
          <cell r="A207" t="str">
            <v>EQO000721K00JDCMA</v>
          </cell>
          <cell r="B207" t="str">
            <v>EQOPT EUROPEAN PUT @ 500000 AUG04 IT0001976403 721</v>
          </cell>
          <cell r="C207" t="str">
            <v>EUR</v>
          </cell>
          <cell r="D207">
            <v>1500000</v>
          </cell>
          <cell r="E207">
            <v>1.31</v>
          </cell>
          <cell r="F207">
            <v>1515000</v>
          </cell>
          <cell r="G207">
            <v>1631049</v>
          </cell>
          <cell r="H207">
            <v>1965000</v>
          </cell>
          <cell r="I207">
            <v>2141457</v>
          </cell>
          <cell r="J207">
            <v>490410</v>
          </cell>
          <cell r="K207">
            <v>19998</v>
          </cell>
          <cell r="L207">
            <v>0</v>
          </cell>
          <cell r="M207">
            <v>2141457</v>
          </cell>
        </row>
        <row r="208">
          <cell r="A208" t="str">
            <v>EQO000722K00JDCMA</v>
          </cell>
          <cell r="B208" t="str">
            <v>EQOPT EUROPEAN CALL @ 4480000 MAY03 TW0002330008 722</v>
          </cell>
          <cell r="C208" t="str">
            <v>TWD</v>
          </cell>
          <cell r="D208">
            <v>7500000</v>
          </cell>
          <cell r="E208">
            <v>3.5009999999999999</v>
          </cell>
          <cell r="F208">
            <v>27257894</v>
          </cell>
          <cell r="G208">
            <v>786209</v>
          </cell>
          <cell r="H208">
            <v>26259225</v>
          </cell>
          <cell r="I208">
            <v>756750</v>
          </cell>
          <cell r="J208">
            <v>-28780</v>
          </cell>
          <cell r="K208">
            <v>-679</v>
          </cell>
          <cell r="L208">
            <v>0</v>
          </cell>
          <cell r="M208">
            <v>756750</v>
          </cell>
        </row>
        <row r="209">
          <cell r="A209" t="str">
            <v>EQO000723K00JDCMA</v>
          </cell>
          <cell r="B209" t="str">
            <v>EQOPT EUROPEAN PUT @ 4480000 MAY03 TW0002330008 723</v>
          </cell>
          <cell r="C209" t="str">
            <v>TWD</v>
          </cell>
          <cell r="D209">
            <v>7500000</v>
          </cell>
          <cell r="E209">
            <v>3.827</v>
          </cell>
          <cell r="F209">
            <v>36983589</v>
          </cell>
          <cell r="G209">
            <v>1066731</v>
          </cell>
          <cell r="H209">
            <v>28705575</v>
          </cell>
          <cell r="I209">
            <v>827250</v>
          </cell>
          <cell r="J209">
            <v>-238559</v>
          </cell>
          <cell r="K209">
            <v>-922</v>
          </cell>
          <cell r="L209">
            <v>0</v>
          </cell>
          <cell r="M209">
            <v>827250</v>
          </cell>
        </row>
        <row r="210">
          <cell r="A210" t="str">
            <v>EQO000725K00JDCMA</v>
          </cell>
          <cell r="B210" t="str">
            <v>EQOPT AMERICAN CALL @ 240000 APR03 GB0007676405 725</v>
          </cell>
          <cell r="C210" t="str">
            <v>GBP</v>
          </cell>
          <cell r="D210">
            <v>1300000</v>
          </cell>
          <cell r="E210">
            <v>1.2999999999999999E-2</v>
          </cell>
          <cell r="F210">
            <v>71500</v>
          </cell>
          <cell r="G210">
            <v>113041</v>
          </cell>
          <cell r="H210">
            <v>16250</v>
          </cell>
          <cell r="I210">
            <v>25678</v>
          </cell>
          <cell r="J210">
            <v>-87306</v>
          </cell>
          <cell r="K210">
            <v>-57</v>
          </cell>
          <cell r="L210">
            <v>0</v>
          </cell>
          <cell r="M210">
            <v>25678</v>
          </cell>
        </row>
        <row r="211">
          <cell r="A211" t="str">
            <v>EQO000726K00JDCMA</v>
          </cell>
          <cell r="B211" t="str">
            <v>EQOPT AMERICAN CALL @ 240000 JUL03 GB0007676405 726</v>
          </cell>
          <cell r="C211" t="str">
            <v>GBP</v>
          </cell>
          <cell r="D211">
            <v>1300000</v>
          </cell>
          <cell r="E211">
            <v>0.06</v>
          </cell>
          <cell r="F211">
            <v>123500</v>
          </cell>
          <cell r="G211">
            <v>195253</v>
          </cell>
          <cell r="H211">
            <v>78000</v>
          </cell>
          <cell r="I211">
            <v>123255</v>
          </cell>
          <cell r="J211">
            <v>-71899</v>
          </cell>
          <cell r="K211">
            <v>-98</v>
          </cell>
          <cell r="L211">
            <v>0</v>
          </cell>
          <cell r="M211">
            <v>123255</v>
          </cell>
        </row>
        <row r="212">
          <cell r="A212" t="str">
            <v>EQO000727K00JDCMA</v>
          </cell>
          <cell r="B212" t="str">
            <v>EQOPT AMERICAN CALL @ 240000 JUL03 GB0007676405 727</v>
          </cell>
          <cell r="C212" t="str">
            <v>GBP</v>
          </cell>
          <cell r="D212">
            <v>1100000</v>
          </cell>
          <cell r="E212">
            <v>0.06</v>
          </cell>
          <cell r="F212">
            <v>115500</v>
          </cell>
          <cell r="G212">
            <v>182605</v>
          </cell>
          <cell r="H212">
            <v>66000</v>
          </cell>
          <cell r="I212">
            <v>104293</v>
          </cell>
          <cell r="J212">
            <v>-78219</v>
          </cell>
          <cell r="K212">
            <v>-92</v>
          </cell>
          <cell r="L212">
            <v>0</v>
          </cell>
          <cell r="M212">
            <v>104293</v>
          </cell>
        </row>
        <row r="213">
          <cell r="A213" t="str">
            <v>EQO000728K00JDCMA</v>
          </cell>
          <cell r="B213" t="str">
            <v>EQOPT AMERICAN CALL @ 3800000 JUN03 DE0007614406 728</v>
          </cell>
          <cell r="C213" t="str">
            <v>EUR</v>
          </cell>
          <cell r="D213">
            <v>265000</v>
          </cell>
          <cell r="E213">
            <v>2.4900000000000002</v>
          </cell>
          <cell r="F213">
            <v>781750</v>
          </cell>
          <cell r="G213">
            <v>841788</v>
          </cell>
          <cell r="H213">
            <v>659850</v>
          </cell>
          <cell r="I213">
            <v>719104</v>
          </cell>
          <cell r="J213">
            <v>-132846</v>
          </cell>
          <cell r="K213">
            <v>10162</v>
          </cell>
          <cell r="L213">
            <v>0</v>
          </cell>
          <cell r="M213">
            <v>719104</v>
          </cell>
        </row>
        <row r="214">
          <cell r="A214" t="str">
            <v>EQO000737K00JDCMA</v>
          </cell>
          <cell r="B214" t="str">
            <v>EQOPT AMERICAN PUT @ 1000000 DEC04 ES0173516115 737</v>
          </cell>
          <cell r="C214" t="str">
            <v>EUR</v>
          </cell>
          <cell r="D214">
            <v>400000</v>
          </cell>
          <cell r="E214">
            <v>1.02</v>
          </cell>
          <cell r="F214">
            <v>440800</v>
          </cell>
          <cell r="G214">
            <v>475975</v>
          </cell>
          <cell r="H214">
            <v>408000</v>
          </cell>
          <cell r="I214">
            <v>444638</v>
          </cell>
          <cell r="J214">
            <v>-35745</v>
          </cell>
          <cell r="K214">
            <v>4408</v>
          </cell>
          <cell r="L214">
            <v>0</v>
          </cell>
          <cell r="M214">
            <v>444638</v>
          </cell>
        </row>
        <row r="215">
          <cell r="A215" t="str">
            <v>EQO000738K00JDCMA</v>
          </cell>
          <cell r="B215" t="str">
            <v>EQOPT AMERICAN CALL @ 370000 MAY03 IT0000064854 738</v>
          </cell>
          <cell r="C215" t="str">
            <v>EUR</v>
          </cell>
          <cell r="D215">
            <v>5400000</v>
          </cell>
          <cell r="E215">
            <v>0.1</v>
          </cell>
          <cell r="F215">
            <v>405000</v>
          </cell>
          <cell r="G215">
            <v>440518</v>
          </cell>
          <cell r="H215">
            <v>540000</v>
          </cell>
          <cell r="I215">
            <v>588492</v>
          </cell>
          <cell r="J215">
            <v>147123</v>
          </cell>
          <cell r="K215">
            <v>850</v>
          </cell>
          <cell r="L215">
            <v>0</v>
          </cell>
          <cell r="M215">
            <v>588492</v>
          </cell>
        </row>
        <row r="216">
          <cell r="A216" t="str">
            <v>EQO000740K00JDCMA</v>
          </cell>
          <cell r="B216" t="str">
            <v>EQOPT AMERICAN PUT @ 3800000 JUN03 FR0000130809 740</v>
          </cell>
          <cell r="C216" t="str">
            <v>EUR</v>
          </cell>
          <cell r="D216">
            <v>200000</v>
          </cell>
          <cell r="E216">
            <v>1.29</v>
          </cell>
          <cell r="F216">
            <v>500000</v>
          </cell>
          <cell r="G216">
            <v>550200</v>
          </cell>
          <cell r="H216">
            <v>258000</v>
          </cell>
          <cell r="I216">
            <v>281168</v>
          </cell>
          <cell r="J216">
            <v>-263731</v>
          </cell>
          <cell r="K216">
            <v>-5300</v>
          </cell>
          <cell r="L216">
            <v>0</v>
          </cell>
          <cell r="M216">
            <v>281168</v>
          </cell>
        </row>
        <row r="217">
          <cell r="A217" t="str">
            <v>EQO000741K00JDCMA</v>
          </cell>
          <cell r="B217" t="str">
            <v>EQOPT AMERICAN CALL @ 2600000 JUN03 FR0000125338 741</v>
          </cell>
          <cell r="C217" t="str">
            <v>EUR</v>
          </cell>
          <cell r="D217">
            <v>500000</v>
          </cell>
          <cell r="E217">
            <v>2.11</v>
          </cell>
          <cell r="F217">
            <v>1535000</v>
          </cell>
          <cell r="G217">
            <v>1648897</v>
          </cell>
          <cell r="H217">
            <v>1055000</v>
          </cell>
          <cell r="I217">
            <v>1149739</v>
          </cell>
          <cell r="J217">
            <v>-523104</v>
          </cell>
          <cell r="K217">
            <v>23946</v>
          </cell>
          <cell r="L217">
            <v>0</v>
          </cell>
          <cell r="M217">
            <v>1149739</v>
          </cell>
        </row>
        <row r="218">
          <cell r="A218" t="str">
            <v>EQO000742K00JDCMA</v>
          </cell>
          <cell r="B218" t="str">
            <v>EQOPT AMERICAN CALL @ 370000 MAY03 IT0000064854 742</v>
          </cell>
          <cell r="C218" t="str">
            <v>EUR</v>
          </cell>
          <cell r="D218">
            <v>-2700000</v>
          </cell>
          <cell r="E218">
            <v>0.10100000000000001</v>
          </cell>
          <cell r="F218">
            <v>-492750</v>
          </cell>
          <cell r="G218">
            <v>-524877</v>
          </cell>
          <cell r="H218">
            <v>-272700</v>
          </cell>
          <cell r="I218">
            <v>-297188</v>
          </cell>
          <cell r="J218">
            <v>239810</v>
          </cell>
          <cell r="K218">
            <v>-12121</v>
          </cell>
          <cell r="L218">
            <v>0</v>
          </cell>
          <cell r="M218">
            <v>-297188</v>
          </cell>
        </row>
        <row r="219">
          <cell r="A219" t="str">
            <v>EQO000746K00JDCMA</v>
          </cell>
          <cell r="B219" t="str">
            <v>EQOPT EUROPEAN PUT @ 1597770 JUN03 FR0000133308 746</v>
          </cell>
          <cell r="C219" t="str">
            <v>EUR</v>
          </cell>
          <cell r="D219">
            <v>260969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</row>
        <row r="220">
          <cell r="A220" t="str">
            <v>EQO000747K00JDCMA</v>
          </cell>
          <cell r="B220" t="str">
            <v>EQOPT EUROPEAN PUT @ 1597770 JUN03 FR0000133308 747</v>
          </cell>
          <cell r="C220" t="str">
            <v>EUR</v>
          </cell>
          <cell r="D220">
            <v>-260969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</row>
        <row r="221">
          <cell r="A221" t="str">
            <v>EQO000748K00JDCMA</v>
          </cell>
          <cell r="B221" t="str">
            <v>EQOPT EUROPEAN CALL @ 1952830 JUN03 FR0000133308 748</v>
          </cell>
          <cell r="C221" t="str">
            <v>EUR</v>
          </cell>
          <cell r="D221">
            <v>-260969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EQO000749K00JDCMA</v>
          </cell>
          <cell r="B222" t="str">
            <v>EQOPT EUROPEAN CALL @ 1952830 JUN03 FR0000133308 749</v>
          </cell>
          <cell r="C222" t="str">
            <v>EUR</v>
          </cell>
          <cell r="D222">
            <v>260969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</row>
        <row r="223">
          <cell r="A223" t="str">
            <v>EQO000750K00JDCMA</v>
          </cell>
          <cell r="B223" t="str">
            <v>EQOPT EUROPEAN PUT @ 1597770 SEP04 FR0000133308 750</v>
          </cell>
          <cell r="C223" t="str">
            <v>EUR</v>
          </cell>
          <cell r="D223">
            <v>-260969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EQO000751K00JDCMA</v>
          </cell>
          <cell r="B224" t="str">
            <v>EQOPT EUROPEAN PUT @ 1597770 SEP04 FR0000133308 751</v>
          </cell>
          <cell r="C224" t="str">
            <v>EUR</v>
          </cell>
          <cell r="D224">
            <v>260969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EQO000752K00JDCMA</v>
          </cell>
          <cell r="B225" t="str">
            <v>EQOPT EUROPEAN CALL @ 1952830 SEP04 FR0000133308 752</v>
          </cell>
          <cell r="C225" t="str">
            <v>EUR</v>
          </cell>
          <cell r="D225">
            <v>-260969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</row>
        <row r="226">
          <cell r="A226" t="str">
            <v>EQO000753K00JDCMA</v>
          </cell>
          <cell r="B226" t="str">
            <v>EQOPT EUROPEAN CALL @ 1952830 SEP04 FR0000133308 753</v>
          </cell>
          <cell r="C226" t="str">
            <v>EUR</v>
          </cell>
          <cell r="D226">
            <v>260969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</row>
        <row r="227">
          <cell r="A227" t="str">
            <v>FXO000003K00JDCMA</v>
          </cell>
          <cell r="B227" t="str">
            <v>FXO USD/JPY EC @ 11865000 5MAY04</v>
          </cell>
          <cell r="C227" t="str">
            <v>USD</v>
          </cell>
          <cell r="D227">
            <v>29498525</v>
          </cell>
          <cell r="E227">
            <v>3.1E-2</v>
          </cell>
          <cell r="F227">
            <v>1563422</v>
          </cell>
          <cell r="G227">
            <v>1563422</v>
          </cell>
          <cell r="H227">
            <v>915870</v>
          </cell>
          <cell r="I227">
            <v>915870</v>
          </cell>
          <cell r="J227">
            <v>-647551</v>
          </cell>
          <cell r="K227">
            <v>0</v>
          </cell>
          <cell r="L227">
            <v>0</v>
          </cell>
          <cell r="M227">
            <v>915870</v>
          </cell>
        </row>
        <row r="228">
          <cell r="A228" t="str">
            <v>FXO000004K00JDCMA</v>
          </cell>
          <cell r="B228" t="str">
            <v>FXO USD/JPY EP @ 11865000 5MAY04</v>
          </cell>
          <cell r="C228" t="str">
            <v>USD</v>
          </cell>
          <cell r="D228">
            <v>29498525</v>
          </cell>
          <cell r="E228">
            <v>4.9000000000000002E-2</v>
          </cell>
          <cell r="F228">
            <v>1336283</v>
          </cell>
          <cell r="G228">
            <v>1336283</v>
          </cell>
          <cell r="H228">
            <v>1451445</v>
          </cell>
          <cell r="I228">
            <v>1451445</v>
          </cell>
          <cell r="J228">
            <v>115162</v>
          </cell>
          <cell r="K228">
            <v>0</v>
          </cell>
          <cell r="L228">
            <v>0</v>
          </cell>
          <cell r="M228">
            <v>1451445</v>
          </cell>
        </row>
        <row r="229">
          <cell r="A229" t="str">
            <v>FXO000007K00JDCMA</v>
          </cell>
          <cell r="B229" t="str">
            <v>FXO USD/JPY EC @ 11880000 12MAY04</v>
          </cell>
          <cell r="C229" t="str">
            <v>USD</v>
          </cell>
          <cell r="D229">
            <v>29461279</v>
          </cell>
          <cell r="E229">
            <v>3.1E-2</v>
          </cell>
          <cell r="F229">
            <v>1421433</v>
          </cell>
          <cell r="G229">
            <v>1421433</v>
          </cell>
          <cell r="H229">
            <v>906641</v>
          </cell>
          <cell r="I229">
            <v>906641</v>
          </cell>
          <cell r="J229">
            <v>-514791</v>
          </cell>
          <cell r="K229">
            <v>0</v>
          </cell>
          <cell r="L229">
            <v>0</v>
          </cell>
          <cell r="M229">
            <v>906641</v>
          </cell>
        </row>
        <row r="230">
          <cell r="A230" t="str">
            <v>FXO000008K00JDCMA</v>
          </cell>
          <cell r="B230" t="str">
            <v>FXO USD/JPY EP @ 11880000 12MAY04</v>
          </cell>
          <cell r="C230" t="str">
            <v>USD</v>
          </cell>
          <cell r="D230">
            <v>29461279</v>
          </cell>
          <cell r="E230">
            <v>0.05</v>
          </cell>
          <cell r="F230">
            <v>1421433</v>
          </cell>
          <cell r="G230">
            <v>1421433</v>
          </cell>
          <cell r="H230">
            <v>1487735</v>
          </cell>
          <cell r="I230">
            <v>1487735</v>
          </cell>
          <cell r="J230">
            <v>66302</v>
          </cell>
          <cell r="K230">
            <v>0</v>
          </cell>
          <cell r="L230">
            <v>0</v>
          </cell>
          <cell r="M230">
            <v>1487735</v>
          </cell>
        </row>
        <row r="231">
          <cell r="A231" t="str">
            <v>FXO000011K00JDCMA</v>
          </cell>
          <cell r="B231" t="str">
            <v>FXO USD/JPY EC @ 11865000 5MAY04</v>
          </cell>
          <cell r="C231" t="str">
            <v>USD</v>
          </cell>
          <cell r="D231">
            <v>-29498525</v>
          </cell>
          <cell r="E231">
            <v>3.1E-2</v>
          </cell>
          <cell r="F231">
            <v>-1641592</v>
          </cell>
          <cell r="G231">
            <v>-1641592</v>
          </cell>
          <cell r="H231">
            <v>-915870</v>
          </cell>
          <cell r="I231">
            <v>-915870</v>
          </cell>
          <cell r="J231">
            <v>725722</v>
          </cell>
          <cell r="K231">
            <v>0</v>
          </cell>
          <cell r="L231">
            <v>0</v>
          </cell>
          <cell r="M231">
            <v>-915870</v>
          </cell>
        </row>
        <row r="232">
          <cell r="A232" t="str">
            <v>FXO000012K00JDCMA</v>
          </cell>
          <cell r="B232" t="str">
            <v>FXO USD/JPY EP @ 11865000 5MAY04</v>
          </cell>
          <cell r="C232" t="str">
            <v>USD</v>
          </cell>
          <cell r="D232">
            <v>-29498525</v>
          </cell>
          <cell r="E232">
            <v>4.9000000000000002E-2</v>
          </cell>
          <cell r="F232">
            <v>-1641592</v>
          </cell>
          <cell r="G232">
            <v>-1641592</v>
          </cell>
          <cell r="H232">
            <v>-1451445</v>
          </cell>
          <cell r="I232">
            <v>-1451445</v>
          </cell>
          <cell r="J232">
            <v>190147</v>
          </cell>
          <cell r="K232">
            <v>0</v>
          </cell>
          <cell r="L232">
            <v>0</v>
          </cell>
          <cell r="M232">
            <v>-1451445</v>
          </cell>
        </row>
        <row r="233">
          <cell r="A233" t="str">
            <v>FXO000013K00JDCMA</v>
          </cell>
          <cell r="B233" t="str">
            <v>FXO USD/JPY EC @ 11880000 12MAY04</v>
          </cell>
          <cell r="C233" t="str">
            <v>USD</v>
          </cell>
          <cell r="D233">
            <v>-29461279</v>
          </cell>
          <cell r="E233">
            <v>3.1E-2</v>
          </cell>
          <cell r="F233">
            <v>-1658670</v>
          </cell>
          <cell r="G233">
            <v>-1658670</v>
          </cell>
          <cell r="H233">
            <v>-906641</v>
          </cell>
          <cell r="I233">
            <v>-906641</v>
          </cell>
          <cell r="J233">
            <v>752028</v>
          </cell>
          <cell r="K233">
            <v>0</v>
          </cell>
          <cell r="L233">
            <v>0</v>
          </cell>
          <cell r="M233">
            <v>-906641</v>
          </cell>
        </row>
        <row r="234">
          <cell r="A234" t="str">
            <v>FXO000014K00JDCMA</v>
          </cell>
          <cell r="B234" t="str">
            <v>FXO USD/JPY EP @ 11880000 12MAY04</v>
          </cell>
          <cell r="C234" t="str">
            <v>USD</v>
          </cell>
          <cell r="D234">
            <v>-29461279</v>
          </cell>
          <cell r="E234">
            <v>0.05</v>
          </cell>
          <cell r="F234">
            <v>-1658670</v>
          </cell>
          <cell r="G234">
            <v>-1658670</v>
          </cell>
          <cell r="H234">
            <v>-1487735</v>
          </cell>
          <cell r="I234">
            <v>-1487735</v>
          </cell>
          <cell r="J234">
            <v>170934</v>
          </cell>
          <cell r="K234">
            <v>0</v>
          </cell>
          <cell r="L234">
            <v>0</v>
          </cell>
          <cell r="M234">
            <v>-1487735</v>
          </cell>
        </row>
        <row r="235">
          <cell r="A235" t="str">
            <v>OPB000001K00JDCMA</v>
          </cell>
          <cell r="B235" t="str">
            <v>BOPT AMR C @ 1.10BPS JUN 11 XS0148976318 [1]</v>
          </cell>
          <cell r="C235" t="str">
            <v>JPY</v>
          </cell>
          <cell r="D235">
            <v>1000000</v>
          </cell>
          <cell r="E235">
            <v>130.94999999999999</v>
          </cell>
          <cell r="F235">
            <v>0</v>
          </cell>
          <cell r="G235">
            <v>0</v>
          </cell>
          <cell r="H235">
            <v>130949999</v>
          </cell>
          <cell r="I235">
            <v>1107774</v>
          </cell>
          <cell r="J235">
            <v>1107774</v>
          </cell>
          <cell r="K235">
            <v>0</v>
          </cell>
          <cell r="L235">
            <v>0</v>
          </cell>
          <cell r="M235">
            <v>1107774</v>
          </cell>
        </row>
        <row r="236">
          <cell r="A236" t="str">
            <v>OPB000003K00JDCMA</v>
          </cell>
          <cell r="B236" t="str">
            <v>BOPT AMR C @ 1.60BPS OCT 06 US143658AS19 [3]</v>
          </cell>
          <cell r="C236" t="str">
            <v>USD</v>
          </cell>
          <cell r="D236">
            <v>10000</v>
          </cell>
          <cell r="E236">
            <v>80.230999999999995</v>
          </cell>
          <cell r="F236">
            <v>0</v>
          </cell>
          <cell r="G236">
            <v>0</v>
          </cell>
          <cell r="H236">
            <v>802313</v>
          </cell>
          <cell r="I236">
            <v>802314</v>
          </cell>
          <cell r="J236">
            <v>802314</v>
          </cell>
          <cell r="K236">
            <v>0</v>
          </cell>
          <cell r="L236">
            <v>0</v>
          </cell>
          <cell r="M236">
            <v>802314</v>
          </cell>
        </row>
        <row r="237">
          <cell r="A237" t="str">
            <v>OPB000004K00JDCMA</v>
          </cell>
          <cell r="B237" t="str">
            <v>BOPT AMR C @ 1.50BPS APR 04 574599AW6 [4]</v>
          </cell>
          <cell r="C237" t="str">
            <v>USD</v>
          </cell>
          <cell r="D237">
            <v>10000</v>
          </cell>
          <cell r="E237">
            <v>4.8860000000000001</v>
          </cell>
          <cell r="F237">
            <v>171500</v>
          </cell>
          <cell r="G237">
            <v>171500</v>
          </cell>
          <cell r="H237">
            <v>48855</v>
          </cell>
          <cell r="I237">
            <v>48855</v>
          </cell>
          <cell r="J237">
            <v>-122645</v>
          </cell>
          <cell r="K237">
            <v>0</v>
          </cell>
          <cell r="L237">
            <v>0</v>
          </cell>
          <cell r="M237">
            <v>48855</v>
          </cell>
        </row>
        <row r="238">
          <cell r="A238" t="str">
            <v>OPB000006K00JDCMA</v>
          </cell>
          <cell r="B238" t="str">
            <v>BOPT AMR C @ 2.45BPS MAY 09 XS0147563455 [6]</v>
          </cell>
          <cell r="C238" t="str">
            <v>JPY</v>
          </cell>
          <cell r="D238">
            <v>200</v>
          </cell>
          <cell r="E238">
            <v>248000</v>
          </cell>
          <cell r="F238">
            <v>0</v>
          </cell>
          <cell r="G238">
            <v>0</v>
          </cell>
          <cell r="H238">
            <v>49600000</v>
          </cell>
          <cell r="I238">
            <v>419592</v>
          </cell>
          <cell r="J238">
            <v>419592</v>
          </cell>
          <cell r="K238">
            <v>0</v>
          </cell>
          <cell r="L238">
            <v>0</v>
          </cell>
          <cell r="M238">
            <v>419592</v>
          </cell>
        </row>
        <row r="239">
          <cell r="A239" t="str">
            <v>OPB000007K00JDCMA</v>
          </cell>
          <cell r="B239" t="str">
            <v>BOPT AMR C @ 1.30BPS JUN 11 XS0148976318 [7]</v>
          </cell>
          <cell r="C239" t="str">
            <v>JPY</v>
          </cell>
          <cell r="D239">
            <v>750000</v>
          </cell>
          <cell r="E239">
            <v>130.94999999999999</v>
          </cell>
          <cell r="F239">
            <v>0</v>
          </cell>
          <cell r="G239">
            <v>0</v>
          </cell>
          <cell r="H239">
            <v>98212499</v>
          </cell>
          <cell r="I239">
            <v>830830</v>
          </cell>
          <cell r="J239">
            <v>830830</v>
          </cell>
          <cell r="K239">
            <v>0</v>
          </cell>
          <cell r="L239">
            <v>0</v>
          </cell>
          <cell r="M239">
            <v>830830</v>
          </cell>
        </row>
        <row r="240">
          <cell r="A240" t="str">
            <v>OPB000008K00JDCMA</v>
          </cell>
          <cell r="B240" t="str">
            <v>BOPT AMR C @ 1.60BPS OCT 07 XS0149888744 [8]</v>
          </cell>
          <cell r="C240" t="str">
            <v>USD</v>
          </cell>
          <cell r="D240">
            <v>80</v>
          </cell>
          <cell r="E240">
            <v>6207.5</v>
          </cell>
          <cell r="F240">
            <v>197000</v>
          </cell>
          <cell r="G240">
            <v>197000</v>
          </cell>
          <cell r="H240">
            <v>496600</v>
          </cell>
          <cell r="I240">
            <v>496600</v>
          </cell>
          <cell r="J240">
            <v>299600</v>
          </cell>
          <cell r="K240">
            <v>0</v>
          </cell>
          <cell r="L240">
            <v>0</v>
          </cell>
          <cell r="M240">
            <v>496600</v>
          </cell>
        </row>
        <row r="241">
          <cell r="A241" t="str">
            <v>OPB000010K00JDCMA</v>
          </cell>
          <cell r="B241" t="str">
            <v>BOPT AMR C @ 0.85BPS DEC 07 XS0159052041 [10]</v>
          </cell>
          <cell r="C241" t="str">
            <v>EUR</v>
          </cell>
          <cell r="D241">
            <v>25</v>
          </cell>
          <cell r="E241">
            <v>8500</v>
          </cell>
          <cell r="F241">
            <v>0</v>
          </cell>
          <cell r="G241">
            <v>0</v>
          </cell>
          <cell r="H241">
            <v>212500</v>
          </cell>
          <cell r="I241">
            <v>231582</v>
          </cell>
          <cell r="J241">
            <v>231582</v>
          </cell>
          <cell r="K241">
            <v>0</v>
          </cell>
          <cell r="L241">
            <v>0</v>
          </cell>
          <cell r="M241">
            <v>231582</v>
          </cell>
        </row>
        <row r="242">
          <cell r="A242" t="str">
            <v>OPB000013K00JDCMA</v>
          </cell>
          <cell r="B242" t="str">
            <v>BOPT AMR C @ 0.01BPS MAR 05 MER FLOAT 13 MAR 2032 [13]</v>
          </cell>
          <cell r="C242" t="str">
            <v>USD</v>
          </cell>
          <cell r="D242">
            <v>10000</v>
          </cell>
          <cell r="E242">
            <v>23.3</v>
          </cell>
          <cell r="F242">
            <v>157500</v>
          </cell>
          <cell r="G242">
            <v>157500</v>
          </cell>
          <cell r="H242">
            <v>233000</v>
          </cell>
          <cell r="I242">
            <v>233000</v>
          </cell>
          <cell r="J242">
            <v>75500</v>
          </cell>
          <cell r="K242">
            <v>0</v>
          </cell>
          <cell r="L242">
            <v>0</v>
          </cell>
          <cell r="M242">
            <v>233000</v>
          </cell>
        </row>
        <row r="243">
          <cell r="A243" t="str">
            <v>FXO000005K00JDCMA</v>
          </cell>
          <cell r="B243" t="str">
            <v>FXO USD/JPY EP @ 11870000 27APR04</v>
          </cell>
          <cell r="C243" t="str">
            <v>USD</v>
          </cell>
          <cell r="D243">
            <v>29486099</v>
          </cell>
          <cell r="E243">
            <v>4.9000000000000002E-2</v>
          </cell>
          <cell r="F243">
            <v>1368155</v>
          </cell>
          <cell r="G243">
            <v>1368155</v>
          </cell>
          <cell r="H243">
            <v>1440690</v>
          </cell>
          <cell r="I243">
            <v>1440690</v>
          </cell>
          <cell r="J243">
            <v>72535</v>
          </cell>
          <cell r="K243">
            <v>0</v>
          </cell>
          <cell r="L243">
            <v>0</v>
          </cell>
          <cell r="M243">
            <v>1440690</v>
          </cell>
        </row>
        <row r="244">
          <cell r="A244" t="str">
            <v>FXO000006K00JDCMA</v>
          </cell>
          <cell r="B244" t="str">
            <v>FXO USD/JPY EC @ 11870000 27APR04</v>
          </cell>
          <cell r="C244" t="str">
            <v>USD</v>
          </cell>
          <cell r="D244">
            <v>29486099</v>
          </cell>
          <cell r="E244">
            <v>3.1E-2</v>
          </cell>
          <cell r="F244">
            <v>1618786</v>
          </cell>
          <cell r="G244">
            <v>1618786</v>
          </cell>
          <cell r="H244">
            <v>901684</v>
          </cell>
          <cell r="I244">
            <v>901684</v>
          </cell>
          <cell r="J244">
            <v>-717101</v>
          </cell>
          <cell r="K244">
            <v>0</v>
          </cell>
          <cell r="L244">
            <v>0</v>
          </cell>
          <cell r="M244">
            <v>901684</v>
          </cell>
        </row>
        <row r="245">
          <cell r="A245" t="str">
            <v>FXO000009K00JDCMA</v>
          </cell>
          <cell r="B245" t="str">
            <v>FXO USD/JPY EC @ 11870000 27APR04</v>
          </cell>
          <cell r="C245" t="str">
            <v>USD</v>
          </cell>
          <cell r="D245">
            <v>-29486099</v>
          </cell>
          <cell r="E245">
            <v>3.1E-2</v>
          </cell>
          <cell r="F245">
            <v>-922949</v>
          </cell>
          <cell r="G245">
            <v>-922949</v>
          </cell>
          <cell r="H245">
            <v>-901684</v>
          </cell>
          <cell r="I245">
            <v>-901684</v>
          </cell>
          <cell r="J245">
            <v>21264</v>
          </cell>
          <cell r="K245">
            <v>0</v>
          </cell>
          <cell r="L245">
            <v>0</v>
          </cell>
          <cell r="M245">
            <v>-901684</v>
          </cell>
        </row>
        <row r="246">
          <cell r="A246" t="str">
            <v>FXO000010K00JDCMA</v>
          </cell>
          <cell r="B246" t="str">
            <v>FXO USD/JPY EP @ 11870000 27APR04</v>
          </cell>
          <cell r="C246" t="str">
            <v>USD</v>
          </cell>
          <cell r="D246">
            <v>-29486099</v>
          </cell>
          <cell r="E246">
            <v>4.9000000000000002E-2</v>
          </cell>
          <cell r="F246">
            <v>-2258601</v>
          </cell>
          <cell r="G246">
            <v>-2258601</v>
          </cell>
          <cell r="H246">
            <v>-1440690</v>
          </cell>
          <cell r="I246">
            <v>-1440690</v>
          </cell>
          <cell r="J246">
            <v>817910</v>
          </cell>
          <cell r="K246">
            <v>0</v>
          </cell>
          <cell r="L246">
            <v>0</v>
          </cell>
          <cell r="M246">
            <v>-1440690</v>
          </cell>
        </row>
        <row r="247">
          <cell r="A247" t="str">
            <v>IRS000029K00JDCMA</v>
          </cell>
          <cell r="B247" t="str">
            <v>CDS US DEUTLN PF 0.880% 20071017 [ 29 ]</v>
          </cell>
          <cell r="C247" t="str">
            <v>USD</v>
          </cell>
          <cell r="D247">
            <v>1</v>
          </cell>
          <cell r="E247">
            <v>-107507.59</v>
          </cell>
          <cell r="F247">
            <v>0</v>
          </cell>
          <cell r="G247">
            <v>0</v>
          </cell>
          <cell r="H247">
            <v>-107507</v>
          </cell>
          <cell r="I247">
            <v>-107507</v>
          </cell>
          <cell r="J247">
            <v>-107507</v>
          </cell>
          <cell r="K247">
            <v>0</v>
          </cell>
          <cell r="L247">
            <v>0</v>
          </cell>
          <cell r="M247">
            <v>-107507</v>
          </cell>
        </row>
        <row r="248">
          <cell r="A248" t="str">
            <v>IRS000033K00JDCMA</v>
          </cell>
          <cell r="B248" t="str">
            <v>CDS US DEUTLN PF 0.640% 20071108 [ 33 ]</v>
          </cell>
          <cell r="C248" t="str">
            <v>USD</v>
          </cell>
          <cell r="D248">
            <v>1</v>
          </cell>
          <cell r="E248">
            <v>-52091.5</v>
          </cell>
          <cell r="F248">
            <v>0</v>
          </cell>
          <cell r="G248">
            <v>0</v>
          </cell>
          <cell r="H248">
            <v>-52091</v>
          </cell>
          <cell r="I248">
            <v>-52091</v>
          </cell>
          <cell r="J248">
            <v>-52091</v>
          </cell>
          <cell r="K248">
            <v>0</v>
          </cell>
          <cell r="L248">
            <v>0</v>
          </cell>
          <cell r="M248">
            <v>-52091</v>
          </cell>
        </row>
        <row r="249">
          <cell r="A249" t="str">
            <v>IRS000038K00JDCMA</v>
          </cell>
          <cell r="B249" t="str">
            <v>CDS US GOLDNY PF 1.150% 20040720 [ 38 ]</v>
          </cell>
          <cell r="C249" t="str">
            <v>USD</v>
          </cell>
          <cell r="D249">
            <v>1</v>
          </cell>
          <cell r="E249">
            <v>-28014.12</v>
          </cell>
          <cell r="F249">
            <v>0</v>
          </cell>
          <cell r="G249">
            <v>0</v>
          </cell>
          <cell r="H249">
            <v>-28014</v>
          </cell>
          <cell r="I249">
            <v>-28014</v>
          </cell>
          <cell r="J249">
            <v>-28014</v>
          </cell>
          <cell r="K249">
            <v>0</v>
          </cell>
          <cell r="L249">
            <v>0</v>
          </cell>
          <cell r="M249">
            <v>-28014</v>
          </cell>
        </row>
        <row r="250">
          <cell r="A250" t="str">
            <v>IRS000040K00JDCMA</v>
          </cell>
          <cell r="B250" t="str">
            <v>CDS US DEUTLN PF 0.720% 20050413 [ 40 ]</v>
          </cell>
          <cell r="C250" t="str">
            <v>USD</v>
          </cell>
          <cell r="D250">
            <v>1</v>
          </cell>
          <cell r="E250">
            <v>-15161.31</v>
          </cell>
          <cell r="F250">
            <v>0</v>
          </cell>
          <cell r="G250">
            <v>0</v>
          </cell>
          <cell r="H250">
            <v>-15161</v>
          </cell>
          <cell r="I250">
            <v>-15161</v>
          </cell>
          <cell r="J250">
            <v>-15161</v>
          </cell>
          <cell r="K250">
            <v>0</v>
          </cell>
          <cell r="L250">
            <v>0</v>
          </cell>
          <cell r="M250">
            <v>-15161</v>
          </cell>
        </row>
        <row r="251">
          <cell r="A251" t="str">
            <v>IRS000041K00JDCMA</v>
          </cell>
          <cell r="B251" t="str">
            <v>CDS US GSILLN PF 0.570% 20071220 [ 41 ]</v>
          </cell>
          <cell r="C251" t="str">
            <v>USD</v>
          </cell>
          <cell r="D251">
            <v>1</v>
          </cell>
          <cell r="E251">
            <v>-18615.509999999998</v>
          </cell>
          <cell r="F251">
            <v>0</v>
          </cell>
          <cell r="G251">
            <v>0</v>
          </cell>
          <cell r="H251">
            <v>-18615</v>
          </cell>
          <cell r="I251">
            <v>-18615</v>
          </cell>
          <cell r="J251">
            <v>-18615</v>
          </cell>
          <cell r="K251">
            <v>0</v>
          </cell>
          <cell r="L251">
            <v>0</v>
          </cell>
          <cell r="M251">
            <v>-18615</v>
          </cell>
        </row>
        <row r="252">
          <cell r="A252" t="str">
            <v>IRS000042K00JDCMA</v>
          </cell>
          <cell r="B252" t="str">
            <v>CDS US JPCHNY PF 0.700% 20050413 [ 42 ]</v>
          </cell>
          <cell r="C252" t="str">
            <v>USD</v>
          </cell>
          <cell r="D252">
            <v>1</v>
          </cell>
          <cell r="E252">
            <v>-51337</v>
          </cell>
          <cell r="F252">
            <v>0</v>
          </cell>
          <cell r="G252">
            <v>0</v>
          </cell>
          <cell r="H252">
            <v>-51337</v>
          </cell>
          <cell r="I252">
            <v>-51337</v>
          </cell>
          <cell r="J252">
            <v>-51337</v>
          </cell>
          <cell r="K252">
            <v>0</v>
          </cell>
          <cell r="L252">
            <v>0</v>
          </cell>
          <cell r="M252">
            <v>-51337</v>
          </cell>
        </row>
        <row r="253">
          <cell r="A253" t="str">
            <v>IRS000043K00JDCMA</v>
          </cell>
          <cell r="B253" t="str">
            <v>CDS US GSILLN PF 3.600% 20100115 [ 43 ]</v>
          </cell>
          <cell r="C253" t="str">
            <v>USD</v>
          </cell>
          <cell r="D253">
            <v>1</v>
          </cell>
          <cell r="E253">
            <v>-220917.5</v>
          </cell>
          <cell r="F253">
            <v>0</v>
          </cell>
          <cell r="G253">
            <v>0</v>
          </cell>
          <cell r="H253">
            <v>-220917</v>
          </cell>
          <cell r="I253">
            <v>-220917</v>
          </cell>
          <cell r="J253">
            <v>-220917</v>
          </cell>
          <cell r="K253">
            <v>0</v>
          </cell>
          <cell r="L253">
            <v>0</v>
          </cell>
          <cell r="M253">
            <v>-220917</v>
          </cell>
        </row>
        <row r="254">
          <cell r="A254" t="str">
            <v>IRS000046K00JDCMA</v>
          </cell>
          <cell r="B254" t="str">
            <v>CDS US MSILLN PF 3.850% 20080320 [ 46 ]</v>
          </cell>
          <cell r="C254" t="str">
            <v>USD</v>
          </cell>
          <cell r="D254">
            <v>1</v>
          </cell>
          <cell r="E254">
            <v>-184785.26</v>
          </cell>
          <cell r="F254">
            <v>0</v>
          </cell>
          <cell r="G254">
            <v>0</v>
          </cell>
          <cell r="H254">
            <v>-184785</v>
          </cell>
          <cell r="I254">
            <v>-184785</v>
          </cell>
          <cell r="J254">
            <v>-184785</v>
          </cell>
          <cell r="K254">
            <v>0</v>
          </cell>
          <cell r="L254">
            <v>0</v>
          </cell>
          <cell r="M254">
            <v>-184785</v>
          </cell>
        </row>
        <row r="255">
          <cell r="A255" t="str">
            <v>IRS000047K00JDCMA</v>
          </cell>
          <cell r="B255" t="str">
            <v>CDS US MSILLN PF 0.980% 20040720 [ 47 ]</v>
          </cell>
          <cell r="C255" t="str">
            <v>USD</v>
          </cell>
          <cell r="D255">
            <v>1</v>
          </cell>
          <cell r="E255">
            <v>-14807.51</v>
          </cell>
          <cell r="F255">
            <v>0</v>
          </cell>
          <cell r="G255">
            <v>0</v>
          </cell>
          <cell r="H255">
            <v>-14807</v>
          </cell>
          <cell r="I255">
            <v>-14807</v>
          </cell>
          <cell r="J255">
            <v>-14807</v>
          </cell>
          <cell r="K255">
            <v>0</v>
          </cell>
          <cell r="L255">
            <v>0</v>
          </cell>
          <cell r="M255">
            <v>-14807</v>
          </cell>
        </row>
        <row r="256">
          <cell r="A256" t="str">
            <v>IRS000048K00JDCMA</v>
          </cell>
          <cell r="B256" t="str">
            <v>CDS US GSILLN PF 0.700% 20080320 [ 48 ]</v>
          </cell>
          <cell r="C256" t="str">
            <v>USD</v>
          </cell>
          <cell r="D256">
            <v>1</v>
          </cell>
          <cell r="E256">
            <v>-49708.22</v>
          </cell>
          <cell r="F256">
            <v>0</v>
          </cell>
          <cell r="G256">
            <v>0</v>
          </cell>
          <cell r="H256">
            <v>-49708</v>
          </cell>
          <cell r="I256">
            <v>-49708</v>
          </cell>
          <cell r="J256">
            <v>-49708</v>
          </cell>
          <cell r="K256">
            <v>0</v>
          </cell>
          <cell r="L256">
            <v>0</v>
          </cell>
          <cell r="M256">
            <v>-49708</v>
          </cell>
        </row>
        <row r="257">
          <cell r="A257" t="str">
            <v>IRS000051K00JDCMA</v>
          </cell>
          <cell r="B257" t="str">
            <v>CDS US JPCHNY PF 0.650% 20080320 [ 51 ]</v>
          </cell>
          <cell r="C257" t="str">
            <v>USD</v>
          </cell>
          <cell r="D257">
            <v>1</v>
          </cell>
          <cell r="E257">
            <v>-38064.589999999997</v>
          </cell>
          <cell r="F257">
            <v>0</v>
          </cell>
          <cell r="G257">
            <v>0</v>
          </cell>
          <cell r="H257">
            <v>-38064</v>
          </cell>
          <cell r="I257">
            <v>-38064</v>
          </cell>
          <cell r="J257">
            <v>-38064</v>
          </cell>
          <cell r="K257">
            <v>0</v>
          </cell>
          <cell r="L257">
            <v>0</v>
          </cell>
          <cell r="M257">
            <v>-38064</v>
          </cell>
        </row>
        <row r="258">
          <cell r="A258" t="str">
            <v>IRS000052K00JDCMA</v>
          </cell>
          <cell r="B258" t="str">
            <v>CDS US GOLDNY PF 0.600% 20050413 [ 52 ]</v>
          </cell>
          <cell r="C258" t="str">
            <v>USD</v>
          </cell>
          <cell r="D258">
            <v>1</v>
          </cell>
          <cell r="E258">
            <v>-23908</v>
          </cell>
          <cell r="F258">
            <v>0</v>
          </cell>
          <cell r="G258">
            <v>0</v>
          </cell>
          <cell r="H258">
            <v>-23908</v>
          </cell>
          <cell r="I258">
            <v>-23908</v>
          </cell>
          <cell r="J258">
            <v>-23908</v>
          </cell>
          <cell r="K258">
            <v>0</v>
          </cell>
          <cell r="L258">
            <v>0</v>
          </cell>
          <cell r="M258">
            <v>-23908</v>
          </cell>
        </row>
        <row r="259">
          <cell r="A259" t="str">
            <v>IRS000053K00JDCMA</v>
          </cell>
          <cell r="B259" t="str">
            <v>CDS US DEUTNY RF 4.000% 20031217 [ 53 ]</v>
          </cell>
          <cell r="C259" t="str">
            <v>USD</v>
          </cell>
          <cell r="D259">
            <v>1</v>
          </cell>
          <cell r="E259">
            <v>1842</v>
          </cell>
          <cell r="F259">
            <v>0</v>
          </cell>
          <cell r="G259">
            <v>0</v>
          </cell>
          <cell r="H259">
            <v>1842</v>
          </cell>
          <cell r="I259">
            <v>1842</v>
          </cell>
          <cell r="J259">
            <v>1842</v>
          </cell>
          <cell r="K259">
            <v>0</v>
          </cell>
          <cell r="L259">
            <v>0</v>
          </cell>
          <cell r="M259">
            <v>1842</v>
          </cell>
        </row>
        <row r="260">
          <cell r="A260" t="str">
            <v>IRS000055K00JDCMA</v>
          </cell>
          <cell r="B260" t="str">
            <v>CDS US DEUTNY RF 4.000% 20031217 [ 55 ]</v>
          </cell>
          <cell r="C260" t="str">
            <v>USD</v>
          </cell>
          <cell r="D260">
            <v>1</v>
          </cell>
          <cell r="E260">
            <v>1228</v>
          </cell>
          <cell r="F260">
            <v>0</v>
          </cell>
          <cell r="G260">
            <v>0</v>
          </cell>
          <cell r="H260">
            <v>1228</v>
          </cell>
          <cell r="I260">
            <v>1228</v>
          </cell>
          <cell r="J260">
            <v>1228</v>
          </cell>
          <cell r="K260">
            <v>0</v>
          </cell>
          <cell r="L260">
            <v>0</v>
          </cell>
          <cell r="M260">
            <v>1228</v>
          </cell>
        </row>
        <row r="261">
          <cell r="A261" t="str">
            <v>IRS000056K00JDCMA</v>
          </cell>
          <cell r="B261" t="str">
            <v>CDS PA GSILLN PF 1.200% 20061124 [ 56 ]</v>
          </cell>
          <cell r="C261" t="str">
            <v>USD</v>
          </cell>
          <cell r="D261">
            <v>1</v>
          </cell>
          <cell r="E261">
            <v>-16082.03</v>
          </cell>
          <cell r="F261">
            <v>0</v>
          </cell>
          <cell r="G261">
            <v>0</v>
          </cell>
          <cell r="H261">
            <v>-16082</v>
          </cell>
          <cell r="I261">
            <v>-16082</v>
          </cell>
          <cell r="J261">
            <v>-16082</v>
          </cell>
          <cell r="K261">
            <v>0</v>
          </cell>
          <cell r="L261">
            <v>0</v>
          </cell>
          <cell r="M261">
            <v>-16082</v>
          </cell>
        </row>
        <row r="262">
          <cell r="A262" t="str">
            <v>IRS000057K00JDCMA</v>
          </cell>
          <cell r="B262" t="str">
            <v>CDS CA GSILLN PF 1.700% 20100414 [ 57 ]</v>
          </cell>
          <cell r="C262" t="str">
            <v>USD</v>
          </cell>
          <cell r="D262">
            <v>1</v>
          </cell>
          <cell r="E262">
            <v>17260.27</v>
          </cell>
          <cell r="F262">
            <v>0</v>
          </cell>
          <cell r="G262">
            <v>0</v>
          </cell>
          <cell r="H262">
            <v>17260</v>
          </cell>
          <cell r="I262">
            <v>17260</v>
          </cell>
          <cell r="J262">
            <v>17260</v>
          </cell>
          <cell r="K262">
            <v>0</v>
          </cell>
          <cell r="L262">
            <v>0</v>
          </cell>
          <cell r="M262">
            <v>17260</v>
          </cell>
        </row>
        <row r="263">
          <cell r="A263" t="str">
            <v>IRS000058K00JDCMA</v>
          </cell>
          <cell r="B263" t="str">
            <v>CDS PA MLCONY PF 1.250% 20061124 [ 58 ]</v>
          </cell>
          <cell r="C263" t="str">
            <v>USD</v>
          </cell>
          <cell r="D263">
            <v>1</v>
          </cell>
          <cell r="E263">
            <v>-48094.080000000002</v>
          </cell>
          <cell r="F263">
            <v>0</v>
          </cell>
          <cell r="G263">
            <v>0</v>
          </cell>
          <cell r="H263">
            <v>-48094</v>
          </cell>
          <cell r="I263">
            <v>-48094</v>
          </cell>
          <cell r="J263">
            <v>-48094</v>
          </cell>
          <cell r="K263">
            <v>0</v>
          </cell>
          <cell r="L263">
            <v>0</v>
          </cell>
          <cell r="M263">
            <v>-48094</v>
          </cell>
        </row>
        <row r="264">
          <cell r="A264" t="str">
            <v>IRS000059K00JDCMA</v>
          </cell>
          <cell r="B264" t="str">
            <v>CDS US JPCHNY PF 5.850% 20080415 [ 59 ]</v>
          </cell>
          <cell r="C264" t="str">
            <v>USD</v>
          </cell>
          <cell r="D264">
            <v>1</v>
          </cell>
          <cell r="E264">
            <v>-450692.58</v>
          </cell>
          <cell r="F264">
            <v>0</v>
          </cell>
          <cell r="G264">
            <v>0</v>
          </cell>
          <cell r="H264">
            <v>-450692</v>
          </cell>
          <cell r="I264">
            <v>-450692</v>
          </cell>
          <cell r="J264">
            <v>-450692</v>
          </cell>
          <cell r="K264">
            <v>0</v>
          </cell>
          <cell r="L264">
            <v>0</v>
          </cell>
          <cell r="M264">
            <v>-450692</v>
          </cell>
        </row>
        <row r="265">
          <cell r="A265" t="str">
            <v>IRS000060K00JDCMA</v>
          </cell>
          <cell r="B265" t="str">
            <v>CDS US JPCHNY PF 1.550% 20080320 [ 60 ]</v>
          </cell>
          <cell r="C265" t="str">
            <v>USD</v>
          </cell>
          <cell r="D265">
            <v>1</v>
          </cell>
          <cell r="E265">
            <v>-47168</v>
          </cell>
          <cell r="F265">
            <v>0</v>
          </cell>
          <cell r="G265">
            <v>0</v>
          </cell>
          <cell r="H265">
            <v>-47168</v>
          </cell>
          <cell r="I265">
            <v>-47168</v>
          </cell>
          <cell r="J265">
            <v>-47168</v>
          </cell>
          <cell r="K265">
            <v>0</v>
          </cell>
          <cell r="L265">
            <v>0</v>
          </cell>
          <cell r="M265">
            <v>-47168</v>
          </cell>
        </row>
      </sheetData>
      <sheetData sheetId="3"/>
      <sheetData sheetId="4" refreshError="1"/>
      <sheetData sheetId="5" refreshError="1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CAP"/>
      <sheetName val="Consolidated Balance Sheet"/>
      <sheetName val="Consolidation Worksheet"/>
      <sheetName val="Analysis of Consol. Balances"/>
      <sheetName val="Consolidated Income Statement"/>
      <sheetName val="Consol. Statement of Cash Flows"/>
      <sheetName val="Consolidated Statement of SE"/>
      <sheetName val="Footup to Consolidated Balances"/>
      <sheetName val="REG_RING"/>
      <sheetName val="YTD Return"/>
      <sheetName val="Bal Sheet"/>
      <sheetName val="P&amp;L"/>
      <sheetName val="Allocation"/>
      <sheetName val="Port_Rec"/>
      <sheetName val="Income &amp; Exps"/>
      <sheetName val="Inception to date-Net"/>
      <sheetName val="Perf YTD - Gross"/>
      <sheetName val="JBK's portion"/>
      <sheetName val="Oct 01 LTD Redemptions"/>
      <sheetName val=""/>
      <sheetName val="Data Input Month"/>
      <sheetName val="Data Input Year"/>
      <sheetName val="BS"/>
      <sheetName val="Other"/>
      <sheetName val="Control Download"/>
      <sheetName val="NAME"/>
      <sheetName val="Sub_Reds"/>
      <sheetName val="Support"/>
      <sheetName val="IDC"/>
      <sheetName val="Holdings TB Rec"/>
      <sheetName val="BS &amp; I"/>
      <sheetName val="interest data"/>
      <sheetName val="NAV"/>
      <sheetName val="BEAR INCOME"/>
      <sheetName val="CAPITAL"/>
      <sheetName val="Financial"/>
      <sheetName val="Sheet1"/>
      <sheetName val="Fees"/>
      <sheetName val="Bloomberg Download"/>
      <sheetName val="Sheet2"/>
      <sheetName val="USD"/>
      <sheetName val="Subs-Reds"/>
      <sheetName val="Balance"/>
      <sheetName val="Investors"/>
      <sheetName val="Script2"/>
      <sheetName val="CashFlows"/>
    </sheet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OControl"/>
      <sheetName val="APOLLO_LINKS"/>
      <sheetName val="SHEET1"/>
    </sheetNames>
    <sheetDataSet>
      <sheetData sheetId="0">
        <row r="2">
          <cell r="E2">
            <v>12020</v>
          </cell>
        </row>
        <row r="3">
          <cell r="E3">
            <v>38564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OControl"/>
      <sheetName val="APOLLO_LINKS"/>
      <sheetName val="Acc_Gross_Inc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"/>
      <sheetName val="IS"/>
      <sheetName val="REG (A)"/>
      <sheetName val="REG (B)"/>
      <sheetName val="Portrec"/>
      <sheetName val="Equal A"/>
      <sheetName val="TaxEst"/>
      <sheetName val="IOControl"/>
      <sheetName val="REG_(A)"/>
      <sheetName val="REG_(B)"/>
      <sheetName val="REG_(A)3"/>
      <sheetName val="REG_(B)3"/>
      <sheetName val="Equal_A2"/>
      <sheetName val="REG_(A)1"/>
      <sheetName val="REG_(B)1"/>
      <sheetName val="Equal_A"/>
      <sheetName val="REG_(A)2"/>
      <sheetName val="REG_(B)2"/>
      <sheetName val="Equal_A1"/>
    </sheetNames>
    <sheetDataSet>
      <sheetData sheetId="0">
        <row r="17">
          <cell r="M17">
            <v>0</v>
          </cell>
        </row>
      </sheetData>
      <sheetData sheetId="1"/>
      <sheetData sheetId="2"/>
      <sheetData sheetId="3" refreshError="1">
        <row r="17">
          <cell r="M17">
            <v>0</v>
          </cell>
        </row>
      </sheetData>
      <sheetData sheetId="4"/>
      <sheetData sheetId="5" refreshError="1"/>
      <sheetData sheetId="6" refreshError="1"/>
      <sheetData sheetId="7" refreshError="1"/>
      <sheetData sheetId="8"/>
      <sheetData sheetId="9">
        <row r="17">
          <cell r="M17">
            <v>0</v>
          </cell>
        </row>
      </sheetData>
      <sheetData sheetId="10"/>
      <sheetData sheetId="11"/>
      <sheetData sheetId="12"/>
      <sheetData sheetId="13"/>
      <sheetData sheetId="14">
        <row r="17">
          <cell r="M17">
            <v>0</v>
          </cell>
        </row>
      </sheetData>
      <sheetData sheetId="15"/>
      <sheetData sheetId="16"/>
      <sheetData sheetId="17"/>
      <sheetData sheetId="1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"/>
      <sheetName val="IS"/>
      <sheetName val="REG (A)"/>
      <sheetName val="REG (B)"/>
      <sheetName val="Portrec"/>
      <sheetName val="Perfrec"/>
      <sheetName val="Consolidated Balance Sheet"/>
      <sheetName val="nav"/>
      <sheetName val="REG_(A)"/>
      <sheetName val="REG_(B)"/>
      <sheetName val="REG_(A)1"/>
      <sheetName val="REG_(B)1"/>
      <sheetName val="REG_(A)3"/>
      <sheetName val="REG_(B)3"/>
      <sheetName val="REG_(A)2"/>
      <sheetName val="REG_(B)2"/>
      <sheetName val="REG_(A)4"/>
      <sheetName val="REG_(B)4"/>
      <sheetName val="REG_(A)5"/>
      <sheetName val="REG_(B)5"/>
      <sheetName val="REG_(A)6"/>
      <sheetName val="REG_(B)6"/>
      <sheetName val="REG_(A)13"/>
      <sheetName val="REG_(B)13"/>
      <sheetName val="REG_(A)8"/>
      <sheetName val="REG_(B)8"/>
      <sheetName val="REG_(A)7"/>
      <sheetName val="REG_(B)7"/>
      <sheetName val="REG_(A)9"/>
      <sheetName val="REG_(B)9"/>
      <sheetName val="REG_(A)10"/>
      <sheetName val="REG_(B)10"/>
      <sheetName val="REG_(A)11"/>
      <sheetName val="REG_(B)11"/>
      <sheetName val="REG_(A)12"/>
      <sheetName val="REG_(B)12"/>
      <sheetName val="REG_(A)14"/>
      <sheetName val="REG_(B)14"/>
      <sheetName val="REG_(A)15"/>
      <sheetName val="REG_(B)15"/>
      <sheetName val="REG_(A)17"/>
      <sheetName val="REG_(B)17"/>
      <sheetName val="REG_(A)16"/>
      <sheetName val="REG_(B)16"/>
      <sheetName val="REG_(A)18"/>
      <sheetName val="REG_(B)18"/>
      <sheetName val="REG_(A)19"/>
      <sheetName val="REG_(B)19"/>
      <sheetName val="Signif assum"/>
      <sheetName val="REG_(A)22"/>
      <sheetName val="REG_(B)22"/>
      <sheetName val="Consolidated_Balance_Sheet2"/>
      <sheetName val="Signif_assum2"/>
      <sheetName val="REG_(A)20"/>
      <sheetName val="REG_(B)20"/>
      <sheetName val="Consolidated_Balance_Sheet"/>
      <sheetName val="Signif_assum"/>
      <sheetName val="REG_(A)21"/>
      <sheetName val="REG_(B)21"/>
      <sheetName val="Consolidated_Balance_Sheet1"/>
      <sheetName val="Signif_assum1"/>
    </sheetNames>
    <sheetDataSet>
      <sheetData sheetId="0"/>
      <sheetData sheetId="1"/>
      <sheetData sheetId="2"/>
      <sheetData sheetId="3" refreshError="1">
        <row r="21">
          <cell r="E21">
            <v>41446.180799999995</v>
          </cell>
        </row>
      </sheetData>
      <sheetData sheetId="4"/>
      <sheetData sheetId="5"/>
      <sheetData sheetId="6" refreshError="1"/>
      <sheetData sheetId="7" refreshError="1"/>
      <sheetData sheetId="8"/>
      <sheetData sheetId="9"/>
      <sheetData sheetId="10"/>
      <sheetData sheetId="11">
        <row r="21">
          <cell r="E21">
            <v>41446.180799999995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/>
      <sheetData sheetId="50"/>
      <sheetData sheetId="51"/>
      <sheetData sheetId="52"/>
      <sheetData sheetId="53"/>
      <sheetData sheetId="54">
        <row r="21">
          <cell r="E21">
            <v>41446.180799999995</v>
          </cell>
        </row>
      </sheetData>
      <sheetData sheetId="55"/>
      <sheetData sheetId="56"/>
      <sheetData sheetId="57"/>
      <sheetData sheetId="58"/>
      <sheetData sheetId="59"/>
      <sheetData sheetId="6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AINREC"/>
      <sheetName val="Consolidated Balance Sheet"/>
      <sheetName val="Consolidation Worksheet"/>
      <sheetName val="Analysis of Consol. Balances"/>
      <sheetName val="idc"/>
      <sheetName val="Sheet2"/>
      <sheetName val="PRIOR"/>
      <sheetName val="REG"/>
      <sheetName val="Consolidated_Balance_Sheet"/>
      <sheetName val="Consolidation_Worksheet"/>
      <sheetName val="Analysis_of_Consol__Balances"/>
      <sheetName val="Sheet1"/>
      <sheetName val="Consolidated_Balance_Sheet1"/>
      <sheetName val="Consolidation_Worksheet1"/>
      <sheetName val="Analysis_of_Consol__Balances1"/>
      <sheetName val="Consolidated_Balance_Sheet3"/>
      <sheetName val="Consolidation_Worksheet3"/>
      <sheetName val="Analysis_of_Consol__Balances3"/>
      <sheetName val="Consolidated_Balance_Sheet2"/>
      <sheetName val="Consolidation_Worksheet2"/>
      <sheetName val="Analysis_of_Consol__Balances2"/>
      <sheetName val="Consolidated_Balance_Sheet4"/>
      <sheetName val="Consolidation_Worksheet4"/>
      <sheetName val="Analysis_of_Consol__Balances4"/>
      <sheetName val="Consolidated_Balance_Sheet5"/>
      <sheetName val="Consolidation_Worksheet5"/>
      <sheetName val="Analysis_of_Consol__Balances5"/>
      <sheetName val="Consolidated_Balance_Sheet6"/>
      <sheetName val="Consolidation_Worksheet6"/>
      <sheetName val="Analysis_of_Consol__Balances6"/>
      <sheetName val="Consolidated_Balance_Sheet13"/>
      <sheetName val="Consolidation_Worksheet13"/>
      <sheetName val="Analysis_of_Consol__Balances13"/>
      <sheetName val="Consolidated_Balance_Sheet8"/>
      <sheetName val="Consolidation_Worksheet8"/>
      <sheetName val="Analysis_of_Consol__Balances8"/>
      <sheetName val="Consolidated_Balance_Sheet7"/>
      <sheetName val="Consolidation_Worksheet7"/>
      <sheetName val="Analysis_of_Consol__Balances7"/>
      <sheetName val="Consolidated_Balance_Sheet9"/>
      <sheetName val="Consolidation_Worksheet9"/>
      <sheetName val="Analysis_of_Consol__Balances9"/>
      <sheetName val="Consolidated_Balance_Sheet10"/>
      <sheetName val="Consolidation_Worksheet10"/>
      <sheetName val="Analysis_of_Consol__Balances10"/>
      <sheetName val="Consolidated_Balance_Sheet11"/>
      <sheetName val="Consolidation_Worksheet11"/>
      <sheetName val="Analysis_of_Consol__Balances11"/>
      <sheetName val="Consolidated_Balance_Sheet12"/>
      <sheetName val="Consolidation_Worksheet12"/>
      <sheetName val="Analysis_of_Consol__Balances12"/>
      <sheetName val="Consolidated_Balance_Sheet14"/>
      <sheetName val="Consolidation_Worksheet14"/>
      <sheetName val="Analysis_of_Consol__Balances14"/>
      <sheetName val="Consolidated_Balance_Sheet15"/>
      <sheetName val="Consolidation_Worksheet15"/>
      <sheetName val="Analysis_of_Consol__Balances15"/>
      <sheetName val="Consolidated_Balance_Sheet17"/>
      <sheetName val="Consolidation_Worksheet17"/>
      <sheetName val="Analysis_of_Consol__Balances17"/>
      <sheetName val="Consolidated_Balance_Sheet16"/>
      <sheetName val="Consolidation_Worksheet16"/>
      <sheetName val="Analysis_of_Consol__Balances16"/>
      <sheetName val="Consolidated_Balance_Sheet18"/>
      <sheetName val="Consolidation_Worksheet18"/>
      <sheetName val="Analysis_of_Consol__Balances18"/>
      <sheetName val="Consolidated_Balance_Sheet19"/>
      <sheetName val="Consolidation_Worksheet19"/>
      <sheetName val="Analysis_of_Consol__Balances19"/>
      <sheetName val="Bond Smoothing"/>
      <sheetName val="Consolidated_Balance_Sheet22"/>
      <sheetName val="Consolidation_Worksheet22"/>
      <sheetName val="Analysis_of_Consol__Balances22"/>
      <sheetName val="Bond_Smoothing2"/>
      <sheetName val="Consolidated_Balance_Sheet20"/>
      <sheetName val="Consolidation_Worksheet20"/>
      <sheetName val="Analysis_of_Consol__Balances20"/>
      <sheetName val="Bond_Smoothing"/>
      <sheetName val="Consolidated_Balance_Sheet21"/>
      <sheetName val="Consolidation_Worksheet21"/>
      <sheetName val="Analysis_of_Consol__Balances21"/>
      <sheetName val="Bond_Smoothing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 sheet"/>
      <sheetName val="Holdings TB Rec"/>
      <sheetName val="BS"/>
      <sheetName val="Other"/>
      <sheetName val="Consolidated Balance Sheet"/>
      <sheetName val="Consolidation Worksheet"/>
      <sheetName val="PARTCAP"/>
      <sheetName val="Control Download"/>
      <sheetName val="GL Links"/>
      <sheetName val="Income(expense)"/>
      <sheetName val="BS &amp; I"/>
      <sheetName val="SLP Returns"/>
      <sheetName val="Compliance"/>
      <sheetName val="Email"/>
      <sheetName val="08-17"/>
      <sheetName val="Balance Sheet"/>
      <sheetName val="Financial"/>
      <sheetName val="#REF"/>
      <sheetName val="Up Load"/>
      <sheetName val="Cash tie out - Marin to Geneva"/>
      <sheetName val="DB Swaps"/>
      <sheetName val="Map"/>
      <sheetName val="DB Data"/>
      <sheetName val="BS-REC"/>
      <sheetName val="DB PB"/>
      <sheetName val="Data Input Month"/>
      <sheetName val="Data Input Year"/>
      <sheetName val="Period"/>
      <sheetName val="Data Manual Input"/>
      <sheetName val="Sub_Reds"/>
      <sheetName val="Tax"/>
      <sheetName val="K1"/>
      <sheetName val="Master Allocation"/>
      <sheetName val="INCOME-EXPENSE"/>
      <sheetName val="JPY "/>
      <sheetName val="HSBC"/>
      <sheetName val="Management Fee"/>
      <sheetName val="Sheet1"/>
      <sheetName val="NAME"/>
      <sheetName val="Aug"/>
      <sheetName val="Equalization London"/>
      <sheetName val="K1DB"/>
      <sheetName val="Fixed Data"/>
      <sheetName val="FEESUMMARY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2"/>
      <sheetName val="PV2"/>
      <sheetName val="PnL2"/>
      <sheetName val="NAV Chg2"/>
      <sheetName val="Admin_Mgmt2"/>
      <sheetName val="Cap2"/>
      <sheetName val="Cap Roll New2"/>
      <sheetName val="Cash Roll2"/>
      <sheetName val="Cash Rec2"/>
      <sheetName val="TB Local2"/>
      <sheetName val="Unstld2"/>
      <sheetName val="Script2"/>
      <sheetName val="Optn2"/>
      <sheetName val="Frwd2"/>
      <sheetName val="ANALYSIS"/>
      <sheetName val="Value 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4">
          <cell r="C4">
            <v>691</v>
          </cell>
          <cell r="D4">
            <v>37074</v>
          </cell>
          <cell r="E4">
            <v>37244</v>
          </cell>
          <cell r="F4" t="str">
            <v>EURJPY_VR1</v>
          </cell>
          <cell r="G4" t="str">
            <v>Put</v>
          </cell>
          <cell r="H4" t="str">
            <v>Buy</v>
          </cell>
          <cell r="I4">
            <v>2600000</v>
          </cell>
          <cell r="J4">
            <v>80.349999999999994</v>
          </cell>
          <cell r="K4">
            <v>110.57</v>
          </cell>
          <cell r="L4">
            <v>16.007142819999999</v>
          </cell>
          <cell r="M4">
            <v>5.7851920000000003</v>
          </cell>
          <cell r="N4">
            <v>-150414.992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-1218.71139137</v>
          </cell>
        </row>
        <row r="5">
          <cell r="C5">
            <v>692</v>
          </cell>
          <cell r="D5">
            <v>37074</v>
          </cell>
          <cell r="E5">
            <v>37244</v>
          </cell>
          <cell r="F5" t="str">
            <v>EURJPY_VR1</v>
          </cell>
          <cell r="G5" t="str">
            <v>Put</v>
          </cell>
          <cell r="H5" t="str">
            <v>Buy</v>
          </cell>
          <cell r="I5">
            <v>1700000</v>
          </cell>
          <cell r="J5">
            <v>84.92</v>
          </cell>
          <cell r="K5">
            <v>110.57</v>
          </cell>
          <cell r="L5">
            <v>16.007142819999999</v>
          </cell>
          <cell r="M5">
            <v>16.559411999999998</v>
          </cell>
          <cell r="N5">
            <v>-281510.00400000002</v>
          </cell>
          <cell r="O5">
            <v>0</v>
          </cell>
          <cell r="P5">
            <v>2.7000000000000001E-7</v>
          </cell>
          <cell r="Q5">
            <v>-4.9999999999999998E-7</v>
          </cell>
          <cell r="R5">
            <v>0</v>
          </cell>
          <cell r="S5">
            <v>-2280.8859947599999</v>
          </cell>
        </row>
        <row r="6">
          <cell r="C6">
            <v>693</v>
          </cell>
          <cell r="D6">
            <v>37074</v>
          </cell>
          <cell r="E6">
            <v>37244</v>
          </cell>
          <cell r="F6" t="str">
            <v>EURJPY_VR1</v>
          </cell>
          <cell r="G6" t="str">
            <v>Put</v>
          </cell>
          <cell r="H6" t="str">
            <v>Buy</v>
          </cell>
          <cell r="I6">
            <v>1600000</v>
          </cell>
          <cell r="J6">
            <v>89.5</v>
          </cell>
          <cell r="K6">
            <v>110.57</v>
          </cell>
          <cell r="L6">
            <v>16.007142819999999</v>
          </cell>
          <cell r="M6">
            <v>39.469499999999996</v>
          </cell>
          <cell r="N6">
            <v>-631512</v>
          </cell>
          <cell r="O6">
            <v>2.7000000000000001E-7</v>
          </cell>
          <cell r="P6">
            <v>4.3852300000000004E-3</v>
          </cell>
          <cell r="Q6">
            <v>-6.5688999999999999E-3</v>
          </cell>
          <cell r="R6">
            <v>0</v>
          </cell>
          <cell r="S6">
            <v>-5116.7164429799996</v>
          </cell>
        </row>
        <row r="7">
          <cell r="C7">
            <v>694</v>
          </cell>
          <cell r="D7">
            <v>37074</v>
          </cell>
          <cell r="E7">
            <v>37244</v>
          </cell>
          <cell r="F7" t="str">
            <v>EURJPY_VR1</v>
          </cell>
          <cell r="G7" t="str">
            <v>Put</v>
          </cell>
          <cell r="H7" t="str">
            <v>Buy</v>
          </cell>
          <cell r="I7">
            <v>1400000</v>
          </cell>
          <cell r="J7">
            <v>94.07</v>
          </cell>
          <cell r="K7">
            <v>110.57</v>
          </cell>
          <cell r="L7">
            <v>16.006915150000001</v>
          </cell>
          <cell r="M7">
            <v>85.039286000000004</v>
          </cell>
          <cell r="N7">
            <v>-1190550.004</v>
          </cell>
          <cell r="O7">
            <v>4.5728000000000001E-4</v>
          </cell>
          <cell r="P7">
            <v>6.4019745400000003</v>
          </cell>
          <cell r="Q7">
            <v>-7.5567557499999998</v>
          </cell>
          <cell r="R7">
            <v>0</v>
          </cell>
          <cell r="S7">
            <v>-9646.1731125599999</v>
          </cell>
        </row>
        <row r="8">
          <cell r="C8">
            <v>695</v>
          </cell>
          <cell r="D8">
            <v>37074</v>
          </cell>
          <cell r="E8">
            <v>37244</v>
          </cell>
          <cell r="F8" t="str">
            <v>EURJPY_VR1</v>
          </cell>
          <cell r="G8" t="str">
            <v>Put</v>
          </cell>
          <cell r="H8" t="str">
            <v>Buy</v>
          </cell>
          <cell r="I8">
            <v>1300000</v>
          </cell>
          <cell r="J8">
            <v>98.65</v>
          </cell>
          <cell r="K8">
            <v>110.57</v>
          </cell>
          <cell r="L8">
            <v>15.982814940000001</v>
          </cell>
          <cell r="M8">
            <v>179.740308</v>
          </cell>
          <cell r="N8">
            <v>-2336624.0040000002</v>
          </cell>
          <cell r="O8">
            <v>0.10737526999999999</v>
          </cell>
          <cell r="P8">
            <v>1395.8784547099999</v>
          </cell>
          <cell r="Q8">
            <v>-1242.52677294</v>
          </cell>
          <cell r="R8">
            <v>0</v>
          </cell>
          <cell r="S8">
            <v>-18920.783663480001</v>
          </cell>
        </row>
        <row r="9">
          <cell r="C9">
            <v>697</v>
          </cell>
          <cell r="D9">
            <v>37074</v>
          </cell>
          <cell r="E9">
            <v>37244</v>
          </cell>
          <cell r="F9" t="str">
            <v>EURJPY_VR1</v>
          </cell>
          <cell r="G9" t="str">
            <v>Call</v>
          </cell>
          <cell r="H9" t="str">
            <v>Buy</v>
          </cell>
          <cell r="I9">
            <v>600000</v>
          </cell>
          <cell r="J9">
            <v>103.23</v>
          </cell>
          <cell r="K9">
            <v>110.57</v>
          </cell>
          <cell r="L9">
            <v>15.53093857</v>
          </cell>
          <cell r="M9">
            <v>359.34366699999998</v>
          </cell>
          <cell r="N9">
            <v>-2156062.0019999999</v>
          </cell>
          <cell r="O9">
            <v>720.79854681999996</v>
          </cell>
          <cell r="P9">
            <v>4324791.2809119401</v>
          </cell>
          <cell r="Q9">
            <v>582284.57378074003</v>
          </cell>
          <cell r="R9">
            <v>0</v>
          </cell>
          <cell r="S9">
            <v>17563.403461810001</v>
          </cell>
        </row>
        <row r="10">
          <cell r="C10">
            <v>1053</v>
          </cell>
          <cell r="D10">
            <v>37210</v>
          </cell>
          <cell r="E10">
            <v>37244</v>
          </cell>
          <cell r="F10" t="str">
            <v>EURJPY_VR1</v>
          </cell>
          <cell r="G10" t="str">
            <v>Call</v>
          </cell>
          <cell r="H10" t="str">
            <v>Sell</v>
          </cell>
          <cell r="I10">
            <v>-300000</v>
          </cell>
          <cell r="J10">
            <v>103.23</v>
          </cell>
          <cell r="K10">
            <v>110.57</v>
          </cell>
          <cell r="L10">
            <v>15.76871147</v>
          </cell>
          <cell r="M10">
            <v>458.238</v>
          </cell>
          <cell r="N10">
            <v>1374714</v>
          </cell>
          <cell r="O10">
            <v>721.19341562</v>
          </cell>
          <cell r="P10">
            <v>-2163580.2468701499</v>
          </cell>
          <cell r="Q10">
            <v>-290583.71221393999</v>
          </cell>
          <cell r="R10">
            <v>0</v>
          </cell>
          <cell r="S10">
            <v>-6389.8505938999997</v>
          </cell>
        </row>
        <row r="11">
          <cell r="C11">
            <v>696</v>
          </cell>
          <cell r="D11">
            <v>37074</v>
          </cell>
          <cell r="E11">
            <v>37244</v>
          </cell>
          <cell r="F11" t="str">
            <v>EURJPY_VR1</v>
          </cell>
          <cell r="G11" t="str">
            <v>Put</v>
          </cell>
          <cell r="H11" t="str">
            <v>Buy</v>
          </cell>
          <cell r="I11">
            <v>600000</v>
          </cell>
          <cell r="J11">
            <v>103.23</v>
          </cell>
          <cell r="K11">
            <v>110.57</v>
          </cell>
          <cell r="L11">
            <v>15.53093857</v>
          </cell>
          <cell r="M11">
            <v>359.34366699999998</v>
          </cell>
          <cell r="N11">
            <v>-2156062.0019999999</v>
          </cell>
          <cell r="O11">
            <v>4.2467601000000004</v>
          </cell>
          <cell r="P11">
            <v>25480.560589019999</v>
          </cell>
          <cell r="Q11">
            <v>-16747.482469719998</v>
          </cell>
          <cell r="R11">
            <v>0</v>
          </cell>
          <cell r="S11">
            <v>-17262.715888210001</v>
          </cell>
        </row>
        <row r="12">
          <cell r="C12">
            <v>698</v>
          </cell>
          <cell r="D12">
            <v>37074</v>
          </cell>
          <cell r="E12">
            <v>37244</v>
          </cell>
          <cell r="F12" t="str">
            <v>EURJPY_VR1</v>
          </cell>
          <cell r="G12" t="str">
            <v>Call</v>
          </cell>
          <cell r="H12" t="str">
            <v>Buy</v>
          </cell>
          <cell r="I12">
            <v>1100000</v>
          </cell>
          <cell r="J12">
            <v>107.81</v>
          </cell>
          <cell r="K12">
            <v>110.57</v>
          </cell>
          <cell r="L12">
            <v>13.67884834</v>
          </cell>
          <cell r="M12">
            <v>186.72690900000001</v>
          </cell>
          <cell r="N12">
            <v>-2053995.9990000001</v>
          </cell>
          <cell r="O12">
            <v>302.49907845000001</v>
          </cell>
          <cell r="P12">
            <v>3327489.8629031698</v>
          </cell>
          <cell r="Q12">
            <v>857544.05384564004</v>
          </cell>
          <cell r="R12">
            <v>0</v>
          </cell>
          <cell r="S12">
            <v>10311.839138769999</v>
          </cell>
        </row>
        <row r="13">
          <cell r="C13">
            <v>1054</v>
          </cell>
          <cell r="D13">
            <v>37210</v>
          </cell>
          <cell r="E13">
            <v>37244</v>
          </cell>
          <cell r="F13" t="str">
            <v>EURJPY_VR1</v>
          </cell>
          <cell r="G13" t="str">
            <v>Call</v>
          </cell>
          <cell r="H13" t="str">
            <v>Sell</v>
          </cell>
          <cell r="I13">
            <v>-550000</v>
          </cell>
          <cell r="J13">
            <v>107.81</v>
          </cell>
          <cell r="K13">
            <v>110.57</v>
          </cell>
          <cell r="L13">
            <v>14.04526038</v>
          </cell>
          <cell r="M13">
            <v>114.81763599999999</v>
          </cell>
          <cell r="N13">
            <v>631496.99800000002</v>
          </cell>
          <cell r="O13">
            <v>305.24618163999997</v>
          </cell>
          <cell r="P13">
            <v>-1678853.9990399799</v>
          </cell>
          <cell r="Q13">
            <v>-425602.11152143998</v>
          </cell>
          <cell r="R13">
            <v>0</v>
          </cell>
          <cell r="S13">
            <v>-8483.8785738999995</v>
          </cell>
        </row>
        <row r="14">
          <cell r="C14">
            <v>699</v>
          </cell>
          <cell r="D14">
            <v>37074</v>
          </cell>
          <cell r="E14">
            <v>37244</v>
          </cell>
          <cell r="F14" t="str">
            <v>EURJPY_VR1</v>
          </cell>
          <cell r="G14" t="str">
            <v>Call</v>
          </cell>
          <cell r="H14" t="str">
            <v>Buy</v>
          </cell>
          <cell r="I14">
            <v>1000000</v>
          </cell>
          <cell r="J14">
            <v>112.38</v>
          </cell>
          <cell r="K14">
            <v>110.57</v>
          </cell>
          <cell r="L14">
            <v>14.903552729999999</v>
          </cell>
          <cell r="M14">
            <v>94.623999999999995</v>
          </cell>
          <cell r="N14">
            <v>-946240</v>
          </cell>
          <cell r="O14">
            <v>72.151366210000006</v>
          </cell>
          <cell r="P14">
            <v>721513.66207646998</v>
          </cell>
          <cell r="Q14">
            <v>305622.20307068998</v>
          </cell>
          <cell r="R14">
            <v>0</v>
          </cell>
          <cell r="S14">
            <v>-1822.1991457300001</v>
          </cell>
        </row>
        <row r="15">
          <cell r="C15">
            <v>700</v>
          </cell>
          <cell r="D15">
            <v>37074</v>
          </cell>
          <cell r="E15">
            <v>37244</v>
          </cell>
          <cell r="F15" t="str">
            <v>EURJPY_VR1</v>
          </cell>
          <cell r="G15" t="str">
            <v>Call</v>
          </cell>
          <cell r="H15" t="str">
            <v>Buy</v>
          </cell>
          <cell r="I15">
            <v>900000</v>
          </cell>
          <cell r="J15">
            <v>116.96</v>
          </cell>
          <cell r="K15">
            <v>110.57</v>
          </cell>
          <cell r="L15">
            <v>15.84008564</v>
          </cell>
          <cell r="M15">
            <v>49.006222000000001</v>
          </cell>
          <cell r="N15">
            <v>-441055.99800000002</v>
          </cell>
          <cell r="O15">
            <v>9.5829345900000007</v>
          </cell>
          <cell r="P15">
            <v>86246.411269470002</v>
          </cell>
          <cell r="Q15">
            <v>51248.748415790003</v>
          </cell>
          <cell r="R15">
            <v>0</v>
          </cell>
          <cell r="S15">
            <v>-2874.9496619400002</v>
          </cell>
        </row>
        <row r="16">
          <cell r="C16">
            <v>701</v>
          </cell>
          <cell r="D16">
            <v>37074</v>
          </cell>
          <cell r="E16">
            <v>37244</v>
          </cell>
          <cell r="F16" t="str">
            <v>EURJPY_VR1</v>
          </cell>
          <cell r="G16" t="str">
            <v>Call</v>
          </cell>
          <cell r="H16" t="str">
            <v>Buy</v>
          </cell>
          <cell r="I16">
            <v>900000</v>
          </cell>
          <cell r="J16">
            <v>121.53</v>
          </cell>
          <cell r="K16">
            <v>110.57</v>
          </cell>
          <cell r="L16">
            <v>15.947432299999999</v>
          </cell>
          <cell r="M16">
            <v>26.129000000000001</v>
          </cell>
          <cell r="N16">
            <v>-235161</v>
          </cell>
          <cell r="O16">
            <v>0.54110968999999998</v>
          </cell>
          <cell r="P16">
            <v>4869.9871729200004</v>
          </cell>
          <cell r="Q16">
            <v>3919.11000749</v>
          </cell>
          <cell r="R16">
            <v>0</v>
          </cell>
          <cell r="S16">
            <v>-1865.9024019799999</v>
          </cell>
        </row>
        <row r="17">
          <cell r="C17">
            <v>702</v>
          </cell>
          <cell r="D17">
            <v>37074</v>
          </cell>
          <cell r="E17">
            <v>37244</v>
          </cell>
          <cell r="F17" t="str">
            <v>EURJPY_VR1</v>
          </cell>
          <cell r="G17" t="str">
            <v>Call</v>
          </cell>
          <cell r="H17" t="str">
            <v>Buy</v>
          </cell>
          <cell r="I17">
            <v>1400000</v>
          </cell>
          <cell r="J17">
            <v>126.11</v>
          </cell>
          <cell r="K17">
            <v>110.57</v>
          </cell>
          <cell r="L17">
            <v>15.95343336</v>
          </cell>
          <cell r="M17">
            <v>13.619857</v>
          </cell>
          <cell r="N17">
            <v>-190677.99799999999</v>
          </cell>
          <cell r="O17">
            <v>1.3339520000000001E-2</v>
          </cell>
          <cell r="P17">
            <v>186.75327702999999</v>
          </cell>
          <cell r="Q17">
            <v>191.98173722000001</v>
          </cell>
          <cell r="R17">
            <v>0</v>
          </cell>
          <cell r="S17">
            <v>-1543.4226405500001</v>
          </cell>
        </row>
        <row r="19">
          <cell r="C19">
            <v>703</v>
          </cell>
          <cell r="D19">
            <v>37074</v>
          </cell>
          <cell r="E19">
            <v>37244</v>
          </cell>
          <cell r="F19" t="str">
            <v>CADJPY_VR1</v>
          </cell>
          <cell r="G19" t="str">
            <v>Put</v>
          </cell>
          <cell r="H19" t="str">
            <v>Buy</v>
          </cell>
          <cell r="I19">
            <v>3000000</v>
          </cell>
          <cell r="J19">
            <v>64.89</v>
          </cell>
          <cell r="K19">
            <v>78.540099999999995</v>
          </cell>
          <cell r="L19">
            <v>13.862500000000001</v>
          </cell>
          <cell r="M19">
            <v>3.6666669999999999</v>
          </cell>
          <cell r="N19">
            <v>-110000.01</v>
          </cell>
          <cell r="O19">
            <v>4.0000000000000001E-8</v>
          </cell>
          <cell r="P19">
            <v>1.0517600000000001E-3</v>
          </cell>
          <cell r="Q19">
            <v>-2.6652799999999999E-3</v>
          </cell>
          <cell r="R19">
            <v>0</v>
          </cell>
          <cell r="S19">
            <v>-891.25599895000005</v>
          </cell>
        </row>
        <row r="20">
          <cell r="C20">
            <v>1041</v>
          </cell>
          <cell r="D20">
            <v>37210</v>
          </cell>
          <cell r="E20">
            <v>37244</v>
          </cell>
          <cell r="F20" t="str">
            <v>CADJPY_VR1</v>
          </cell>
          <cell r="G20" t="str">
            <v>Put</v>
          </cell>
          <cell r="H20" t="str">
            <v>Sell</v>
          </cell>
          <cell r="I20">
            <v>-1500000</v>
          </cell>
          <cell r="J20">
            <v>64.89</v>
          </cell>
          <cell r="K20">
            <v>78.540099999999995</v>
          </cell>
          <cell r="L20">
            <v>13.862500000000001</v>
          </cell>
          <cell r="M20">
            <v>11.111133000000001</v>
          </cell>
          <cell r="N20">
            <v>166666.995</v>
          </cell>
          <cell r="O20">
            <v>4.0000000000000001E-8</v>
          </cell>
          <cell r="P20">
            <v>-5.2588000000000005E-4</v>
          </cell>
          <cell r="Q20">
            <v>1.33264E-3</v>
          </cell>
          <cell r="R20">
            <v>0</v>
          </cell>
          <cell r="S20">
            <v>1350.10240681</v>
          </cell>
        </row>
        <row r="21">
          <cell r="C21">
            <v>704</v>
          </cell>
          <cell r="D21">
            <v>37074</v>
          </cell>
          <cell r="E21">
            <v>37244</v>
          </cell>
          <cell r="F21" t="str">
            <v>CADJPY_VR1</v>
          </cell>
          <cell r="G21" t="str">
            <v>Put</v>
          </cell>
          <cell r="H21" t="str">
            <v>Buy</v>
          </cell>
          <cell r="I21">
            <v>1800000</v>
          </cell>
          <cell r="J21">
            <v>67.989999999999995</v>
          </cell>
          <cell r="K21">
            <v>78.540099999999995</v>
          </cell>
          <cell r="L21">
            <v>13.86235669</v>
          </cell>
          <cell r="M21">
            <v>8.8888890000000007</v>
          </cell>
          <cell r="N21">
            <v>-160000.00200000001</v>
          </cell>
          <cell r="O21">
            <v>1.4145E-4</v>
          </cell>
          <cell r="P21">
            <v>2.5460675400000001</v>
          </cell>
          <cell r="Q21">
            <v>-5.0246380000000004</v>
          </cell>
          <cell r="R21">
            <v>0</v>
          </cell>
          <cell r="S21">
            <v>-1296.3516487300001</v>
          </cell>
        </row>
        <row r="22">
          <cell r="C22">
            <v>1042</v>
          </cell>
          <cell r="D22">
            <v>37210</v>
          </cell>
          <cell r="E22">
            <v>37244</v>
          </cell>
          <cell r="F22" t="str">
            <v>CADJPY_VR1</v>
          </cell>
          <cell r="G22" t="str">
            <v>Put</v>
          </cell>
          <cell r="H22" t="str">
            <v>Sell</v>
          </cell>
          <cell r="I22">
            <v>-900000</v>
          </cell>
          <cell r="J22">
            <v>67.989999999999995</v>
          </cell>
          <cell r="K22">
            <v>78.540099999999995</v>
          </cell>
          <cell r="L22">
            <v>13.862458220000001</v>
          </cell>
          <cell r="M22">
            <v>18.518556</v>
          </cell>
          <cell r="N22">
            <v>166667.00399999999</v>
          </cell>
          <cell r="O22">
            <v>1.4147000000000001E-4</v>
          </cell>
          <cell r="P22">
            <v>-1.2732506299999999</v>
          </cell>
          <cell r="Q22">
            <v>2.5127126999999998</v>
          </cell>
          <cell r="R22">
            <v>0</v>
          </cell>
          <cell r="S22">
            <v>1350.09217014</v>
          </cell>
        </row>
        <row r="23">
          <cell r="C23">
            <v>705</v>
          </cell>
          <cell r="D23">
            <v>37074</v>
          </cell>
          <cell r="E23">
            <v>37244</v>
          </cell>
          <cell r="F23" t="str">
            <v>CADJPY_VR1</v>
          </cell>
          <cell r="G23" t="str">
            <v>Put</v>
          </cell>
          <cell r="H23" t="str">
            <v>Buy</v>
          </cell>
          <cell r="I23">
            <v>1700000</v>
          </cell>
          <cell r="J23">
            <v>71.08</v>
          </cell>
          <cell r="K23">
            <v>78.540099999999995</v>
          </cell>
          <cell r="L23">
            <v>13.83344391</v>
          </cell>
          <cell r="M23">
            <v>23.058824000000001</v>
          </cell>
          <cell r="N23">
            <v>-392000.00799999997</v>
          </cell>
          <cell r="O23">
            <v>5.7137229999999997E-2</v>
          </cell>
          <cell r="P23">
            <v>971.33282926000004</v>
          </cell>
          <cell r="Q23">
            <v>-1421.8370514400001</v>
          </cell>
          <cell r="R23">
            <v>0</v>
          </cell>
          <cell r="S23">
            <v>-3168.24391311</v>
          </cell>
        </row>
        <row r="24">
          <cell r="C24">
            <v>1043</v>
          </cell>
          <cell r="D24">
            <v>37210</v>
          </cell>
          <cell r="E24">
            <v>37244</v>
          </cell>
          <cell r="F24" t="str">
            <v>CADJPY_VR1</v>
          </cell>
          <cell r="G24" t="str">
            <v>Put</v>
          </cell>
          <cell r="H24" t="str">
            <v>Sell</v>
          </cell>
          <cell r="I24">
            <v>-850000</v>
          </cell>
          <cell r="J24">
            <v>71.08</v>
          </cell>
          <cell r="K24">
            <v>78.540099999999995</v>
          </cell>
          <cell r="L24">
            <v>13.850278080000001</v>
          </cell>
          <cell r="M24">
            <v>19.607882</v>
          </cell>
          <cell r="N24">
            <v>166666.997</v>
          </cell>
          <cell r="O24">
            <v>5.8004199999999999E-2</v>
          </cell>
          <cell r="P24">
            <v>-493.03568615</v>
          </cell>
          <cell r="Q24">
            <v>720.15577070999996</v>
          </cell>
          <cell r="R24">
            <v>0</v>
          </cell>
          <cell r="S24">
            <v>1346.1086429699999</v>
          </cell>
        </row>
        <row r="25">
          <cell r="C25">
            <v>706</v>
          </cell>
          <cell r="D25">
            <v>37074</v>
          </cell>
          <cell r="E25">
            <v>37244</v>
          </cell>
          <cell r="F25" t="str">
            <v>CADJPY_VR1</v>
          </cell>
          <cell r="G25" t="str">
            <v>Put</v>
          </cell>
          <cell r="H25" t="str">
            <v>Buy</v>
          </cell>
          <cell r="I25">
            <v>1500000</v>
          </cell>
          <cell r="J25">
            <v>74.180000000000007</v>
          </cell>
          <cell r="K25">
            <v>78.540099999999995</v>
          </cell>
          <cell r="L25">
            <v>13.10549116</v>
          </cell>
          <cell r="M25">
            <v>55.733333000000002</v>
          </cell>
          <cell r="N25">
            <v>-835999.995</v>
          </cell>
          <cell r="O25">
            <v>2.7049582000000001</v>
          </cell>
          <cell r="P25">
            <v>40574.372930680001</v>
          </cell>
          <cell r="Q25">
            <v>-44242.988332749999</v>
          </cell>
          <cell r="R25">
            <v>0</v>
          </cell>
          <cell r="S25">
            <v>-6444.8765125700002</v>
          </cell>
        </row>
        <row r="26">
          <cell r="C26">
            <v>1044</v>
          </cell>
          <cell r="D26">
            <v>37210</v>
          </cell>
          <cell r="E26">
            <v>37244</v>
          </cell>
          <cell r="F26" t="str">
            <v>CADJPY_VR1</v>
          </cell>
          <cell r="G26" t="str">
            <v>Put</v>
          </cell>
          <cell r="H26" t="str">
            <v>Sell</v>
          </cell>
          <cell r="I26">
            <v>-750000</v>
          </cell>
          <cell r="J26">
            <v>74.180000000000007</v>
          </cell>
          <cell r="K26">
            <v>78.540099999999995</v>
          </cell>
          <cell r="L26">
            <v>13.40863165</v>
          </cell>
          <cell r="M26">
            <v>22.222266999999999</v>
          </cell>
          <cell r="N26">
            <v>166667.0025</v>
          </cell>
          <cell r="O26">
            <v>3.0841619499999999</v>
          </cell>
          <cell r="P26">
            <v>-23131.214637739999</v>
          </cell>
          <cell r="Q26">
            <v>24319.49326549</v>
          </cell>
          <cell r="R26">
            <v>0</v>
          </cell>
          <cell r="S26">
            <v>1162.7304733599999</v>
          </cell>
        </row>
        <row r="27">
          <cell r="C27">
            <v>707</v>
          </cell>
          <cell r="D27">
            <v>37074</v>
          </cell>
          <cell r="E27">
            <v>37244</v>
          </cell>
          <cell r="F27" t="str">
            <v>CADJPY_VR1</v>
          </cell>
          <cell r="G27" t="str">
            <v>Put</v>
          </cell>
          <cell r="H27" t="str">
            <v>Buy</v>
          </cell>
          <cell r="I27">
            <v>1400000</v>
          </cell>
          <cell r="J27">
            <v>77.27</v>
          </cell>
          <cell r="K27">
            <v>78.540099999999995</v>
          </cell>
          <cell r="L27">
            <v>11.33176173</v>
          </cell>
          <cell r="M27">
            <v>117.714286</v>
          </cell>
          <cell r="N27">
            <v>-1648000.004</v>
          </cell>
          <cell r="O27">
            <v>34.649953439999997</v>
          </cell>
          <cell r="P27">
            <v>485099.34814328002</v>
          </cell>
          <cell r="Q27">
            <v>-383347.44227045</v>
          </cell>
          <cell r="R27">
            <v>0</v>
          </cell>
          <cell r="S27">
            <v>-9423.1374582200006</v>
          </cell>
        </row>
        <row r="28">
          <cell r="C28">
            <v>1045</v>
          </cell>
          <cell r="D28">
            <v>37210</v>
          </cell>
          <cell r="E28">
            <v>37244</v>
          </cell>
          <cell r="F28" t="str">
            <v>CADJPY_VR1</v>
          </cell>
          <cell r="G28" t="str">
            <v>Put</v>
          </cell>
          <cell r="H28" t="str">
            <v>Sell</v>
          </cell>
          <cell r="I28">
            <v>-700000</v>
          </cell>
          <cell r="J28">
            <v>77.27</v>
          </cell>
          <cell r="K28">
            <v>78.540099999999995</v>
          </cell>
          <cell r="L28">
            <v>11.496692039999999</v>
          </cell>
          <cell r="M28">
            <v>23.809570999999998</v>
          </cell>
          <cell r="N28">
            <v>166666.997</v>
          </cell>
          <cell r="O28">
            <v>35.635871280000003</v>
          </cell>
          <cell r="P28">
            <v>-249451.09895968001</v>
          </cell>
          <cell r="Q28">
            <v>193597.62696734999</v>
          </cell>
          <cell r="R28">
            <v>0</v>
          </cell>
          <cell r="S28">
            <v>-670.55025625999997</v>
          </cell>
        </row>
        <row r="29">
          <cell r="C29">
            <v>709</v>
          </cell>
          <cell r="D29">
            <v>37074</v>
          </cell>
          <cell r="E29">
            <v>37244</v>
          </cell>
          <cell r="F29" t="str">
            <v>CADJPY_VR1</v>
          </cell>
          <cell r="G29" t="str">
            <v>Call</v>
          </cell>
          <cell r="H29" t="str">
            <v>Buy</v>
          </cell>
          <cell r="I29">
            <v>700000</v>
          </cell>
          <cell r="J29">
            <v>80.37</v>
          </cell>
          <cell r="K29">
            <v>78.540099999999995</v>
          </cell>
          <cell r="L29">
            <v>12.40933203</v>
          </cell>
          <cell r="M29">
            <v>262.21428600000002</v>
          </cell>
          <cell r="N29">
            <v>-1835500.0020000001</v>
          </cell>
          <cell r="O29">
            <v>24.592149379999999</v>
          </cell>
          <cell r="P29">
            <v>172145.04564929</v>
          </cell>
          <cell r="Q29">
            <v>140400.89683789</v>
          </cell>
          <cell r="R29">
            <v>0</v>
          </cell>
          <cell r="S29">
            <v>-13477.37745957</v>
          </cell>
        </row>
        <row r="30">
          <cell r="C30">
            <v>1047</v>
          </cell>
          <cell r="D30">
            <v>37210</v>
          </cell>
          <cell r="E30">
            <v>37244</v>
          </cell>
          <cell r="F30" t="str">
            <v>CADJPY_VR1</v>
          </cell>
          <cell r="G30" t="str">
            <v>Call</v>
          </cell>
          <cell r="H30" t="str">
            <v>Sell</v>
          </cell>
          <cell r="I30">
            <v>-350000</v>
          </cell>
          <cell r="J30">
            <v>80.37</v>
          </cell>
          <cell r="K30">
            <v>78.540099999999995</v>
          </cell>
          <cell r="L30">
            <v>11.99088338</v>
          </cell>
          <cell r="M30">
            <v>47.619143000000001</v>
          </cell>
          <cell r="N30">
            <v>166667.00049999999</v>
          </cell>
          <cell r="O30">
            <v>22.516712980000001</v>
          </cell>
          <cell r="P30">
            <v>-78808.495414439996</v>
          </cell>
          <cell r="Q30">
            <v>-67271.223362479999</v>
          </cell>
          <cell r="R30">
            <v>0</v>
          </cell>
          <cell r="S30">
            <v>711.72243481999999</v>
          </cell>
        </row>
        <row r="31">
          <cell r="C31">
            <v>708</v>
          </cell>
          <cell r="D31">
            <v>37074</v>
          </cell>
          <cell r="E31">
            <v>37244</v>
          </cell>
          <cell r="F31" t="str">
            <v>CADJPY_VR1</v>
          </cell>
          <cell r="G31" t="str">
            <v>Put</v>
          </cell>
          <cell r="H31" t="str">
            <v>Buy</v>
          </cell>
          <cell r="I31">
            <v>700000</v>
          </cell>
          <cell r="J31">
            <v>80.37</v>
          </cell>
          <cell r="K31">
            <v>78.540099999999995</v>
          </cell>
          <cell r="L31">
            <v>12.40933203</v>
          </cell>
          <cell r="M31">
            <v>273.35714300000001</v>
          </cell>
          <cell r="N31">
            <v>-1913500.0009999999</v>
          </cell>
          <cell r="O31">
            <v>216.33699252</v>
          </cell>
          <cell r="P31">
            <v>1514358.9476618001</v>
          </cell>
          <cell r="Q31">
            <v>-558790.20708613005</v>
          </cell>
          <cell r="R31">
            <v>0</v>
          </cell>
          <cell r="S31">
            <v>-3236.89480723</v>
          </cell>
        </row>
        <row r="32">
          <cell r="C32">
            <v>1046</v>
          </cell>
          <cell r="D32">
            <v>37210</v>
          </cell>
          <cell r="E32">
            <v>37244</v>
          </cell>
          <cell r="F32" t="str">
            <v>CADJPY_VR1</v>
          </cell>
          <cell r="G32" t="str">
            <v>Put</v>
          </cell>
          <cell r="H32" t="str">
            <v>Sell</v>
          </cell>
          <cell r="I32">
            <v>-350000</v>
          </cell>
          <cell r="J32">
            <v>80.37</v>
          </cell>
          <cell r="K32">
            <v>78.540099999999995</v>
          </cell>
          <cell r="L32">
            <v>11.99088338</v>
          </cell>
          <cell r="M32">
            <v>47.619143000000001</v>
          </cell>
          <cell r="N32">
            <v>166667.00049999999</v>
          </cell>
          <cell r="O32">
            <v>214.26155611999999</v>
          </cell>
          <cell r="P32">
            <v>-749915.44642069004</v>
          </cell>
          <cell r="Q32">
            <v>282324.32859952998</v>
          </cell>
          <cell r="R32">
            <v>0</v>
          </cell>
          <cell r="S32">
            <v>-4724.5096248700002</v>
          </cell>
        </row>
        <row r="33">
          <cell r="C33">
            <v>710</v>
          </cell>
          <cell r="D33">
            <v>37074</v>
          </cell>
          <cell r="E33">
            <v>37244</v>
          </cell>
          <cell r="F33" t="str">
            <v>CADJPY_VR1</v>
          </cell>
          <cell r="G33" t="str">
            <v>Call</v>
          </cell>
          <cell r="H33" t="str">
            <v>Buy</v>
          </cell>
          <cell r="I33">
            <v>1200000</v>
          </cell>
          <cell r="J33">
            <v>83.47</v>
          </cell>
          <cell r="K33">
            <v>78.540099999999995</v>
          </cell>
          <cell r="L33">
            <v>13.70855693</v>
          </cell>
          <cell r="M33">
            <v>125.083333</v>
          </cell>
          <cell r="N33">
            <v>-1500999.996</v>
          </cell>
          <cell r="O33">
            <v>2.2538633799999999</v>
          </cell>
          <cell r="P33">
            <v>27046.360534610001</v>
          </cell>
          <cell r="Q33">
            <v>29511.844345360001</v>
          </cell>
          <cell r="R33">
            <v>0</v>
          </cell>
          <cell r="S33">
            <v>-11942.505969960001</v>
          </cell>
        </row>
        <row r="34">
          <cell r="C34">
            <v>1048</v>
          </cell>
          <cell r="D34">
            <v>37210</v>
          </cell>
          <cell r="E34">
            <v>37244</v>
          </cell>
          <cell r="F34" t="str">
            <v>CADJPY_VR1</v>
          </cell>
          <cell r="G34" t="str">
            <v>Call</v>
          </cell>
          <cell r="H34" t="str">
            <v>Sell</v>
          </cell>
          <cell r="I34">
            <v>-600000</v>
          </cell>
          <cell r="J34">
            <v>83.47</v>
          </cell>
          <cell r="K34">
            <v>78.540099999999995</v>
          </cell>
          <cell r="L34">
            <v>13.5739114</v>
          </cell>
          <cell r="M34">
            <v>27.777833000000001</v>
          </cell>
          <cell r="N34">
            <v>166666.99799999999</v>
          </cell>
          <cell r="O34">
            <v>2.11747716</v>
          </cell>
          <cell r="P34">
            <v>-12704.862941629999</v>
          </cell>
          <cell r="Q34">
            <v>-14083.911529679999</v>
          </cell>
          <cell r="R34">
            <v>0</v>
          </cell>
          <cell r="S34">
            <v>1247.18801446</v>
          </cell>
        </row>
        <row r="35">
          <cell r="C35">
            <v>711</v>
          </cell>
          <cell r="D35">
            <v>37074</v>
          </cell>
          <cell r="E35">
            <v>37244</v>
          </cell>
          <cell r="F35" t="str">
            <v>CADJPY_VR1</v>
          </cell>
          <cell r="G35" t="str">
            <v>Call</v>
          </cell>
          <cell r="H35" t="str">
            <v>Buy</v>
          </cell>
          <cell r="I35">
            <v>1200000</v>
          </cell>
          <cell r="J35">
            <v>86.56</v>
          </cell>
          <cell r="K35">
            <v>78.540099999999995</v>
          </cell>
          <cell r="L35">
            <v>13.85792702</v>
          </cell>
          <cell r="M35">
            <v>60</v>
          </cell>
          <cell r="N35">
            <v>-720000</v>
          </cell>
          <cell r="O35">
            <v>6.7034029999999994E-2</v>
          </cell>
          <cell r="P35">
            <v>804.40835778999997</v>
          </cell>
          <cell r="Q35">
            <v>1180.95510272</v>
          </cell>
          <cell r="R35">
            <v>0</v>
          </cell>
          <cell r="S35">
            <v>-5827.1591288199998</v>
          </cell>
        </row>
        <row r="36">
          <cell r="C36">
            <v>1049</v>
          </cell>
          <cell r="D36">
            <v>37210</v>
          </cell>
          <cell r="E36">
            <v>37244</v>
          </cell>
          <cell r="F36" t="str">
            <v>CADJPY_VR1</v>
          </cell>
          <cell r="G36" t="str">
            <v>Call</v>
          </cell>
          <cell r="H36" t="str">
            <v>Sell</v>
          </cell>
          <cell r="I36">
            <v>-600000</v>
          </cell>
          <cell r="J36">
            <v>86.56</v>
          </cell>
          <cell r="K36">
            <v>78.540099999999995</v>
          </cell>
          <cell r="L36">
            <v>13.850781769999999</v>
          </cell>
          <cell r="M36">
            <v>27.777833000000001</v>
          </cell>
          <cell r="N36">
            <v>166666.99799999999</v>
          </cell>
          <cell r="O36">
            <v>6.6610299999999997E-2</v>
          </cell>
          <cell r="P36">
            <v>-399.66178264000001</v>
          </cell>
          <cell r="Q36">
            <v>-587.27519078</v>
          </cell>
          <cell r="R36">
            <v>0</v>
          </cell>
          <cell r="S36">
            <v>1346.8650166699999</v>
          </cell>
        </row>
        <row r="37">
          <cell r="C37">
            <v>712</v>
          </cell>
          <cell r="D37">
            <v>37074</v>
          </cell>
          <cell r="E37">
            <v>37244</v>
          </cell>
          <cell r="F37" t="str">
            <v>CADJPY_VR1</v>
          </cell>
          <cell r="G37" t="str">
            <v>Call</v>
          </cell>
          <cell r="H37" t="str">
            <v>Buy</v>
          </cell>
          <cell r="I37">
            <v>1100000</v>
          </cell>
          <cell r="J37">
            <v>89.66</v>
          </cell>
          <cell r="K37">
            <v>78.540099999999995</v>
          </cell>
          <cell r="L37">
            <v>13.86245587</v>
          </cell>
          <cell r="M37">
            <v>31.272727</v>
          </cell>
          <cell r="N37">
            <v>-343999.99699999997</v>
          </cell>
          <cell r="O37">
            <v>6.9266E-4</v>
          </cell>
          <cell r="P37">
            <v>7.61931403</v>
          </cell>
          <cell r="Q37">
            <v>14.270572420000001</v>
          </cell>
          <cell r="R37">
            <v>0</v>
          </cell>
          <cell r="S37">
            <v>-2787.1386081000001</v>
          </cell>
        </row>
        <row r="38">
          <cell r="C38">
            <v>1050</v>
          </cell>
          <cell r="D38">
            <v>37210</v>
          </cell>
          <cell r="E38">
            <v>37244</v>
          </cell>
          <cell r="F38" t="str">
            <v>CADJPY_VR1</v>
          </cell>
          <cell r="G38" t="str">
            <v>Call</v>
          </cell>
          <cell r="H38" t="str">
            <v>Sell</v>
          </cell>
          <cell r="I38">
            <v>-550000</v>
          </cell>
          <cell r="J38">
            <v>89.66</v>
          </cell>
          <cell r="K38">
            <v>78.540099999999995</v>
          </cell>
          <cell r="L38">
            <v>13.86234906</v>
          </cell>
          <cell r="M38">
            <v>30.303090999999998</v>
          </cell>
          <cell r="N38">
            <v>166667.00049999999</v>
          </cell>
          <cell r="O38">
            <v>6.9256000000000005E-4</v>
          </cell>
          <cell r="P38">
            <v>-3.8090531300000001</v>
          </cell>
          <cell r="Q38">
            <v>-7.1342559799999998</v>
          </cell>
          <cell r="R38">
            <v>0</v>
          </cell>
          <cell r="S38">
            <v>1350.07160079</v>
          </cell>
        </row>
        <row r="39">
          <cell r="C39">
            <v>713</v>
          </cell>
          <cell r="D39">
            <v>37074</v>
          </cell>
          <cell r="E39">
            <v>37244</v>
          </cell>
          <cell r="F39" t="str">
            <v>CADJPY_VR1</v>
          </cell>
          <cell r="G39" t="str">
            <v>Call</v>
          </cell>
          <cell r="H39" t="str">
            <v>Buy</v>
          </cell>
          <cell r="I39">
            <v>1000000</v>
          </cell>
          <cell r="J39">
            <v>92.75</v>
          </cell>
          <cell r="K39">
            <v>78.540099999999995</v>
          </cell>
          <cell r="L39">
            <v>13.862500000000001</v>
          </cell>
          <cell r="M39">
            <v>16.600000000000001</v>
          </cell>
          <cell r="N39">
            <v>-166000</v>
          </cell>
          <cell r="O39">
            <v>2.8700000000000001E-6</v>
          </cell>
          <cell r="P39">
            <v>2.8746210000000001E-2</v>
          </cell>
          <cell r="Q39">
            <v>6.5429810000000005E-2</v>
          </cell>
          <cell r="R39">
            <v>0</v>
          </cell>
          <cell r="S39">
            <v>-1344.98598345</v>
          </cell>
        </row>
        <row r="40">
          <cell r="C40">
            <v>1051</v>
          </cell>
          <cell r="D40">
            <v>37210</v>
          </cell>
          <cell r="E40">
            <v>37244</v>
          </cell>
          <cell r="F40" t="str">
            <v>CADJPY_VR1</v>
          </cell>
          <cell r="G40" t="str">
            <v>Call</v>
          </cell>
          <cell r="H40" t="str">
            <v>Sell</v>
          </cell>
          <cell r="I40">
            <v>-500000</v>
          </cell>
          <cell r="J40">
            <v>92.75</v>
          </cell>
          <cell r="K40">
            <v>78.540099999999995</v>
          </cell>
          <cell r="L40">
            <v>13.862500000000001</v>
          </cell>
          <cell r="M40">
            <v>33.332999999999998</v>
          </cell>
          <cell r="N40">
            <v>166665</v>
          </cell>
          <cell r="O40">
            <v>2.8700000000000001E-6</v>
          </cell>
          <cell r="P40">
            <v>-1.43731E-2</v>
          </cell>
          <cell r="Q40">
            <v>-3.2714899999999998E-2</v>
          </cell>
          <cell r="R40">
            <v>0</v>
          </cell>
          <cell r="S40">
            <v>1350.08613395</v>
          </cell>
        </row>
        <row r="41">
          <cell r="C41">
            <v>714</v>
          </cell>
          <cell r="D41">
            <v>37074</v>
          </cell>
          <cell r="E41">
            <v>37244</v>
          </cell>
          <cell r="F41" t="str">
            <v>CADJPY_VR1</v>
          </cell>
          <cell r="G41" t="str">
            <v>Call</v>
          </cell>
          <cell r="H41" t="str">
            <v>Buy</v>
          </cell>
          <cell r="I41">
            <v>1800000</v>
          </cell>
          <cell r="J41">
            <v>95.85</v>
          </cell>
          <cell r="K41">
            <v>78.540099999999995</v>
          </cell>
          <cell r="L41">
            <v>13.862500000000001</v>
          </cell>
          <cell r="M41">
            <v>8.1666670000000003</v>
          </cell>
          <cell r="N41">
            <v>-147000.00599999999</v>
          </cell>
          <cell r="O41">
            <v>0</v>
          </cell>
          <cell r="P41">
            <v>8.9679999999999995E-5</v>
          </cell>
          <cell r="Q41">
            <v>2.3987999999999999E-4</v>
          </cell>
          <cell r="R41">
            <v>0</v>
          </cell>
          <cell r="S41">
            <v>-1191.0420587000001</v>
          </cell>
        </row>
        <row r="42">
          <cell r="C42">
            <v>1052</v>
          </cell>
          <cell r="D42">
            <v>37210</v>
          </cell>
          <cell r="E42">
            <v>37244</v>
          </cell>
          <cell r="F42" t="str">
            <v>CADJPY_VR1</v>
          </cell>
          <cell r="G42" t="str">
            <v>Call</v>
          </cell>
          <cell r="H42" t="str">
            <v>Sell</v>
          </cell>
          <cell r="I42">
            <v>-900000</v>
          </cell>
          <cell r="J42">
            <v>95.85</v>
          </cell>
          <cell r="K42">
            <v>78.540099999999995</v>
          </cell>
          <cell r="L42">
            <v>13.862500000000001</v>
          </cell>
          <cell r="M42">
            <v>18.518332999999998</v>
          </cell>
          <cell r="N42">
            <v>166664.997</v>
          </cell>
          <cell r="O42">
            <v>0</v>
          </cell>
          <cell r="P42">
            <v>-4.4839999999999998E-5</v>
          </cell>
          <cell r="Q42">
            <v>-1.1993999999999999E-4</v>
          </cell>
          <cell r="R42">
            <v>0</v>
          </cell>
          <cell r="S42">
            <v>1350.08622571</v>
          </cell>
        </row>
        <row r="44">
          <cell r="C44">
            <v>715</v>
          </cell>
          <cell r="D44">
            <v>37074</v>
          </cell>
          <cell r="E44">
            <v>37244</v>
          </cell>
          <cell r="F44" t="str">
            <v>EURCAD_VR1</v>
          </cell>
          <cell r="G44" t="str">
            <v>Put</v>
          </cell>
          <cell r="H44" t="str">
            <v>Sell</v>
          </cell>
          <cell r="I44">
            <v>-1500000</v>
          </cell>
          <cell r="J44">
            <v>1.0415000000000001</v>
          </cell>
          <cell r="K44">
            <v>1.4074</v>
          </cell>
          <cell r="L44">
            <v>13.4375</v>
          </cell>
          <cell r="M44">
            <v>5.6667000000000002E-2</v>
          </cell>
          <cell r="N44">
            <v>850.005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548.86943502999998</v>
          </cell>
        </row>
        <row r="45">
          <cell r="C45">
            <v>716</v>
          </cell>
          <cell r="D45">
            <v>37074</v>
          </cell>
          <cell r="E45">
            <v>37244</v>
          </cell>
          <cell r="F45" t="str">
            <v>EURCAD_VR1</v>
          </cell>
          <cell r="G45" t="str">
            <v>Put</v>
          </cell>
          <cell r="H45" t="str">
            <v>Sell</v>
          </cell>
          <cell r="I45">
            <v>-1400000</v>
          </cell>
          <cell r="J45">
            <v>1.0895999999999999</v>
          </cell>
          <cell r="K45">
            <v>1.4074</v>
          </cell>
          <cell r="L45">
            <v>13.4375</v>
          </cell>
          <cell r="M45">
            <v>0.135714</v>
          </cell>
          <cell r="N45">
            <v>1899.9960000000001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1226.87496117</v>
          </cell>
        </row>
        <row r="46">
          <cell r="C46">
            <v>717</v>
          </cell>
          <cell r="D46">
            <v>37074</v>
          </cell>
          <cell r="E46">
            <v>37244</v>
          </cell>
          <cell r="F46" t="str">
            <v>EURCAD_VR1</v>
          </cell>
          <cell r="G46" t="str">
            <v>Put</v>
          </cell>
          <cell r="H46" t="str">
            <v>Sell</v>
          </cell>
          <cell r="I46">
            <v>-1300000</v>
          </cell>
          <cell r="J46">
            <v>1.1376999999999999</v>
          </cell>
          <cell r="K46">
            <v>1.4074</v>
          </cell>
          <cell r="L46">
            <v>13.4375</v>
          </cell>
          <cell r="M46">
            <v>0.36923099999999998</v>
          </cell>
          <cell r="N46">
            <v>4800.0029999999997</v>
          </cell>
          <cell r="O46">
            <v>0</v>
          </cell>
          <cell r="P46">
            <v>-2E-8</v>
          </cell>
          <cell r="Q46">
            <v>2.61E-6</v>
          </cell>
          <cell r="R46">
            <v>0</v>
          </cell>
          <cell r="S46">
            <v>3099.48192629</v>
          </cell>
        </row>
        <row r="47">
          <cell r="C47">
            <v>718</v>
          </cell>
          <cell r="D47">
            <v>37074</v>
          </cell>
          <cell r="E47">
            <v>37244</v>
          </cell>
          <cell r="F47" t="str">
            <v>EURCAD_VR1</v>
          </cell>
          <cell r="G47" t="str">
            <v>Put</v>
          </cell>
          <cell r="H47" t="str">
            <v>Sell</v>
          </cell>
          <cell r="I47">
            <v>-1200000</v>
          </cell>
          <cell r="J47">
            <v>1.1857</v>
          </cell>
          <cell r="K47">
            <v>1.4074</v>
          </cell>
          <cell r="L47">
            <v>13.4375</v>
          </cell>
          <cell r="M47">
            <v>0.85416700000000001</v>
          </cell>
          <cell r="N47">
            <v>10250.004000000001</v>
          </cell>
          <cell r="O47">
            <v>1E-8</v>
          </cell>
          <cell r="P47">
            <v>-1.0067E-4</v>
          </cell>
          <cell r="Q47">
            <v>1.3736460000000001E-2</v>
          </cell>
          <cell r="R47">
            <v>0</v>
          </cell>
          <cell r="S47">
            <v>6618.6837680400004</v>
          </cell>
        </row>
        <row r="48">
          <cell r="C48">
            <v>719</v>
          </cell>
          <cell r="D48">
            <v>37074</v>
          </cell>
          <cell r="E48">
            <v>37244</v>
          </cell>
          <cell r="F48" t="str">
            <v>EURCAD_VR1</v>
          </cell>
          <cell r="G48" t="str">
            <v>Put</v>
          </cell>
          <cell r="H48" t="str">
            <v>Sell</v>
          </cell>
          <cell r="I48">
            <v>-1100000</v>
          </cell>
          <cell r="J48">
            <v>1.2338</v>
          </cell>
          <cell r="K48">
            <v>1.4074</v>
          </cell>
          <cell r="L48">
            <v>13.437337080000001</v>
          </cell>
          <cell r="M48">
            <v>2.0019089999999999</v>
          </cell>
          <cell r="N48">
            <v>22020.999</v>
          </cell>
          <cell r="O48">
            <v>8.1899999999999995E-6</v>
          </cell>
          <cell r="P48">
            <v>-9.0097529999999995E-2</v>
          </cell>
          <cell r="Q48">
            <v>9.7540245300000006</v>
          </cell>
          <cell r="R48">
            <v>0</v>
          </cell>
          <cell r="S48">
            <v>14219.45232896</v>
          </cell>
        </row>
        <row r="49">
          <cell r="C49">
            <v>721</v>
          </cell>
          <cell r="D49">
            <v>37074</v>
          </cell>
          <cell r="E49">
            <v>37244</v>
          </cell>
          <cell r="F49" t="str">
            <v>EURCAD_VR1</v>
          </cell>
          <cell r="G49" t="str">
            <v>Call</v>
          </cell>
          <cell r="H49" t="str">
            <v>Sell</v>
          </cell>
          <cell r="I49">
            <v>-500000</v>
          </cell>
          <cell r="J49">
            <v>1.2819</v>
          </cell>
          <cell r="K49">
            <v>1.4074</v>
          </cell>
          <cell r="L49">
            <v>13.32784419</v>
          </cell>
          <cell r="M49">
            <v>3.9641999999999999</v>
          </cell>
          <cell r="N49">
            <v>19821</v>
          </cell>
          <cell r="O49">
            <v>12.459029409999999</v>
          </cell>
          <cell r="P49">
            <v>-62295.147057210001</v>
          </cell>
          <cell r="Q49">
            <v>-498609.18377266999</v>
          </cell>
          <cell r="R49">
            <v>0</v>
          </cell>
          <cell r="S49">
            <v>-26845.716291609999</v>
          </cell>
        </row>
        <row r="50">
          <cell r="C50">
            <v>720</v>
          </cell>
          <cell r="D50">
            <v>37074</v>
          </cell>
          <cell r="E50">
            <v>37244</v>
          </cell>
          <cell r="F50" t="str">
            <v>EURCAD_VR1</v>
          </cell>
          <cell r="G50" t="str">
            <v>Put</v>
          </cell>
          <cell r="H50" t="str">
            <v>Sell</v>
          </cell>
          <cell r="I50">
            <v>-500000</v>
          </cell>
          <cell r="J50">
            <v>1.2819</v>
          </cell>
          <cell r="K50">
            <v>1.4074</v>
          </cell>
          <cell r="L50">
            <v>13.41979512</v>
          </cell>
          <cell r="M50">
            <v>4.1441999999999997</v>
          </cell>
          <cell r="N50">
            <v>20721</v>
          </cell>
          <cell r="O50">
            <v>1.3986300000000001E-3</v>
          </cell>
          <cell r="P50">
            <v>-6.9931707300000001</v>
          </cell>
          <cell r="Q50">
            <v>575.40468981000004</v>
          </cell>
          <cell r="R50">
            <v>0</v>
          </cell>
          <cell r="S50">
            <v>13375.61734495</v>
          </cell>
        </row>
        <row r="51">
          <cell r="C51">
            <v>722</v>
          </cell>
          <cell r="D51">
            <v>37074</v>
          </cell>
          <cell r="E51">
            <v>37244</v>
          </cell>
          <cell r="F51" t="str">
            <v>EURCAD_VR1</v>
          </cell>
          <cell r="G51" t="str">
            <v>Call</v>
          </cell>
          <cell r="H51" t="str">
            <v>Sell</v>
          </cell>
          <cell r="I51">
            <v>-900000</v>
          </cell>
          <cell r="J51">
            <v>1.33</v>
          </cell>
          <cell r="K51">
            <v>1.4074</v>
          </cell>
          <cell r="L51">
            <v>13.053575370000001</v>
          </cell>
          <cell r="M51">
            <v>2.241222</v>
          </cell>
          <cell r="N51">
            <v>20170.998</v>
          </cell>
          <cell r="O51">
            <v>7.7005784000000004</v>
          </cell>
          <cell r="P51">
            <v>-69305.205598100001</v>
          </cell>
          <cell r="Q51">
            <v>-872401.04116320994</v>
          </cell>
          <cell r="R51">
            <v>0</v>
          </cell>
          <cell r="S51">
            <v>-31080.915068589999</v>
          </cell>
        </row>
        <row r="52">
          <cell r="C52">
            <v>723</v>
          </cell>
          <cell r="D52">
            <v>37074</v>
          </cell>
          <cell r="E52">
            <v>37244</v>
          </cell>
          <cell r="F52" t="str">
            <v>EURCAD_VR1</v>
          </cell>
          <cell r="G52" t="str">
            <v>Call</v>
          </cell>
          <cell r="H52" t="str">
            <v>Sell</v>
          </cell>
          <cell r="I52">
            <v>-900000</v>
          </cell>
          <cell r="J52">
            <v>1.3781000000000001</v>
          </cell>
          <cell r="K52">
            <v>1.4074</v>
          </cell>
          <cell r="L52">
            <v>11.47809097</v>
          </cell>
          <cell r="M52">
            <v>0.97777800000000004</v>
          </cell>
          <cell r="N52">
            <v>8800.0020000000004</v>
          </cell>
          <cell r="O52">
            <v>3.3004912499999999</v>
          </cell>
          <cell r="P52">
            <v>-29704.42127599</v>
          </cell>
          <cell r="Q52">
            <v>-706900.01249115996</v>
          </cell>
          <cell r="R52">
            <v>0</v>
          </cell>
          <cell r="S52">
            <v>-13221.512395899999</v>
          </cell>
        </row>
        <row r="53">
          <cell r="C53">
            <v>724</v>
          </cell>
          <cell r="D53">
            <v>37074</v>
          </cell>
          <cell r="E53">
            <v>37244</v>
          </cell>
          <cell r="F53" t="str">
            <v>EURCAD_VR1</v>
          </cell>
          <cell r="G53" t="str">
            <v>Call</v>
          </cell>
          <cell r="H53" t="str">
            <v>Sell</v>
          </cell>
          <cell r="I53">
            <v>-800000</v>
          </cell>
          <cell r="J53">
            <v>1.4260999999999999</v>
          </cell>
          <cell r="K53">
            <v>1.4074</v>
          </cell>
          <cell r="L53">
            <v>11.52508484</v>
          </cell>
          <cell r="M53">
            <v>0.53749999999999998</v>
          </cell>
          <cell r="N53">
            <v>4300</v>
          </cell>
          <cell r="O53">
            <v>0.70969099999999996</v>
          </cell>
          <cell r="P53">
            <v>-5677.5280068499997</v>
          </cell>
          <cell r="Q53">
            <v>-243641.12820576999</v>
          </cell>
          <cell r="R53">
            <v>0</v>
          </cell>
          <cell r="S53">
            <v>-836.56130824000002</v>
          </cell>
        </row>
        <row r="54">
          <cell r="C54">
            <v>725</v>
          </cell>
          <cell r="D54">
            <v>37074</v>
          </cell>
          <cell r="E54">
            <v>37244</v>
          </cell>
          <cell r="F54" t="str">
            <v>EURCAD_VR1</v>
          </cell>
          <cell r="G54" t="str">
            <v>Call</v>
          </cell>
          <cell r="H54" t="str">
            <v>Sell</v>
          </cell>
          <cell r="I54">
            <v>-800000</v>
          </cell>
          <cell r="J54">
            <v>1.4742</v>
          </cell>
          <cell r="K54">
            <v>1.4074</v>
          </cell>
          <cell r="L54">
            <v>13.03607768</v>
          </cell>
          <cell r="M54">
            <v>0.26250000000000001</v>
          </cell>
          <cell r="N54">
            <v>2100</v>
          </cell>
          <cell r="O54">
            <v>0.10476818</v>
          </cell>
          <cell r="P54">
            <v>-838.14540555999997</v>
          </cell>
          <cell r="Q54">
            <v>-47156.48093084</v>
          </cell>
          <cell r="R54">
            <v>0</v>
          </cell>
          <cell r="S54">
            <v>822.62677138000004</v>
          </cell>
        </row>
        <row r="55">
          <cell r="C55">
            <v>726</v>
          </cell>
          <cell r="D55">
            <v>37074</v>
          </cell>
          <cell r="E55">
            <v>37244</v>
          </cell>
          <cell r="F55" t="str">
            <v>EURCAD_VR1</v>
          </cell>
          <cell r="G55" t="str">
            <v>Call</v>
          </cell>
          <cell r="H55" t="str">
            <v>Sell</v>
          </cell>
          <cell r="I55">
            <v>-900000</v>
          </cell>
          <cell r="J55">
            <v>1.5223</v>
          </cell>
          <cell r="K55">
            <v>1.4074</v>
          </cell>
          <cell r="L55">
            <v>13.40692125</v>
          </cell>
          <cell r="M55">
            <v>0.13333300000000001</v>
          </cell>
          <cell r="N55">
            <v>1199.9970000000001</v>
          </cell>
          <cell r="O55">
            <v>6.8921700000000004E-3</v>
          </cell>
          <cell r="P55">
            <v>-62.029526760000003</v>
          </cell>
          <cell r="Q55">
            <v>-4589.7429965399997</v>
          </cell>
          <cell r="R55">
            <v>0</v>
          </cell>
          <cell r="S55">
            <v>735.39250425</v>
          </cell>
        </row>
        <row r="57">
          <cell r="C57">
            <v>831</v>
          </cell>
          <cell r="D57">
            <v>37113</v>
          </cell>
          <cell r="E57">
            <v>37326</v>
          </cell>
          <cell r="F57" t="str">
            <v>EURJPY_VR2</v>
          </cell>
          <cell r="G57" t="str">
            <v>Put</v>
          </cell>
          <cell r="H57" t="str">
            <v>Buy</v>
          </cell>
          <cell r="I57">
            <v>4728000</v>
          </cell>
          <cell r="J57">
            <v>81.91</v>
          </cell>
          <cell r="K57">
            <v>110.57</v>
          </cell>
          <cell r="L57">
            <v>16.040035240000002</v>
          </cell>
          <cell r="M57">
            <v>47.017766000000002</v>
          </cell>
          <cell r="N57">
            <v>-2222999.9764800002</v>
          </cell>
          <cell r="O57">
            <v>5.6905480000000001E-2</v>
          </cell>
          <cell r="P57">
            <v>2690.4910666599999</v>
          </cell>
          <cell r="Q57">
            <v>-1122.04114766</v>
          </cell>
          <cell r="R57">
            <v>0</v>
          </cell>
          <cell r="S57">
            <v>-17988.137183070001</v>
          </cell>
        </row>
        <row r="58">
          <cell r="C58">
            <v>832</v>
          </cell>
          <cell r="D58">
            <v>37113</v>
          </cell>
          <cell r="E58">
            <v>37326</v>
          </cell>
          <cell r="F58" t="str">
            <v>EURJPY_VR2</v>
          </cell>
          <cell r="G58" t="str">
            <v>Put</v>
          </cell>
          <cell r="H58" t="str">
            <v>Buy</v>
          </cell>
          <cell r="I58">
            <v>3282000</v>
          </cell>
          <cell r="J58">
            <v>86.85</v>
          </cell>
          <cell r="K58">
            <v>110.57</v>
          </cell>
          <cell r="L58">
            <v>15.983589439999999</v>
          </cell>
          <cell r="M58">
            <v>67.733090000000004</v>
          </cell>
          <cell r="N58">
            <v>-2223000.0137999998</v>
          </cell>
          <cell r="O58">
            <v>0.69938131000000003</v>
          </cell>
          <cell r="P58">
            <v>22953.694579970001</v>
          </cell>
          <cell r="Q58">
            <v>-8111.8083291299999</v>
          </cell>
          <cell r="R58">
            <v>0</v>
          </cell>
          <cell r="S58">
            <v>-17823.99751275</v>
          </cell>
        </row>
        <row r="59">
          <cell r="C59">
            <v>833</v>
          </cell>
          <cell r="D59">
            <v>37113</v>
          </cell>
          <cell r="E59">
            <v>37326</v>
          </cell>
          <cell r="F59" t="str">
            <v>EURJPY_VR2</v>
          </cell>
          <cell r="G59" t="str">
            <v>Put</v>
          </cell>
          <cell r="H59" t="str">
            <v>Buy</v>
          </cell>
          <cell r="I59">
            <v>2938000</v>
          </cell>
          <cell r="J59">
            <v>91.78</v>
          </cell>
          <cell r="K59">
            <v>110.57</v>
          </cell>
          <cell r="L59">
            <v>15.706286240000001</v>
          </cell>
          <cell r="M59">
            <v>75.663717000000005</v>
          </cell>
          <cell r="N59">
            <v>-2223000.0054600001</v>
          </cell>
          <cell r="O59">
            <v>4.7078417400000001</v>
          </cell>
          <cell r="P59">
            <v>138316.39020836001</v>
          </cell>
          <cell r="Q59">
            <v>-41773.661085549997</v>
          </cell>
          <cell r="R59">
            <v>0</v>
          </cell>
          <cell r="S59">
            <v>-16889.513927290001</v>
          </cell>
        </row>
        <row r="60">
          <cell r="C60">
            <v>834</v>
          </cell>
          <cell r="D60">
            <v>37113</v>
          </cell>
          <cell r="E60">
            <v>37326</v>
          </cell>
          <cell r="F60" t="str">
            <v>EURJPY_VR2</v>
          </cell>
          <cell r="G60" t="str">
            <v>Put</v>
          </cell>
          <cell r="H60" t="str">
            <v>Buy</v>
          </cell>
          <cell r="I60">
            <v>2645000</v>
          </cell>
          <cell r="J60">
            <v>96.72</v>
          </cell>
          <cell r="K60">
            <v>110.57</v>
          </cell>
          <cell r="L60">
            <v>14.88869339</v>
          </cell>
          <cell r="M60">
            <v>84.045368999999994</v>
          </cell>
          <cell r="N60">
            <v>-2223000.0100500002</v>
          </cell>
          <cell r="O60">
            <v>18.957628920000001</v>
          </cell>
          <cell r="P60">
            <v>501429.28490589</v>
          </cell>
          <cell r="Q60">
            <v>-134023.10676251</v>
          </cell>
          <cell r="R60">
            <v>0</v>
          </cell>
          <cell r="S60">
            <v>-13948.15572569</v>
          </cell>
        </row>
        <row r="61">
          <cell r="C61">
            <v>835</v>
          </cell>
          <cell r="D61">
            <v>37113</v>
          </cell>
          <cell r="E61">
            <v>37326</v>
          </cell>
          <cell r="F61" t="str">
            <v>EURJPY_VR2</v>
          </cell>
          <cell r="G61" t="str">
            <v>Put</v>
          </cell>
          <cell r="H61" t="str">
            <v>Buy</v>
          </cell>
          <cell r="I61">
            <v>2394000</v>
          </cell>
          <cell r="J61">
            <v>101.66</v>
          </cell>
          <cell r="K61">
            <v>110.57</v>
          </cell>
          <cell r="L61">
            <v>13.63287534</v>
          </cell>
          <cell r="M61">
            <v>92.857142999999994</v>
          </cell>
          <cell r="N61">
            <v>-2223000.00342</v>
          </cell>
          <cell r="O61">
            <v>57.575302280000002</v>
          </cell>
          <cell r="P61">
            <v>1378352.73662685</v>
          </cell>
          <cell r="Q61">
            <v>-330736.36202518002</v>
          </cell>
          <cell r="R61">
            <v>0</v>
          </cell>
          <cell r="S61">
            <v>-6844.7284537400001</v>
          </cell>
        </row>
        <row r="62">
          <cell r="C62">
            <v>837</v>
          </cell>
          <cell r="D62">
            <v>37113</v>
          </cell>
          <cell r="E62">
            <v>37326</v>
          </cell>
          <cell r="F62" t="str">
            <v>EURJPY_VR2</v>
          </cell>
          <cell r="G62" t="str">
            <v>Call</v>
          </cell>
          <cell r="H62" t="str">
            <v>Buy</v>
          </cell>
          <cell r="I62">
            <v>1055000</v>
          </cell>
          <cell r="J62">
            <v>106.6</v>
          </cell>
          <cell r="K62">
            <v>110.57</v>
          </cell>
          <cell r="L62">
            <v>12.54490758</v>
          </cell>
          <cell r="M62">
            <v>210.71090000000001</v>
          </cell>
          <cell r="N62">
            <v>-2222999.9950000001</v>
          </cell>
          <cell r="O62">
            <v>458.37350748</v>
          </cell>
          <cell r="P62">
            <v>4835840.5039389404</v>
          </cell>
          <cell r="Q62">
            <v>704909.35514998005</v>
          </cell>
          <cell r="R62">
            <v>0</v>
          </cell>
          <cell r="S62">
            <v>21162.29168549</v>
          </cell>
        </row>
        <row r="63">
          <cell r="C63">
            <v>836</v>
          </cell>
          <cell r="D63">
            <v>37113</v>
          </cell>
          <cell r="E63">
            <v>37326</v>
          </cell>
          <cell r="F63" t="str">
            <v>EURJPY_VR2</v>
          </cell>
          <cell r="G63" t="str">
            <v>Put</v>
          </cell>
          <cell r="H63" t="str">
            <v>Buy</v>
          </cell>
          <cell r="I63">
            <v>1122000</v>
          </cell>
          <cell r="J63">
            <v>106.6</v>
          </cell>
          <cell r="K63">
            <v>110.57</v>
          </cell>
          <cell r="L63">
            <v>12.54490758</v>
          </cell>
          <cell r="M63">
            <v>198.128342</v>
          </cell>
          <cell r="N63">
            <v>-2222999.9972399999</v>
          </cell>
          <cell r="O63">
            <v>159.69986863</v>
          </cell>
          <cell r="P63">
            <v>1791832.5260576201</v>
          </cell>
          <cell r="Q63">
            <v>-362102.42389392998</v>
          </cell>
          <cell r="R63">
            <v>0</v>
          </cell>
          <cell r="S63">
            <v>-3495.3783724099999</v>
          </cell>
        </row>
        <row r="64">
          <cell r="C64">
            <v>838</v>
          </cell>
          <cell r="D64">
            <v>37113</v>
          </cell>
          <cell r="E64">
            <v>37326</v>
          </cell>
          <cell r="F64" t="str">
            <v>EURJPY_VR2</v>
          </cell>
          <cell r="G64" t="str">
            <v>Call</v>
          </cell>
          <cell r="H64" t="str">
            <v>Buy</v>
          </cell>
          <cell r="I64">
            <v>1988000</v>
          </cell>
          <cell r="J64">
            <v>111.54</v>
          </cell>
          <cell r="K64">
            <v>110.57</v>
          </cell>
          <cell r="L64">
            <v>12.639336950000001</v>
          </cell>
          <cell r="M64">
            <v>111.820926</v>
          </cell>
          <cell r="N64">
            <v>-2223000.0088800001</v>
          </cell>
          <cell r="O64">
            <v>205.81533141</v>
          </cell>
          <cell r="P64">
            <v>4091608.7885054499</v>
          </cell>
          <cell r="Q64">
            <v>803951.92154849996</v>
          </cell>
          <cell r="R64">
            <v>0</v>
          </cell>
          <cell r="S64">
            <v>15133.7199643</v>
          </cell>
        </row>
        <row r="65">
          <cell r="C65">
            <v>839</v>
          </cell>
          <cell r="D65">
            <v>37113</v>
          </cell>
          <cell r="E65">
            <v>37326</v>
          </cell>
          <cell r="F65" t="str">
            <v>EURJPY_VR2</v>
          </cell>
          <cell r="G65" t="str">
            <v>Call</v>
          </cell>
          <cell r="H65" t="str">
            <v>Buy</v>
          </cell>
          <cell r="I65">
            <v>1823000</v>
          </cell>
          <cell r="J65">
            <v>116.48</v>
          </cell>
          <cell r="K65">
            <v>110.57</v>
          </cell>
          <cell r="L65">
            <v>13.65931891</v>
          </cell>
          <cell r="M65">
            <v>121.94185400000001</v>
          </cell>
          <cell r="N65">
            <v>-2222999.9984200001</v>
          </cell>
          <cell r="O65">
            <v>89.393956459999998</v>
          </cell>
          <cell r="P65">
            <v>1629651.8262370201</v>
          </cell>
          <cell r="Q65">
            <v>375930.8278493</v>
          </cell>
          <cell r="R65">
            <v>0</v>
          </cell>
          <cell r="S65">
            <v>-4809.10627363</v>
          </cell>
        </row>
        <row r="66">
          <cell r="C66">
            <v>840</v>
          </cell>
          <cell r="D66">
            <v>37113</v>
          </cell>
          <cell r="E66">
            <v>37326</v>
          </cell>
          <cell r="F66" t="str">
            <v>EURJPY_VR2</v>
          </cell>
          <cell r="G66" t="str">
            <v>Call</v>
          </cell>
          <cell r="H66" t="str">
            <v>Buy</v>
          </cell>
          <cell r="I66">
            <v>1678000</v>
          </cell>
          <cell r="J66">
            <v>121.42</v>
          </cell>
          <cell r="K66">
            <v>110.57</v>
          </cell>
          <cell r="L66">
            <v>14.68383594</v>
          </cell>
          <cell r="M66">
            <v>132.479142</v>
          </cell>
          <cell r="N66">
            <v>-2223000.0027600001</v>
          </cell>
          <cell r="O66">
            <v>38.228336859999999</v>
          </cell>
          <cell r="P66">
            <v>641471.49243738002</v>
          </cell>
          <cell r="Q66">
            <v>164164.54408687999</v>
          </cell>
          <cell r="R66">
            <v>0</v>
          </cell>
          <cell r="S66">
            <v>-12813.758329300001</v>
          </cell>
        </row>
        <row r="67">
          <cell r="C67">
            <v>841</v>
          </cell>
          <cell r="D67">
            <v>37113</v>
          </cell>
          <cell r="E67">
            <v>37326</v>
          </cell>
          <cell r="F67" t="str">
            <v>EURJPY_VR2</v>
          </cell>
          <cell r="G67" t="str">
            <v>Call</v>
          </cell>
          <cell r="H67" t="str">
            <v>Buy</v>
          </cell>
          <cell r="I67">
            <v>1549000</v>
          </cell>
          <cell r="J67">
            <v>126.35</v>
          </cell>
          <cell r="K67">
            <v>110.57</v>
          </cell>
          <cell r="L67">
            <v>15.4625307</v>
          </cell>
          <cell r="M67">
            <v>143.511943</v>
          </cell>
          <cell r="N67">
            <v>-2222999.99707</v>
          </cell>
          <cell r="O67">
            <v>15.47100506</v>
          </cell>
          <cell r="P67">
            <v>239645.86831446001</v>
          </cell>
          <cell r="Q67">
            <v>67081.731294850004</v>
          </cell>
          <cell r="R67">
            <v>0</v>
          </cell>
          <cell r="S67">
            <v>-16068.704960470001</v>
          </cell>
        </row>
        <row r="68">
          <cell r="C68">
            <v>842</v>
          </cell>
          <cell r="D68">
            <v>37113</v>
          </cell>
          <cell r="E68">
            <v>37326</v>
          </cell>
          <cell r="F68" t="str">
            <v>EURJPY_VR2</v>
          </cell>
          <cell r="G68" t="str">
            <v>Call</v>
          </cell>
          <cell r="H68" t="str">
            <v>Buy</v>
          </cell>
          <cell r="I68">
            <v>2523000</v>
          </cell>
          <cell r="J68">
            <v>131.29</v>
          </cell>
          <cell r="K68">
            <v>110.57</v>
          </cell>
          <cell r="L68">
            <v>15.83216906</v>
          </cell>
          <cell r="M68">
            <v>88.109393999999995</v>
          </cell>
          <cell r="N68">
            <v>-2223000.0106199998</v>
          </cell>
          <cell r="O68">
            <v>5.3167406599999998</v>
          </cell>
          <cell r="P68">
            <v>134141.36673817001</v>
          </cell>
          <cell r="Q68">
            <v>41680.839588019997</v>
          </cell>
          <cell r="R68">
            <v>0</v>
          </cell>
          <cell r="S68">
            <v>-16923.333312489998</v>
          </cell>
        </row>
        <row r="70">
          <cell r="C70">
            <v>843</v>
          </cell>
          <cell r="D70">
            <v>37113</v>
          </cell>
          <cell r="E70">
            <v>37326</v>
          </cell>
          <cell r="F70" t="str">
            <v>GBPJPY_VR2</v>
          </cell>
          <cell r="G70" t="str">
            <v>Put</v>
          </cell>
          <cell r="H70" t="str">
            <v>Buy</v>
          </cell>
          <cell r="I70">
            <v>2977000</v>
          </cell>
          <cell r="J70">
            <v>130.09</v>
          </cell>
          <cell r="K70">
            <v>175.74</v>
          </cell>
          <cell r="L70">
            <v>15.65793665</v>
          </cell>
          <cell r="M70">
            <v>63.562311000000001</v>
          </cell>
          <cell r="N70">
            <v>-1892249.99847</v>
          </cell>
          <cell r="O70">
            <v>6.7628450000000007E-2</v>
          </cell>
          <cell r="P70">
            <v>2013.2990887799999</v>
          </cell>
          <cell r="Q70">
            <v>-549.67474546999995</v>
          </cell>
          <cell r="R70">
            <v>0</v>
          </cell>
          <cell r="S70">
            <v>-15314.00758252</v>
          </cell>
        </row>
        <row r="71">
          <cell r="C71">
            <v>844</v>
          </cell>
          <cell r="D71">
            <v>37113</v>
          </cell>
          <cell r="E71">
            <v>37326</v>
          </cell>
          <cell r="F71" t="str">
            <v>GBPJPY_VR2</v>
          </cell>
          <cell r="G71" t="str">
            <v>Put</v>
          </cell>
          <cell r="H71" t="str">
            <v>Buy</v>
          </cell>
          <cell r="I71">
            <v>2066000</v>
          </cell>
          <cell r="J71">
            <v>137.93</v>
          </cell>
          <cell r="K71">
            <v>175.74</v>
          </cell>
          <cell r="L71">
            <v>15.60734197</v>
          </cell>
          <cell r="M71">
            <v>91.590029000000001</v>
          </cell>
          <cell r="N71">
            <v>-1892249.99914</v>
          </cell>
          <cell r="O71">
            <v>0.91721017999999999</v>
          </cell>
          <cell r="P71">
            <v>18949.56223838</v>
          </cell>
          <cell r="Q71">
            <v>-4373.2200655500001</v>
          </cell>
          <cell r="R71">
            <v>0</v>
          </cell>
          <cell r="S71">
            <v>-15176.81714972</v>
          </cell>
        </row>
        <row r="72">
          <cell r="C72">
            <v>845</v>
          </cell>
          <cell r="D72">
            <v>37113</v>
          </cell>
          <cell r="E72">
            <v>37326</v>
          </cell>
          <cell r="F72" t="str">
            <v>GBPJPY_VR2</v>
          </cell>
          <cell r="G72" t="str">
            <v>Put</v>
          </cell>
          <cell r="H72" t="str">
            <v>Buy</v>
          </cell>
          <cell r="I72">
            <v>1850000</v>
          </cell>
          <cell r="J72">
            <v>145.78</v>
          </cell>
          <cell r="K72">
            <v>175.74</v>
          </cell>
          <cell r="L72">
            <v>15.34396823</v>
          </cell>
          <cell r="M72">
            <v>102.283784</v>
          </cell>
          <cell r="N72">
            <v>-1892250.004</v>
          </cell>
          <cell r="O72">
            <v>6.6746736200000001</v>
          </cell>
          <cell r="P72">
            <v>123481.46204827999</v>
          </cell>
          <cell r="Q72">
            <v>-24256.645215650002</v>
          </cell>
          <cell r="R72">
            <v>0</v>
          </cell>
          <cell r="S72">
            <v>-14330.067406280001</v>
          </cell>
        </row>
        <row r="73">
          <cell r="C73">
            <v>846</v>
          </cell>
          <cell r="D73">
            <v>37113</v>
          </cell>
          <cell r="E73">
            <v>37326</v>
          </cell>
          <cell r="F73" t="str">
            <v>GBPJPY_VR2</v>
          </cell>
          <cell r="G73" t="str">
            <v>Put</v>
          </cell>
          <cell r="H73" t="str">
            <v>Buy</v>
          </cell>
          <cell r="I73">
            <v>1665000</v>
          </cell>
          <cell r="J73">
            <v>153.62</v>
          </cell>
          <cell r="K73">
            <v>175.74</v>
          </cell>
          <cell r="L73">
            <v>14.545341560000001</v>
          </cell>
          <cell r="M73">
            <v>113.64864900000001</v>
          </cell>
          <cell r="N73">
            <v>-1892250.0058500001</v>
          </cell>
          <cell r="O73">
            <v>28.15127378</v>
          </cell>
          <cell r="P73">
            <v>468718.70841759001</v>
          </cell>
          <cell r="Q73">
            <v>-81216.520216069999</v>
          </cell>
          <cell r="R73">
            <v>0</v>
          </cell>
          <cell r="S73">
            <v>-11533.509012660001</v>
          </cell>
        </row>
        <row r="74">
          <cell r="C74">
            <v>847</v>
          </cell>
          <cell r="D74">
            <v>37113</v>
          </cell>
          <cell r="E74">
            <v>37326</v>
          </cell>
          <cell r="F74" t="str">
            <v>GBPJPY_VR2</v>
          </cell>
          <cell r="G74" t="str">
            <v>Put</v>
          </cell>
          <cell r="H74" t="str">
            <v>Buy</v>
          </cell>
          <cell r="I74">
            <v>1507000</v>
          </cell>
          <cell r="J74">
            <v>161.46</v>
          </cell>
          <cell r="K74">
            <v>175.74</v>
          </cell>
          <cell r="L74">
            <v>13.32122918</v>
          </cell>
          <cell r="M74">
            <v>125.564035</v>
          </cell>
          <cell r="N74">
            <v>-1892250.0074499999</v>
          </cell>
          <cell r="O74">
            <v>88.611873849999995</v>
          </cell>
          <cell r="P74">
            <v>1335380.9388645501</v>
          </cell>
          <cell r="Q74">
            <v>-206716.20113104</v>
          </cell>
          <cell r="R74">
            <v>0</v>
          </cell>
          <cell r="S74">
            <v>-4513.2017630999999</v>
          </cell>
        </row>
        <row r="75">
          <cell r="C75">
            <v>849</v>
          </cell>
          <cell r="D75">
            <v>37113</v>
          </cell>
          <cell r="E75">
            <v>37326</v>
          </cell>
          <cell r="F75" t="str">
            <v>GBPJPY_VR2</v>
          </cell>
          <cell r="G75" t="str">
            <v>Call</v>
          </cell>
          <cell r="H75" t="str">
            <v>Buy</v>
          </cell>
          <cell r="I75">
            <v>665000</v>
          </cell>
          <cell r="J75">
            <v>169.31</v>
          </cell>
          <cell r="K75">
            <v>175.74</v>
          </cell>
          <cell r="L75">
            <v>11.86581518</v>
          </cell>
          <cell r="M75">
            <v>284.54887200000002</v>
          </cell>
          <cell r="N75">
            <v>-1892249.9987999999</v>
          </cell>
          <cell r="O75">
            <v>688.46283555000002</v>
          </cell>
          <cell r="P75">
            <v>4578277.8564154599</v>
          </cell>
          <cell r="Q75">
            <v>443055.16772050998</v>
          </cell>
          <cell r="R75">
            <v>0</v>
          </cell>
          <cell r="S75">
            <v>21755.547517530002</v>
          </cell>
        </row>
        <row r="76">
          <cell r="C76">
            <v>848</v>
          </cell>
          <cell r="D76">
            <v>37113</v>
          </cell>
          <cell r="E76">
            <v>37326</v>
          </cell>
          <cell r="F76" t="str">
            <v>GBPJPY_VR2</v>
          </cell>
          <cell r="G76" t="str">
            <v>Put</v>
          </cell>
          <cell r="H76" t="str">
            <v>Buy</v>
          </cell>
          <cell r="I76">
            <v>707000</v>
          </cell>
          <cell r="J76">
            <v>169.31</v>
          </cell>
          <cell r="K76">
            <v>175.74</v>
          </cell>
          <cell r="L76">
            <v>11.86581518</v>
          </cell>
          <cell r="M76">
            <v>267.64497899999998</v>
          </cell>
          <cell r="N76">
            <v>-1892250.00153</v>
          </cell>
          <cell r="O76">
            <v>239.56945127</v>
          </cell>
          <cell r="P76">
            <v>1693756.0205055701</v>
          </cell>
          <cell r="Q76">
            <v>-227999.94856861001</v>
          </cell>
          <cell r="R76">
            <v>0</v>
          </cell>
          <cell r="S76">
            <v>-1610.2216382900001</v>
          </cell>
        </row>
        <row r="77">
          <cell r="C77">
            <v>850</v>
          </cell>
          <cell r="D77">
            <v>37113</v>
          </cell>
          <cell r="E77">
            <v>37326</v>
          </cell>
          <cell r="F77" t="str">
            <v>GBPJPY_VR2</v>
          </cell>
          <cell r="G77" t="str">
            <v>Call</v>
          </cell>
          <cell r="H77" t="str">
            <v>Buy</v>
          </cell>
          <cell r="I77">
            <v>1252000</v>
          </cell>
          <cell r="J77">
            <v>177.15</v>
          </cell>
          <cell r="K77">
            <v>175.74</v>
          </cell>
          <cell r="L77">
            <v>12.3111123</v>
          </cell>
          <cell r="M77">
            <v>151.13817900000001</v>
          </cell>
          <cell r="N77">
            <v>-1892250.0010800001</v>
          </cell>
          <cell r="O77">
            <v>305.25090476000003</v>
          </cell>
          <cell r="P77">
            <v>3821741.3276180802</v>
          </cell>
          <cell r="Q77">
            <v>490822.41477408999</v>
          </cell>
          <cell r="R77">
            <v>0</v>
          </cell>
          <cell r="S77">
            <v>15627.302029390001</v>
          </cell>
        </row>
        <row r="78">
          <cell r="C78">
            <v>851</v>
          </cell>
          <cell r="D78">
            <v>37113</v>
          </cell>
          <cell r="E78">
            <v>37326</v>
          </cell>
          <cell r="F78" t="str">
            <v>GBPJPY_VR2</v>
          </cell>
          <cell r="G78" t="str">
            <v>Call</v>
          </cell>
          <cell r="H78" t="str">
            <v>Buy</v>
          </cell>
          <cell r="I78">
            <v>1148000</v>
          </cell>
          <cell r="J78">
            <v>184.99</v>
          </cell>
          <cell r="K78">
            <v>175.74</v>
          </cell>
          <cell r="L78">
            <v>13.556719019999999</v>
          </cell>
          <cell r="M78">
            <v>164.830139</v>
          </cell>
          <cell r="N78">
            <v>-1892249.99572</v>
          </cell>
          <cell r="O78">
            <v>134.33683814</v>
          </cell>
          <cell r="P78">
            <v>1542186.9018377799</v>
          </cell>
          <cell r="Q78">
            <v>227747.73974292001</v>
          </cell>
          <cell r="R78">
            <v>0</v>
          </cell>
          <cell r="S78">
            <v>-2837.9914733999999</v>
          </cell>
        </row>
        <row r="79">
          <cell r="C79">
            <v>852</v>
          </cell>
          <cell r="D79">
            <v>37113</v>
          </cell>
          <cell r="E79">
            <v>37326</v>
          </cell>
          <cell r="F79" t="str">
            <v>GBPJPY_VR2</v>
          </cell>
          <cell r="G79" t="str">
            <v>Call</v>
          </cell>
          <cell r="H79" t="str">
            <v>Buy</v>
          </cell>
          <cell r="I79">
            <v>1057000</v>
          </cell>
          <cell r="J79">
            <v>192.83</v>
          </cell>
          <cell r="K79">
            <v>175.74</v>
          </cell>
          <cell r="L79">
            <v>14.539484679999999</v>
          </cell>
          <cell r="M79">
            <v>179.020814</v>
          </cell>
          <cell r="N79">
            <v>-1892250.00398</v>
          </cell>
          <cell r="O79">
            <v>56.172361539999997</v>
          </cell>
          <cell r="P79">
            <v>593741.86147299001</v>
          </cell>
          <cell r="Q79">
            <v>97579.863112940002</v>
          </cell>
          <cell r="R79">
            <v>0</v>
          </cell>
          <cell r="S79">
            <v>-10520.77194893</v>
          </cell>
        </row>
        <row r="80">
          <cell r="C80">
            <v>853</v>
          </cell>
          <cell r="D80">
            <v>37113</v>
          </cell>
          <cell r="E80">
            <v>37326</v>
          </cell>
          <cell r="F80" t="str">
            <v>GBPJPY_VR2</v>
          </cell>
          <cell r="G80" t="str">
            <v>Call</v>
          </cell>
          <cell r="H80" t="str">
            <v>Buy</v>
          </cell>
          <cell r="I80">
            <v>976000</v>
          </cell>
          <cell r="J80">
            <v>200.68</v>
          </cell>
          <cell r="K80">
            <v>175.74</v>
          </cell>
          <cell r="L80">
            <v>15.209686700000001</v>
          </cell>
          <cell r="M80">
            <v>193.878074</v>
          </cell>
          <cell r="N80">
            <v>-1892250.0022400001</v>
          </cell>
          <cell r="O80">
            <v>21.452783220000001</v>
          </cell>
          <cell r="P80">
            <v>209379.1642464</v>
          </cell>
          <cell r="Q80">
            <v>38045.66064237</v>
          </cell>
          <cell r="R80">
            <v>0</v>
          </cell>
          <cell r="S80">
            <v>-13634.261988959999</v>
          </cell>
        </row>
        <row r="81">
          <cell r="C81">
            <v>854</v>
          </cell>
          <cell r="D81">
            <v>37113</v>
          </cell>
          <cell r="E81">
            <v>37326</v>
          </cell>
          <cell r="F81" t="str">
            <v>GBPJPY_VR2</v>
          </cell>
          <cell r="G81" t="str">
            <v>Call</v>
          </cell>
          <cell r="H81" t="str">
            <v>Buy</v>
          </cell>
          <cell r="I81">
            <v>1589000</v>
          </cell>
          <cell r="J81">
            <v>208.52</v>
          </cell>
          <cell r="K81">
            <v>175.74</v>
          </cell>
          <cell r="L81">
            <v>15.50830904</v>
          </cell>
          <cell r="M81">
            <v>119.08432999999999</v>
          </cell>
          <cell r="N81">
            <v>-1892250.0037</v>
          </cell>
          <cell r="O81">
            <v>6.9089064000000002</v>
          </cell>
          <cell r="P81">
            <v>109782.52265561</v>
          </cell>
          <cell r="Q81">
            <v>22306.666979080001</v>
          </cell>
          <cell r="R81">
            <v>0</v>
          </cell>
          <cell r="S81">
            <v>-14441.034237669999</v>
          </cell>
        </row>
        <row r="83">
          <cell r="C83">
            <v>819</v>
          </cell>
          <cell r="D83">
            <v>37113</v>
          </cell>
          <cell r="E83">
            <v>37326</v>
          </cell>
          <cell r="F83" t="str">
            <v>EURGBP_VR2</v>
          </cell>
          <cell r="G83" t="str">
            <v>Put</v>
          </cell>
          <cell r="H83" t="str">
            <v>Sell</v>
          </cell>
          <cell r="I83">
            <v>-1609000</v>
          </cell>
          <cell r="J83">
            <v>0.52480000000000004</v>
          </cell>
          <cell r="K83">
            <v>0.62905</v>
          </cell>
          <cell r="L83">
            <v>10.744296220000001</v>
          </cell>
          <cell r="M83">
            <v>0.378081</v>
          </cell>
          <cell r="N83">
            <v>6083.3232900000003</v>
          </cell>
          <cell r="O83">
            <v>5.0445000000000004E-4</v>
          </cell>
          <cell r="P83">
            <v>-8.1165700699999999</v>
          </cell>
          <cell r="Q83">
            <v>849.38527316</v>
          </cell>
          <cell r="R83">
            <v>0</v>
          </cell>
          <cell r="S83">
            <v>8763.1296969600007</v>
          </cell>
        </row>
        <row r="84">
          <cell r="C84">
            <v>820</v>
          </cell>
          <cell r="D84">
            <v>37113</v>
          </cell>
          <cell r="E84">
            <v>37326</v>
          </cell>
          <cell r="F84" t="str">
            <v>EURGBP_VR2</v>
          </cell>
          <cell r="G84" t="str">
            <v>Put</v>
          </cell>
          <cell r="H84" t="str">
            <v>Sell</v>
          </cell>
          <cell r="I84">
            <v>-2023000</v>
          </cell>
          <cell r="J84">
            <v>0.54579999999999995</v>
          </cell>
          <cell r="K84">
            <v>0.62905</v>
          </cell>
          <cell r="L84">
            <v>10.69714274</v>
          </cell>
          <cell r="M84">
            <v>0.30070799999999998</v>
          </cell>
          <cell r="N84">
            <v>6083.3228399999998</v>
          </cell>
          <cell r="O84">
            <v>5.3967900000000003E-3</v>
          </cell>
          <cell r="P84">
            <v>-109.17698733</v>
          </cell>
          <cell r="Q84">
            <v>9632.0836911900005</v>
          </cell>
          <cell r="R84">
            <v>0</v>
          </cell>
          <cell r="S84">
            <v>8619.2192061500009</v>
          </cell>
        </row>
        <row r="85">
          <cell r="C85">
            <v>821</v>
          </cell>
          <cell r="D85">
            <v>37113</v>
          </cell>
          <cell r="E85">
            <v>37326</v>
          </cell>
          <cell r="F85" t="str">
            <v>EURGBP_VR2</v>
          </cell>
          <cell r="G85" t="str">
            <v>Put</v>
          </cell>
          <cell r="H85" t="str">
            <v>Sell</v>
          </cell>
          <cell r="I85">
            <v>-1876000</v>
          </cell>
          <cell r="J85">
            <v>0.56669999999999998</v>
          </cell>
          <cell r="K85">
            <v>0.62905</v>
          </cell>
          <cell r="L85">
            <v>10.470216389999999</v>
          </cell>
          <cell r="M85">
            <v>0.32427099999999998</v>
          </cell>
          <cell r="N85">
            <v>6083.3239599999997</v>
          </cell>
          <cell r="O85">
            <v>3.285743E-2</v>
          </cell>
          <cell r="P85">
            <v>-616.40535795000005</v>
          </cell>
          <cell r="Q85">
            <v>46230.66318209</v>
          </cell>
          <cell r="R85">
            <v>0</v>
          </cell>
          <cell r="S85">
            <v>7896.9276012700002</v>
          </cell>
        </row>
        <row r="86">
          <cell r="C86">
            <v>822</v>
          </cell>
          <cell r="D86">
            <v>37113</v>
          </cell>
          <cell r="E86">
            <v>37326</v>
          </cell>
          <cell r="F86" t="str">
            <v>EURGBP_VR2</v>
          </cell>
          <cell r="G86" t="str">
            <v>Put</v>
          </cell>
          <cell r="H86" t="str">
            <v>Sell</v>
          </cell>
          <cell r="I86">
            <v>-1745000</v>
          </cell>
          <cell r="J86">
            <v>0.5877</v>
          </cell>
          <cell r="K86">
            <v>0.62905</v>
          </cell>
          <cell r="L86">
            <v>9.8030403400000008</v>
          </cell>
          <cell r="M86">
            <v>0.34861500000000001</v>
          </cell>
          <cell r="N86">
            <v>6083.3317500000003</v>
          </cell>
          <cell r="O86">
            <v>0.1239807</v>
          </cell>
          <cell r="P86">
            <v>-2163.4631542100001</v>
          </cell>
          <cell r="Q86">
            <v>143164.89817887999</v>
          </cell>
          <cell r="R86">
            <v>0</v>
          </cell>
          <cell r="S86">
            <v>5693.9283923499997</v>
          </cell>
        </row>
        <row r="87">
          <cell r="C87">
            <v>1070</v>
          </cell>
          <cell r="D87">
            <v>37222</v>
          </cell>
          <cell r="E87">
            <v>37326</v>
          </cell>
          <cell r="F87" t="str">
            <v>EURGBP_VR2</v>
          </cell>
          <cell r="G87" t="str">
            <v>Put</v>
          </cell>
          <cell r="H87" t="str">
            <v>Sell</v>
          </cell>
          <cell r="I87">
            <v>-1745000</v>
          </cell>
          <cell r="J87">
            <v>0.5877</v>
          </cell>
          <cell r="K87">
            <v>0.62905</v>
          </cell>
          <cell r="L87">
            <v>9.7363918999999992</v>
          </cell>
          <cell r="M87">
            <v>0.272206</v>
          </cell>
          <cell r="N87">
            <v>4749.9947000000002</v>
          </cell>
          <cell r="O87">
            <v>0.12066758</v>
          </cell>
          <cell r="P87">
            <v>-2105.6492536999999</v>
          </cell>
          <cell r="Q87">
            <v>140769.13087702999</v>
          </cell>
          <cell r="R87">
            <v>0</v>
          </cell>
          <cell r="S87">
            <v>3766.3123401900002</v>
          </cell>
        </row>
        <row r="88">
          <cell r="C88">
            <v>823</v>
          </cell>
          <cell r="D88">
            <v>37113</v>
          </cell>
          <cell r="E88">
            <v>37326</v>
          </cell>
          <cell r="F88" t="str">
            <v>EURGBP_VR2</v>
          </cell>
          <cell r="G88" t="str">
            <v>Put</v>
          </cell>
          <cell r="H88" t="str">
            <v>Sell</v>
          </cell>
          <cell r="I88">
            <v>-1627000</v>
          </cell>
          <cell r="J88">
            <v>0.60860000000000003</v>
          </cell>
          <cell r="K88">
            <v>0.62905</v>
          </cell>
          <cell r="L88">
            <v>9.0359611999999991</v>
          </cell>
          <cell r="M88">
            <v>0.37389899999999998</v>
          </cell>
          <cell r="N88">
            <v>6083.33673</v>
          </cell>
          <cell r="O88">
            <v>0.38770897999999998</v>
          </cell>
          <cell r="P88">
            <v>-6308.0251090499996</v>
          </cell>
          <cell r="Q88">
            <v>358209.32829341001</v>
          </cell>
          <cell r="R88">
            <v>0</v>
          </cell>
          <cell r="S88">
            <v>-207.92073981999999</v>
          </cell>
        </row>
        <row r="89">
          <cell r="C89">
            <v>1071</v>
          </cell>
          <cell r="D89">
            <v>37222</v>
          </cell>
          <cell r="E89">
            <v>37326</v>
          </cell>
          <cell r="F89" t="str">
            <v>EURGBP_VR2</v>
          </cell>
          <cell r="G89" t="str">
            <v>Put</v>
          </cell>
          <cell r="H89" t="str">
            <v>Sell</v>
          </cell>
          <cell r="I89">
            <v>-1627000</v>
          </cell>
          <cell r="J89">
            <v>0.60860000000000003</v>
          </cell>
          <cell r="K89">
            <v>0.62905</v>
          </cell>
          <cell r="L89">
            <v>8.9793286499999994</v>
          </cell>
          <cell r="M89">
            <v>0.29194799999999999</v>
          </cell>
          <cell r="N89">
            <v>4749.9939599999998</v>
          </cell>
          <cell r="O89">
            <v>0.38218909000000001</v>
          </cell>
          <cell r="P89">
            <v>-6218.2165695000003</v>
          </cell>
          <cell r="Q89">
            <v>356040.84726549999</v>
          </cell>
          <cell r="R89">
            <v>0</v>
          </cell>
          <cell r="S89">
            <v>-2089.9845712699998</v>
          </cell>
        </row>
        <row r="90">
          <cell r="C90">
            <v>825</v>
          </cell>
          <cell r="D90">
            <v>37113</v>
          </cell>
          <cell r="E90">
            <v>37326</v>
          </cell>
          <cell r="F90" t="str">
            <v>EURGBP_VR2</v>
          </cell>
          <cell r="G90" t="str">
            <v>Call</v>
          </cell>
          <cell r="H90" t="str">
            <v>Sell</v>
          </cell>
          <cell r="I90">
            <v>-743000</v>
          </cell>
          <cell r="J90">
            <v>0.62960000000000005</v>
          </cell>
          <cell r="K90">
            <v>0.62905</v>
          </cell>
          <cell r="L90">
            <v>8.85</v>
          </cell>
          <cell r="M90">
            <v>0.81875200000000004</v>
          </cell>
          <cell r="N90">
            <v>6083.3273600000002</v>
          </cell>
          <cell r="O90">
            <v>1.19775085</v>
          </cell>
          <cell r="P90">
            <v>-8899.2888511100009</v>
          </cell>
          <cell r="Q90">
            <v>-383150.58478675998</v>
          </cell>
          <cell r="R90">
            <v>0</v>
          </cell>
          <cell r="S90">
            <v>-3897.8936514000002</v>
          </cell>
        </row>
        <row r="91">
          <cell r="C91">
            <v>1073</v>
          </cell>
          <cell r="D91">
            <v>37222</v>
          </cell>
          <cell r="E91">
            <v>37326</v>
          </cell>
          <cell r="F91" t="str">
            <v>EURGBP_VR2</v>
          </cell>
          <cell r="G91" t="str">
            <v>Call</v>
          </cell>
          <cell r="H91" t="str">
            <v>Sell</v>
          </cell>
          <cell r="I91">
            <v>-743000</v>
          </cell>
          <cell r="J91">
            <v>0.62960000000000005</v>
          </cell>
          <cell r="K91">
            <v>0.62905</v>
          </cell>
          <cell r="L91">
            <v>8.85</v>
          </cell>
          <cell r="M91">
            <v>0.63929999999999998</v>
          </cell>
          <cell r="N91">
            <v>4749.9989999999998</v>
          </cell>
          <cell r="O91">
            <v>1.19775085</v>
          </cell>
          <cell r="P91">
            <v>-8899.2888511100009</v>
          </cell>
          <cell r="Q91">
            <v>-383150.58478675998</v>
          </cell>
          <cell r="R91">
            <v>0</v>
          </cell>
          <cell r="S91">
            <v>-5907.8243233200001</v>
          </cell>
        </row>
        <row r="92">
          <cell r="C92">
            <v>824</v>
          </cell>
          <cell r="D92">
            <v>37113</v>
          </cell>
          <cell r="E92">
            <v>37326</v>
          </cell>
          <cell r="F92" t="str">
            <v>EURGBP_VR2</v>
          </cell>
          <cell r="G92" t="str">
            <v>Put</v>
          </cell>
          <cell r="H92" t="str">
            <v>Sell</v>
          </cell>
          <cell r="I92">
            <v>-777000</v>
          </cell>
          <cell r="J92">
            <v>0.62960000000000005</v>
          </cell>
          <cell r="K92">
            <v>0.62905</v>
          </cell>
          <cell r="L92">
            <v>8.85</v>
          </cell>
          <cell r="M92">
            <v>0.78292499999999998</v>
          </cell>
          <cell r="N92">
            <v>6083.3272500000003</v>
          </cell>
          <cell r="O92">
            <v>1.1167430300000001</v>
          </cell>
          <cell r="P92">
            <v>-8677.0933255599994</v>
          </cell>
          <cell r="Q92">
            <v>369237.7777877</v>
          </cell>
          <cell r="R92">
            <v>0</v>
          </cell>
          <cell r="S92">
            <v>-3581.48737966</v>
          </cell>
        </row>
        <row r="93">
          <cell r="C93">
            <v>1072</v>
          </cell>
          <cell r="D93">
            <v>37222</v>
          </cell>
          <cell r="E93">
            <v>37326</v>
          </cell>
          <cell r="F93" t="str">
            <v>EURGBP_VR2</v>
          </cell>
          <cell r="G93" t="str">
            <v>Put</v>
          </cell>
          <cell r="H93" t="str">
            <v>Sell</v>
          </cell>
          <cell r="I93">
            <v>-777000</v>
          </cell>
          <cell r="J93">
            <v>0.62960000000000005</v>
          </cell>
          <cell r="K93">
            <v>0.62905</v>
          </cell>
          <cell r="L93">
            <v>8.85</v>
          </cell>
          <cell r="M93">
            <v>0.61132600000000004</v>
          </cell>
          <cell r="N93">
            <v>4750.0030200000001</v>
          </cell>
          <cell r="O93">
            <v>1.1167430300000001</v>
          </cell>
          <cell r="P93">
            <v>-8677.0933255599994</v>
          </cell>
          <cell r="Q93">
            <v>369237.7777877</v>
          </cell>
          <cell r="R93">
            <v>0</v>
          </cell>
          <cell r="S93">
            <v>-5591.4121704600002</v>
          </cell>
        </row>
        <row r="94">
          <cell r="C94">
            <v>826</v>
          </cell>
          <cell r="D94">
            <v>37113</v>
          </cell>
          <cell r="E94">
            <v>37326</v>
          </cell>
          <cell r="F94" t="str">
            <v>EURGBP_VR2</v>
          </cell>
          <cell r="G94" t="str">
            <v>Call</v>
          </cell>
          <cell r="H94" t="str">
            <v>Sell</v>
          </cell>
          <cell r="I94">
            <v>-1424000</v>
          </cell>
          <cell r="J94">
            <v>0.65049999999999997</v>
          </cell>
          <cell r="K94">
            <v>0.62905</v>
          </cell>
          <cell r="L94">
            <v>8.85</v>
          </cell>
          <cell r="M94">
            <v>0.42720000000000002</v>
          </cell>
          <cell r="N94">
            <v>6083.3280000000004</v>
          </cell>
          <cell r="O94">
            <v>0.44028717000000001</v>
          </cell>
          <cell r="P94">
            <v>-6269.6892526800002</v>
          </cell>
          <cell r="Q94">
            <v>-363706.92802696</v>
          </cell>
          <cell r="R94">
            <v>0</v>
          </cell>
          <cell r="S94">
            <v>-153.34291186999999</v>
          </cell>
        </row>
        <row r="95">
          <cell r="C95">
            <v>1074</v>
          </cell>
          <cell r="D95">
            <v>37222</v>
          </cell>
          <cell r="E95">
            <v>37326</v>
          </cell>
          <cell r="F95" t="str">
            <v>EURGBP_VR2</v>
          </cell>
          <cell r="G95" t="str">
            <v>Call</v>
          </cell>
          <cell r="H95" t="str">
            <v>Sell</v>
          </cell>
          <cell r="I95">
            <v>-1424000</v>
          </cell>
          <cell r="J95">
            <v>0.65049999999999997</v>
          </cell>
          <cell r="K95">
            <v>0.62905</v>
          </cell>
          <cell r="L95">
            <v>8.85</v>
          </cell>
          <cell r="M95">
            <v>0.333567</v>
          </cell>
          <cell r="N95">
            <v>4749.9940800000004</v>
          </cell>
          <cell r="O95">
            <v>0.44028717000000001</v>
          </cell>
          <cell r="P95">
            <v>-6269.6892526800002</v>
          </cell>
          <cell r="Q95">
            <v>-363706.92802696</v>
          </cell>
          <cell r="R95">
            <v>0</v>
          </cell>
          <cell r="S95">
            <v>-2163.2815012299998</v>
          </cell>
        </row>
        <row r="96">
          <cell r="C96">
            <v>827</v>
          </cell>
          <cell r="D96">
            <v>37113</v>
          </cell>
          <cell r="E96">
            <v>37326</v>
          </cell>
          <cell r="F96" t="str">
            <v>EURGBP_VR2</v>
          </cell>
          <cell r="G96" t="str">
            <v>Call</v>
          </cell>
          <cell r="H96" t="str">
            <v>Sell</v>
          </cell>
          <cell r="I96">
            <v>-1336000</v>
          </cell>
          <cell r="J96">
            <v>0.6714</v>
          </cell>
          <cell r="K96">
            <v>0.62905</v>
          </cell>
          <cell r="L96">
            <v>10.129477120000001</v>
          </cell>
          <cell r="M96">
            <v>0.45533899999999999</v>
          </cell>
          <cell r="N96">
            <v>6083.3290399999996</v>
          </cell>
          <cell r="O96">
            <v>0.19947466</v>
          </cell>
          <cell r="P96">
            <v>-2664.9814480800001</v>
          </cell>
          <cell r="Q96">
            <v>-164129.97461057999</v>
          </cell>
          <cell r="R96">
            <v>0</v>
          </cell>
          <cell r="S96">
            <v>4979.7624828300004</v>
          </cell>
        </row>
        <row r="97">
          <cell r="C97">
            <v>1075</v>
          </cell>
          <cell r="D97">
            <v>37222</v>
          </cell>
          <cell r="E97">
            <v>37326</v>
          </cell>
          <cell r="F97" t="str">
            <v>EURGBP_VR2</v>
          </cell>
          <cell r="G97" t="str">
            <v>Call</v>
          </cell>
          <cell r="H97" t="str">
            <v>Sell</v>
          </cell>
          <cell r="I97">
            <v>-1336000</v>
          </cell>
          <cell r="J97">
            <v>0.6714</v>
          </cell>
          <cell r="K97">
            <v>0.62905</v>
          </cell>
          <cell r="L97">
            <v>10.20997893</v>
          </cell>
          <cell r="M97">
            <v>0.35553899999999999</v>
          </cell>
          <cell r="N97">
            <v>4750.0010400000001</v>
          </cell>
          <cell r="O97">
            <v>0.20490712</v>
          </cell>
          <cell r="P97">
            <v>-2737.5591543700002</v>
          </cell>
          <cell r="Q97">
            <v>-166726.72624048</v>
          </cell>
          <cell r="R97">
            <v>0</v>
          </cell>
          <cell r="S97">
            <v>2866.4816698</v>
          </cell>
        </row>
        <row r="98">
          <cell r="C98">
            <v>828</v>
          </cell>
          <cell r="D98">
            <v>37113</v>
          </cell>
          <cell r="E98">
            <v>37326</v>
          </cell>
          <cell r="F98" t="str">
            <v>EURGBP_VR2</v>
          </cell>
          <cell r="G98" t="str">
            <v>Call</v>
          </cell>
          <cell r="H98" t="str">
            <v>Sell</v>
          </cell>
          <cell r="I98">
            <v>-1257000</v>
          </cell>
          <cell r="J98">
            <v>0.69240000000000002</v>
          </cell>
          <cell r="K98">
            <v>0.62905</v>
          </cell>
          <cell r="L98">
            <v>10.5</v>
          </cell>
          <cell r="M98">
            <v>0.483956</v>
          </cell>
          <cell r="N98">
            <v>6083.3269200000004</v>
          </cell>
          <cell r="O98">
            <v>6.6310859999999999E-2</v>
          </cell>
          <cell r="P98">
            <v>-833.52757131999999</v>
          </cell>
          <cell r="Q98">
            <v>-59084.061136709999</v>
          </cell>
          <cell r="R98">
            <v>0</v>
          </cell>
          <cell r="S98">
            <v>7587.7497844600002</v>
          </cell>
        </row>
        <row r="99">
          <cell r="C99">
            <v>829</v>
          </cell>
          <cell r="D99">
            <v>37113</v>
          </cell>
          <cell r="E99">
            <v>37326</v>
          </cell>
          <cell r="F99" t="str">
            <v>EURGBP_VR2</v>
          </cell>
          <cell r="G99" t="str">
            <v>Call</v>
          </cell>
          <cell r="H99" t="str">
            <v>Sell</v>
          </cell>
          <cell r="I99">
            <v>-1184000</v>
          </cell>
          <cell r="J99">
            <v>0.71330000000000005</v>
          </cell>
          <cell r="K99">
            <v>0.62905</v>
          </cell>
          <cell r="L99">
            <v>10.5</v>
          </cell>
          <cell r="M99">
            <v>0.513795</v>
          </cell>
          <cell r="N99">
            <v>6083.3328000000001</v>
          </cell>
          <cell r="O99">
            <v>1.6128739999999999E-2</v>
          </cell>
          <cell r="P99">
            <v>-190.96427793000001</v>
          </cell>
          <cell r="Q99">
            <v>-15955.262785180001</v>
          </cell>
          <cell r="R99">
            <v>0</v>
          </cell>
          <cell r="S99">
            <v>8502.7682873699996</v>
          </cell>
        </row>
        <row r="100">
          <cell r="C100">
            <v>830</v>
          </cell>
          <cell r="D100">
            <v>37113</v>
          </cell>
          <cell r="E100">
            <v>37326</v>
          </cell>
          <cell r="F100" t="str">
            <v>EURGBP_VR2</v>
          </cell>
          <cell r="G100" t="str">
            <v>Call</v>
          </cell>
          <cell r="H100" t="str">
            <v>Sell</v>
          </cell>
          <cell r="I100">
            <v>-956000</v>
          </cell>
          <cell r="J100">
            <v>0.73429999999999995</v>
          </cell>
          <cell r="K100">
            <v>0.62905</v>
          </cell>
          <cell r="L100">
            <v>10.5</v>
          </cell>
          <cell r="M100">
            <v>0.63633200000000001</v>
          </cell>
          <cell r="N100">
            <v>6083.33392</v>
          </cell>
          <cell r="O100">
            <v>3.2140799999999998E-3</v>
          </cell>
          <cell r="P100">
            <v>-30.726588880000001</v>
          </cell>
          <cell r="Q100">
            <v>-2963.8633646799999</v>
          </cell>
          <cell r="R100">
            <v>0</v>
          </cell>
          <cell r="S100">
            <v>8730.9483514599997</v>
          </cell>
        </row>
        <row r="102">
          <cell r="C102">
            <v>995</v>
          </cell>
          <cell r="D102">
            <v>37190</v>
          </cell>
          <cell r="E102">
            <v>37372</v>
          </cell>
          <cell r="F102" t="str">
            <v>EURJPY_VR3</v>
          </cell>
          <cell r="G102" t="str">
            <v>Put</v>
          </cell>
          <cell r="H102" t="str">
            <v>Buy</v>
          </cell>
          <cell r="I102">
            <v>1329000</v>
          </cell>
          <cell r="J102">
            <v>95.230400000000003</v>
          </cell>
          <cell r="K102">
            <v>110.57</v>
          </cell>
          <cell r="L102">
            <v>15.259489869999999</v>
          </cell>
          <cell r="M102">
            <v>149.143868</v>
          </cell>
          <cell r="N102">
            <v>-1982122.00572</v>
          </cell>
          <cell r="O102">
            <v>35.484690000000001</v>
          </cell>
          <cell r="P102">
            <v>471591.53005932999</v>
          </cell>
          <cell r="Q102">
            <v>-95162.734227170004</v>
          </cell>
          <cell r="R102">
            <v>0</v>
          </cell>
          <cell r="S102">
            <v>-12236.630921919999</v>
          </cell>
        </row>
        <row r="103">
          <cell r="C103">
            <v>996</v>
          </cell>
          <cell r="D103">
            <v>37190</v>
          </cell>
          <cell r="E103">
            <v>37372</v>
          </cell>
          <cell r="F103" t="str">
            <v>EURJPY_VR3</v>
          </cell>
          <cell r="G103" t="str">
            <v>Put</v>
          </cell>
          <cell r="H103" t="str">
            <v>Buy</v>
          </cell>
          <cell r="I103">
            <v>1951000</v>
          </cell>
          <cell r="J103">
            <v>98.412800000000004</v>
          </cell>
          <cell r="K103">
            <v>110.57</v>
          </cell>
          <cell r="L103">
            <v>14.59625003</v>
          </cell>
          <cell r="M103">
            <v>101.59518199999999</v>
          </cell>
          <cell r="N103">
            <v>-1982122.00082</v>
          </cell>
          <cell r="O103">
            <v>63.540158120000001</v>
          </cell>
          <cell r="P103">
            <v>1239668.48493114</v>
          </cell>
          <cell r="Q103">
            <v>-235288.55069504</v>
          </cell>
          <cell r="R103">
            <v>0</v>
          </cell>
          <cell r="S103">
            <v>-6014.9033913800004</v>
          </cell>
        </row>
        <row r="104">
          <cell r="C104">
            <v>997</v>
          </cell>
          <cell r="D104">
            <v>37190</v>
          </cell>
          <cell r="E104">
            <v>37372</v>
          </cell>
          <cell r="F104" t="str">
            <v>EURJPY_VR3</v>
          </cell>
          <cell r="G104" t="str">
            <v>Put</v>
          </cell>
          <cell r="H104" t="str">
            <v>Buy</v>
          </cell>
          <cell r="I104">
            <v>1831000</v>
          </cell>
          <cell r="J104">
            <v>101.59520000000001</v>
          </cell>
          <cell r="K104">
            <v>110.57</v>
          </cell>
          <cell r="L104">
            <v>13.907293900000001</v>
          </cell>
          <cell r="M104">
            <v>108.253523</v>
          </cell>
          <cell r="N104">
            <v>-1982122.0061300001</v>
          </cell>
          <cell r="O104">
            <v>109.18749163</v>
          </cell>
          <cell r="P104">
            <v>1999222.97174617</v>
          </cell>
          <cell r="Q104">
            <v>-353842.05778901</v>
          </cell>
          <cell r="R104">
            <v>0</v>
          </cell>
          <cell r="S104">
            <v>137.78869033000001</v>
          </cell>
        </row>
        <row r="105">
          <cell r="C105">
            <v>998</v>
          </cell>
          <cell r="D105">
            <v>37190</v>
          </cell>
          <cell r="E105">
            <v>37372</v>
          </cell>
          <cell r="F105" t="str">
            <v>EURJPY_VR3</v>
          </cell>
          <cell r="G105" t="str">
            <v>Put</v>
          </cell>
          <cell r="H105" t="str">
            <v>Buy</v>
          </cell>
          <cell r="I105">
            <v>1721000</v>
          </cell>
          <cell r="J105">
            <v>104.7775</v>
          </cell>
          <cell r="K105">
            <v>110.57</v>
          </cell>
          <cell r="L105">
            <v>13.22592058</v>
          </cell>
          <cell r="M105">
            <v>115.17269</v>
          </cell>
          <cell r="N105">
            <v>-1982121.9949</v>
          </cell>
          <cell r="O105">
            <v>181.06756530999999</v>
          </cell>
          <cell r="P105">
            <v>3116172.7990190801</v>
          </cell>
          <cell r="Q105">
            <v>-506876.16175939998</v>
          </cell>
          <cell r="R105">
            <v>0</v>
          </cell>
          <cell r="S105">
            <v>9185.5246913200008</v>
          </cell>
        </row>
        <row r="106">
          <cell r="C106">
            <v>1000</v>
          </cell>
          <cell r="D106">
            <v>37190</v>
          </cell>
          <cell r="E106">
            <v>37372</v>
          </cell>
          <cell r="F106" t="str">
            <v>EURJPY_VR3</v>
          </cell>
          <cell r="G106" t="str">
            <v>Call</v>
          </cell>
          <cell r="H106" t="str">
            <v>Buy</v>
          </cell>
          <cell r="I106">
            <v>795000</v>
          </cell>
          <cell r="J106">
            <v>107.96</v>
          </cell>
          <cell r="K106">
            <v>110.57</v>
          </cell>
          <cell r="L106">
            <v>12.536844869999999</v>
          </cell>
          <cell r="M106">
            <v>249.323522</v>
          </cell>
          <cell r="N106">
            <v>-1982121.9998999999</v>
          </cell>
          <cell r="O106">
            <v>406.93864859000001</v>
          </cell>
          <cell r="P106">
            <v>3235162.2562695402</v>
          </cell>
          <cell r="Q106">
            <v>447435.33054545999</v>
          </cell>
          <cell r="R106">
            <v>0</v>
          </cell>
          <cell r="S106">
            <v>10149.38637405</v>
          </cell>
        </row>
        <row r="107">
          <cell r="C107">
            <v>999</v>
          </cell>
          <cell r="D107">
            <v>37190</v>
          </cell>
          <cell r="E107">
            <v>37372</v>
          </cell>
          <cell r="F107" t="str">
            <v>EURJPY_VR3</v>
          </cell>
          <cell r="G107" t="str">
            <v>Put</v>
          </cell>
          <cell r="H107" t="str">
            <v>Buy</v>
          </cell>
          <cell r="I107">
            <v>827000</v>
          </cell>
          <cell r="J107">
            <v>107.96</v>
          </cell>
          <cell r="K107">
            <v>110.57</v>
          </cell>
          <cell r="L107">
            <v>12.610858370000001</v>
          </cell>
          <cell r="M107">
            <v>239.67617899999999</v>
          </cell>
          <cell r="N107">
            <v>-1982122.00033</v>
          </cell>
          <cell r="O107">
            <v>290.23940147000002</v>
          </cell>
          <cell r="P107">
            <v>2400279.8501557098</v>
          </cell>
          <cell r="Q107">
            <v>-350797.11977503001</v>
          </cell>
          <cell r="R107">
            <v>0</v>
          </cell>
          <cell r="S107">
            <v>3386.5082698699998</v>
          </cell>
        </row>
        <row r="108">
          <cell r="C108">
            <v>1001</v>
          </cell>
          <cell r="D108">
            <v>37190</v>
          </cell>
          <cell r="E108">
            <v>37372</v>
          </cell>
          <cell r="F108" t="str">
            <v>EURJPY_VR3</v>
          </cell>
          <cell r="G108" t="str">
            <v>Call</v>
          </cell>
          <cell r="H108" t="str">
            <v>Buy</v>
          </cell>
          <cell r="I108">
            <v>1530000</v>
          </cell>
          <cell r="J108">
            <v>111.14239999999999</v>
          </cell>
          <cell r="K108">
            <v>110.57</v>
          </cell>
          <cell r="L108">
            <v>12.76075616</v>
          </cell>
          <cell r="M108">
            <v>129.55045799999999</v>
          </cell>
          <cell r="N108">
            <v>-1982122.0074</v>
          </cell>
          <cell r="O108">
            <v>264.76492229000002</v>
          </cell>
          <cell r="P108">
            <v>4050903.31110933</v>
          </cell>
          <cell r="Q108">
            <v>645175.78479814006</v>
          </cell>
          <cell r="R108">
            <v>0</v>
          </cell>
          <cell r="S108">
            <v>16757.21188875</v>
          </cell>
        </row>
        <row r="109">
          <cell r="C109">
            <v>1002</v>
          </cell>
          <cell r="D109">
            <v>37190</v>
          </cell>
          <cell r="E109">
            <v>37372</v>
          </cell>
          <cell r="F109" t="str">
            <v>EURJPY_VR3</v>
          </cell>
          <cell r="G109" t="str">
            <v>Call</v>
          </cell>
          <cell r="H109" t="str">
            <v>Buy</v>
          </cell>
          <cell r="I109">
            <v>1446000</v>
          </cell>
          <cell r="J109">
            <v>114.3248</v>
          </cell>
          <cell r="K109">
            <v>110.57</v>
          </cell>
          <cell r="L109">
            <v>13.307697170000001</v>
          </cell>
          <cell r="M109">
            <v>137.07621</v>
          </cell>
          <cell r="N109">
            <v>-1982121.9966</v>
          </cell>
          <cell r="O109">
            <v>172.65938510000001</v>
          </cell>
          <cell r="P109">
            <v>2496654.7085652999</v>
          </cell>
          <cell r="Q109">
            <v>436975.86737355002</v>
          </cell>
          <cell r="R109">
            <v>0</v>
          </cell>
          <cell r="S109">
            <v>4167.1828173900003</v>
          </cell>
        </row>
        <row r="110">
          <cell r="C110">
            <v>1003</v>
          </cell>
          <cell r="D110">
            <v>37190</v>
          </cell>
          <cell r="E110">
            <v>37372</v>
          </cell>
          <cell r="F110" t="str">
            <v>EURJPY_VR3</v>
          </cell>
          <cell r="G110" t="str">
            <v>Call</v>
          </cell>
          <cell r="H110" t="str">
            <v>Buy</v>
          </cell>
          <cell r="I110">
            <v>1369000</v>
          </cell>
          <cell r="J110">
            <v>117.5072</v>
          </cell>
          <cell r="K110">
            <v>110.57</v>
          </cell>
          <cell r="L110">
            <v>13.91897352</v>
          </cell>
          <cell r="M110">
            <v>144.78612100000001</v>
          </cell>
          <cell r="N110">
            <v>-1982121.99649</v>
          </cell>
          <cell r="O110">
            <v>112.80705134999999</v>
          </cell>
          <cell r="P110">
            <v>1544328.5329498299</v>
          </cell>
          <cell r="Q110">
            <v>289608.36965920002</v>
          </cell>
          <cell r="R110">
            <v>0</v>
          </cell>
          <cell r="S110">
            <v>-3547.0363228000001</v>
          </cell>
        </row>
        <row r="111">
          <cell r="C111">
            <v>1004</v>
          </cell>
          <cell r="D111">
            <v>37190</v>
          </cell>
          <cell r="E111">
            <v>37372</v>
          </cell>
          <cell r="F111" t="str">
            <v>EURJPY_VR3</v>
          </cell>
          <cell r="G111" t="str">
            <v>Call</v>
          </cell>
          <cell r="H111" t="str">
            <v>Buy</v>
          </cell>
          <cell r="I111">
            <v>904000</v>
          </cell>
          <cell r="J111">
            <v>120.6896</v>
          </cell>
          <cell r="K111">
            <v>110.57</v>
          </cell>
          <cell r="L111">
            <v>14.49758718</v>
          </cell>
          <cell r="M111">
            <v>219.26128299999999</v>
          </cell>
          <cell r="N111">
            <v>-1982121.99832</v>
          </cell>
          <cell r="O111">
            <v>73.452423030000006</v>
          </cell>
          <cell r="P111">
            <v>664009.90418504004</v>
          </cell>
          <cell r="Q111">
            <v>131708.96460201</v>
          </cell>
          <cell r="R111">
            <v>0</v>
          </cell>
          <cell r="S111">
            <v>-10677.965834410001</v>
          </cell>
        </row>
        <row r="113">
          <cell r="C113">
            <v>985</v>
          </cell>
          <cell r="D113">
            <v>37190</v>
          </cell>
          <cell r="E113">
            <v>37372</v>
          </cell>
          <cell r="F113" t="str">
            <v>AUDJPY_VR3</v>
          </cell>
          <cell r="G113" t="str">
            <v>Put</v>
          </cell>
          <cell r="H113" t="str">
            <v>Buy</v>
          </cell>
          <cell r="I113">
            <v>2760000</v>
          </cell>
          <cell r="J113">
            <v>52.24</v>
          </cell>
          <cell r="K113">
            <v>64.41</v>
          </cell>
          <cell r="L113">
            <v>15.60433892</v>
          </cell>
          <cell r="M113">
            <v>106.433043</v>
          </cell>
          <cell r="N113">
            <v>-2937551.9868000001</v>
          </cell>
          <cell r="O113">
            <v>5.5534446900000001</v>
          </cell>
          <cell r="P113">
            <v>153275.07354119999</v>
          </cell>
          <cell r="Q113">
            <v>-62169.079484540001</v>
          </cell>
          <cell r="R113">
            <v>0</v>
          </cell>
          <cell r="S113">
            <v>-22554.836189419999</v>
          </cell>
        </row>
        <row r="114">
          <cell r="C114">
            <v>986</v>
          </cell>
          <cell r="D114">
            <v>37190</v>
          </cell>
          <cell r="E114">
            <v>37372</v>
          </cell>
          <cell r="F114" t="str">
            <v>AUDJPY_VR3</v>
          </cell>
          <cell r="G114" t="str">
            <v>Put</v>
          </cell>
          <cell r="H114" t="str">
            <v>Buy</v>
          </cell>
          <cell r="I114">
            <v>4170000</v>
          </cell>
          <cell r="J114">
            <v>54.31</v>
          </cell>
          <cell r="K114">
            <v>64.41</v>
          </cell>
          <cell r="L114">
            <v>14.945023320000001</v>
          </cell>
          <cell r="M114">
            <v>70.444891999999996</v>
          </cell>
          <cell r="N114">
            <v>-2937551.9964000001</v>
          </cell>
          <cell r="O114">
            <v>12.209038400000001</v>
          </cell>
          <cell r="P114">
            <v>509116.90110299998</v>
          </cell>
          <cell r="Q114">
            <v>-194116.38978287001</v>
          </cell>
          <cell r="R114">
            <v>0</v>
          </cell>
          <cell r="S114">
            <v>-19672.376551540001</v>
          </cell>
        </row>
        <row r="115">
          <cell r="C115">
            <v>987</v>
          </cell>
          <cell r="D115">
            <v>37190</v>
          </cell>
          <cell r="E115">
            <v>37372</v>
          </cell>
          <cell r="F115" t="str">
            <v>AUDJPY_VR3</v>
          </cell>
          <cell r="G115" t="str">
            <v>Put</v>
          </cell>
          <cell r="H115" t="str">
            <v>Buy</v>
          </cell>
          <cell r="I115">
            <v>3869000</v>
          </cell>
          <cell r="J115">
            <v>56.38</v>
          </cell>
          <cell r="K115">
            <v>64.41</v>
          </cell>
          <cell r="L115">
            <v>13.904761110000001</v>
          </cell>
          <cell r="M115">
            <v>75.925354999999996</v>
          </cell>
          <cell r="N115">
            <v>-2937551.98495</v>
          </cell>
          <cell r="O115">
            <v>22.918885469999999</v>
          </cell>
          <cell r="P115">
            <v>886731.67887152999</v>
          </cell>
          <cell r="Q115">
            <v>-327373.63847049</v>
          </cell>
          <cell r="R115">
            <v>0</v>
          </cell>
          <cell r="S115">
            <v>-16613.54722443</v>
          </cell>
        </row>
        <row r="116">
          <cell r="C116">
            <v>988</v>
          </cell>
          <cell r="D116">
            <v>37190</v>
          </cell>
          <cell r="E116">
            <v>37372</v>
          </cell>
          <cell r="F116" t="str">
            <v>AUDJPY_VR3</v>
          </cell>
          <cell r="G116" t="str">
            <v>Put</v>
          </cell>
          <cell r="H116" t="str">
            <v>Buy</v>
          </cell>
          <cell r="I116">
            <v>3600000</v>
          </cell>
          <cell r="J116">
            <v>58.45</v>
          </cell>
          <cell r="K116">
            <v>64.41</v>
          </cell>
          <cell r="L116">
            <v>13.319787229999999</v>
          </cell>
          <cell r="M116">
            <v>81.598667000000006</v>
          </cell>
          <cell r="N116">
            <v>-2937552.0120000001</v>
          </cell>
          <cell r="O116">
            <v>46.807277020000001</v>
          </cell>
          <cell r="P116">
            <v>1685061.9728285</v>
          </cell>
          <cell r="Q116">
            <v>-565830.40128446999</v>
          </cell>
          <cell r="R116">
            <v>0</v>
          </cell>
          <cell r="S116">
            <v>-10146.755925859999</v>
          </cell>
        </row>
        <row r="117">
          <cell r="C117">
            <v>990</v>
          </cell>
          <cell r="D117">
            <v>37190</v>
          </cell>
          <cell r="E117">
            <v>37372</v>
          </cell>
          <cell r="F117" t="str">
            <v>AUDJPY_VR3</v>
          </cell>
          <cell r="G117" t="str">
            <v>Call</v>
          </cell>
          <cell r="H117" t="str">
            <v>Buy</v>
          </cell>
          <cell r="I117">
            <v>1641000</v>
          </cell>
          <cell r="J117">
            <v>60.52</v>
          </cell>
          <cell r="K117">
            <v>64.41</v>
          </cell>
          <cell r="L117">
            <v>12.84035875</v>
          </cell>
          <cell r="M117">
            <v>179.009872</v>
          </cell>
          <cell r="N117">
            <v>-2937551.9995200001</v>
          </cell>
          <cell r="O117">
            <v>373.63356041999998</v>
          </cell>
          <cell r="P117">
            <v>6131326.7265516696</v>
          </cell>
          <cell r="Q117">
            <v>1172030.0443682601</v>
          </cell>
          <cell r="R117">
            <v>0</v>
          </cell>
          <cell r="S117">
            <v>25869.749389190001</v>
          </cell>
        </row>
        <row r="118">
          <cell r="C118">
            <v>989</v>
          </cell>
          <cell r="D118">
            <v>37190</v>
          </cell>
          <cell r="E118">
            <v>37372</v>
          </cell>
          <cell r="F118" t="str">
            <v>AUDJPY_VR3</v>
          </cell>
          <cell r="G118" t="str">
            <v>Put</v>
          </cell>
          <cell r="H118" t="str">
            <v>Buy</v>
          </cell>
          <cell r="I118">
            <v>1717000</v>
          </cell>
          <cell r="J118">
            <v>60.52</v>
          </cell>
          <cell r="K118">
            <v>64.41</v>
          </cell>
          <cell r="L118">
            <v>12.84035875</v>
          </cell>
          <cell r="M118">
            <v>171.08631299999999</v>
          </cell>
          <cell r="N118">
            <v>-2937551.9942100001</v>
          </cell>
          <cell r="O118">
            <v>90.521600250000006</v>
          </cell>
          <cell r="P118">
            <v>1554255.8763542799</v>
          </cell>
          <cell r="Q118">
            <v>-461860.78849926998</v>
          </cell>
          <cell r="R118">
            <v>0</v>
          </cell>
          <cell r="S118">
            <v>-11206.336962060001</v>
          </cell>
        </row>
        <row r="119">
          <cell r="C119">
            <v>991</v>
          </cell>
          <cell r="D119">
            <v>37190</v>
          </cell>
          <cell r="E119">
            <v>37372</v>
          </cell>
          <cell r="F119" t="str">
            <v>AUDJPY_VR3</v>
          </cell>
          <cell r="G119" t="str">
            <v>Call</v>
          </cell>
          <cell r="H119" t="str">
            <v>Buy</v>
          </cell>
          <cell r="I119">
            <v>3139000</v>
          </cell>
          <cell r="J119">
            <v>62.59</v>
          </cell>
          <cell r="K119">
            <v>64.41</v>
          </cell>
          <cell r="L119">
            <v>12.76313713</v>
          </cell>
          <cell r="M119">
            <v>93.582414999999997</v>
          </cell>
          <cell r="N119">
            <v>-2937552.00685</v>
          </cell>
          <cell r="O119">
            <v>243.70767767999999</v>
          </cell>
          <cell r="P119">
            <v>7649984.0023564398</v>
          </cell>
          <cell r="Q119">
            <v>1775604.7275453701</v>
          </cell>
          <cell r="R119">
            <v>0</v>
          </cell>
          <cell r="S119">
            <v>38171.47464801</v>
          </cell>
        </row>
        <row r="120">
          <cell r="C120">
            <v>992</v>
          </cell>
          <cell r="D120">
            <v>37190</v>
          </cell>
          <cell r="E120">
            <v>37372</v>
          </cell>
          <cell r="F120" t="str">
            <v>AUDJPY_VR3</v>
          </cell>
          <cell r="G120" t="str">
            <v>Call</v>
          </cell>
          <cell r="H120" t="str">
            <v>Buy</v>
          </cell>
          <cell r="I120">
            <v>2941000</v>
          </cell>
          <cell r="J120">
            <v>64.66</v>
          </cell>
          <cell r="K120">
            <v>64.41</v>
          </cell>
          <cell r="L120">
            <v>12.78629377</v>
          </cell>
          <cell r="M120">
            <v>99.882761000000002</v>
          </cell>
          <cell r="N120">
            <v>-2937552.0010099998</v>
          </cell>
          <cell r="O120">
            <v>148.22527041999999</v>
          </cell>
          <cell r="P120">
            <v>4359305.2030573096</v>
          </cell>
          <cell r="Q120">
            <v>1203919.6990104001</v>
          </cell>
          <cell r="R120">
            <v>0</v>
          </cell>
          <cell r="S120">
            <v>11515.67332109</v>
          </cell>
        </row>
        <row r="121">
          <cell r="C121">
            <v>993</v>
          </cell>
          <cell r="D121">
            <v>37190</v>
          </cell>
          <cell r="E121">
            <v>37372</v>
          </cell>
          <cell r="F121" t="str">
            <v>AUDJPY_VR3</v>
          </cell>
          <cell r="G121" t="str">
            <v>Call</v>
          </cell>
          <cell r="H121" t="str">
            <v>Buy</v>
          </cell>
          <cell r="I121">
            <v>2761000</v>
          </cell>
          <cell r="J121">
            <v>66.73</v>
          </cell>
          <cell r="K121">
            <v>64.41</v>
          </cell>
          <cell r="L121">
            <v>12.855268649999999</v>
          </cell>
          <cell r="M121">
            <v>106.39449500000001</v>
          </cell>
          <cell r="N121">
            <v>-2937552.0069499998</v>
          </cell>
          <cell r="O121">
            <v>84.176052900000002</v>
          </cell>
          <cell r="P121">
            <v>2324100.8206949402</v>
          </cell>
          <cell r="Q121">
            <v>748179.49822292</v>
          </cell>
          <cell r="R121">
            <v>0</v>
          </cell>
          <cell r="S121">
            <v>-4970.28815958</v>
          </cell>
        </row>
        <row r="122">
          <cell r="C122">
            <v>994</v>
          </cell>
          <cell r="D122">
            <v>37190</v>
          </cell>
          <cell r="E122">
            <v>37372</v>
          </cell>
          <cell r="F122" t="str">
            <v>AUDJPY_VR3</v>
          </cell>
          <cell r="G122" t="str">
            <v>Call</v>
          </cell>
          <cell r="H122" t="str">
            <v>Buy</v>
          </cell>
          <cell r="I122">
            <v>1753000</v>
          </cell>
          <cell r="J122">
            <v>68.8</v>
          </cell>
          <cell r="K122">
            <v>64.41</v>
          </cell>
          <cell r="L122">
            <v>13.360565019999999</v>
          </cell>
          <cell r="M122">
            <v>167.572847</v>
          </cell>
          <cell r="N122">
            <v>-2937552.0079100002</v>
          </cell>
          <cell r="O122">
            <v>49.044604030000002</v>
          </cell>
          <cell r="P122">
            <v>859751.90870131005</v>
          </cell>
          <cell r="Q122">
            <v>303422.29357474</v>
          </cell>
          <cell r="R122">
            <v>0</v>
          </cell>
          <cell r="S122">
            <v>-16832.094232709998</v>
          </cell>
        </row>
        <row r="124">
          <cell r="C124">
            <v>975</v>
          </cell>
          <cell r="D124">
            <v>37190</v>
          </cell>
          <cell r="E124">
            <v>37372</v>
          </cell>
          <cell r="F124" t="str">
            <v>EURAUD_VR3</v>
          </cell>
          <cell r="G124" t="str">
            <v>Put</v>
          </cell>
          <cell r="H124" t="str">
            <v>Sell</v>
          </cell>
          <cell r="I124">
            <v>-992000</v>
          </cell>
          <cell r="J124">
            <v>1.6117999999999999</v>
          </cell>
          <cell r="K124">
            <v>1.7170000000000001</v>
          </cell>
          <cell r="L124">
            <v>12.7887681</v>
          </cell>
          <cell r="M124">
            <v>4.3346770000000001</v>
          </cell>
          <cell r="N124">
            <v>42999.995840000003</v>
          </cell>
          <cell r="O124">
            <v>1.5362369600000001</v>
          </cell>
          <cell r="P124">
            <v>-15239.470667580001</v>
          </cell>
          <cell r="Q124">
            <v>190018.25273648</v>
          </cell>
          <cell r="R124">
            <v>0</v>
          </cell>
          <cell r="S124">
            <v>14567.48647577</v>
          </cell>
        </row>
        <row r="125">
          <cell r="C125">
            <v>976</v>
          </cell>
          <cell r="D125">
            <v>37190</v>
          </cell>
          <cell r="E125">
            <v>37372</v>
          </cell>
          <cell r="F125" t="str">
            <v>EURAUD_VR3</v>
          </cell>
          <cell r="G125" t="str">
            <v>Put</v>
          </cell>
          <cell r="H125" t="str">
            <v>Sell</v>
          </cell>
          <cell r="I125">
            <v>-1908000</v>
          </cell>
          <cell r="J125">
            <v>1.6554</v>
          </cell>
          <cell r="K125">
            <v>1.7170000000000001</v>
          </cell>
          <cell r="L125">
            <v>12.785402299999999</v>
          </cell>
          <cell r="M125">
            <v>2.2536689999999999</v>
          </cell>
          <cell r="N125">
            <v>43000.004520000002</v>
          </cell>
          <cell r="O125">
            <v>2.69125434</v>
          </cell>
          <cell r="P125">
            <v>-51349.132788080002</v>
          </cell>
          <cell r="Q125">
            <v>558516.12525469996</v>
          </cell>
          <cell r="R125">
            <v>0</v>
          </cell>
          <cell r="S125">
            <v>-4278.1416548200004</v>
          </cell>
        </row>
        <row r="126">
          <cell r="C126">
            <v>977</v>
          </cell>
          <cell r="D126">
            <v>37190</v>
          </cell>
          <cell r="E126">
            <v>37372</v>
          </cell>
          <cell r="F126" t="str">
            <v>EURAUD_VR3</v>
          </cell>
          <cell r="G126" t="str">
            <v>Put</v>
          </cell>
          <cell r="H126" t="str">
            <v>Sell</v>
          </cell>
          <cell r="I126">
            <v>-1812000</v>
          </cell>
          <cell r="J126">
            <v>1.6989000000000001</v>
          </cell>
          <cell r="K126">
            <v>1.7170000000000001</v>
          </cell>
          <cell r="L126">
            <v>12.78422218</v>
          </cell>
          <cell r="M126">
            <v>2.373068</v>
          </cell>
          <cell r="N126">
            <v>42999.992160000002</v>
          </cell>
          <cell r="O126">
            <v>4.33956389</v>
          </cell>
          <cell r="P126">
            <v>-78632.897739769993</v>
          </cell>
          <cell r="Q126">
            <v>742242.65589256003</v>
          </cell>
          <cell r="R126">
            <v>0</v>
          </cell>
          <cell r="S126">
            <v>-18517.54503379</v>
          </cell>
        </row>
        <row r="127">
          <cell r="C127">
            <v>978</v>
          </cell>
          <cell r="D127">
            <v>37190</v>
          </cell>
          <cell r="E127">
            <v>37372</v>
          </cell>
          <cell r="F127" t="str">
            <v>EURAUD_VR3</v>
          </cell>
          <cell r="G127" t="str">
            <v>Put</v>
          </cell>
          <cell r="H127" t="str">
            <v>Sell</v>
          </cell>
          <cell r="I127">
            <v>-1722000</v>
          </cell>
          <cell r="J127">
            <v>1.7424999999999999</v>
          </cell>
          <cell r="K127">
            <v>1.7170000000000001</v>
          </cell>
          <cell r="L127">
            <v>12.78368253</v>
          </cell>
          <cell r="M127">
            <v>2.497096</v>
          </cell>
          <cell r="N127">
            <v>42999.993119999999</v>
          </cell>
          <cell r="O127">
            <v>6.52309319</v>
          </cell>
          <cell r="P127">
            <v>-112327.66478232</v>
          </cell>
          <cell r="Q127">
            <v>915897.12291509996</v>
          </cell>
          <cell r="R127">
            <v>0</v>
          </cell>
          <cell r="S127">
            <v>-36102.843452280002</v>
          </cell>
        </row>
        <row r="128">
          <cell r="C128">
            <v>980</v>
          </cell>
          <cell r="D128">
            <v>37190</v>
          </cell>
          <cell r="E128">
            <v>37372</v>
          </cell>
          <cell r="F128" t="str">
            <v>EURAUD_VR3</v>
          </cell>
          <cell r="G128" t="str">
            <v>Call</v>
          </cell>
          <cell r="H128" t="str">
            <v>Sell</v>
          </cell>
          <cell r="I128">
            <v>-807000</v>
          </cell>
          <cell r="J128">
            <v>1.786</v>
          </cell>
          <cell r="K128">
            <v>1.7170000000000001</v>
          </cell>
          <cell r="L128">
            <v>12.784856319999999</v>
          </cell>
          <cell r="M128">
            <v>5.3283769999999997</v>
          </cell>
          <cell r="N128">
            <v>43000.002390000001</v>
          </cell>
          <cell r="O128">
            <v>3.0240061100000002</v>
          </cell>
          <cell r="P128">
            <v>-24403.729277359998</v>
          </cell>
          <cell r="Q128">
            <v>-273858.12325131003</v>
          </cell>
          <cell r="R128">
            <v>0</v>
          </cell>
          <cell r="S128">
            <v>9784.6633257800004</v>
          </cell>
        </row>
        <row r="129">
          <cell r="C129">
            <v>979</v>
          </cell>
          <cell r="D129">
            <v>37190</v>
          </cell>
          <cell r="E129">
            <v>37372</v>
          </cell>
          <cell r="F129" t="str">
            <v>EURAUD_VR3</v>
          </cell>
          <cell r="G129" t="str">
            <v>Put</v>
          </cell>
          <cell r="H129" t="str">
            <v>Sell</v>
          </cell>
          <cell r="I129">
            <v>-833000</v>
          </cell>
          <cell r="J129">
            <v>1.786</v>
          </cell>
          <cell r="K129">
            <v>1.7170000000000001</v>
          </cell>
          <cell r="L129">
            <v>12.784856319999999</v>
          </cell>
          <cell r="M129">
            <v>5.1620650000000001</v>
          </cell>
          <cell r="N129">
            <v>43000.001450000003</v>
          </cell>
          <cell r="O129">
            <v>9.2159759700000006</v>
          </cell>
          <cell r="P129">
            <v>-76769.079864719999</v>
          </cell>
          <cell r="Q129">
            <v>539298.36038295995</v>
          </cell>
          <cell r="R129">
            <v>0</v>
          </cell>
          <cell r="S129">
            <v>-17544.813636350002</v>
          </cell>
        </row>
        <row r="130">
          <cell r="C130">
            <v>981</v>
          </cell>
          <cell r="D130">
            <v>37190</v>
          </cell>
          <cell r="E130">
            <v>37372</v>
          </cell>
          <cell r="F130" t="str">
            <v>EURAUD_VR3</v>
          </cell>
          <cell r="G130" t="str">
            <v>Call</v>
          </cell>
          <cell r="H130" t="str">
            <v>Sell</v>
          </cell>
          <cell r="I130">
            <v>-1562000</v>
          </cell>
          <cell r="J130">
            <v>1.8294999999999999</v>
          </cell>
          <cell r="K130">
            <v>1.7170000000000001</v>
          </cell>
          <cell r="L130">
            <v>12.78604807</v>
          </cell>
          <cell r="M130">
            <v>2.7528809999999999</v>
          </cell>
          <cell r="N130">
            <v>43000.001219999998</v>
          </cell>
          <cell r="O130">
            <v>1.8930560000000001</v>
          </cell>
          <cell r="P130">
            <v>-29569.53466048</v>
          </cell>
          <cell r="Q130">
            <v>-373738.57864291</v>
          </cell>
          <cell r="R130">
            <v>0</v>
          </cell>
          <cell r="S130">
            <v>7088.6288857</v>
          </cell>
        </row>
        <row r="131">
          <cell r="C131">
            <v>982</v>
          </cell>
          <cell r="D131">
            <v>37190</v>
          </cell>
          <cell r="E131">
            <v>37372</v>
          </cell>
          <cell r="F131" t="str">
            <v>EURAUD_VR3</v>
          </cell>
          <cell r="G131" t="str">
            <v>Call</v>
          </cell>
          <cell r="H131" t="str">
            <v>Sell</v>
          </cell>
          <cell r="I131">
            <v>-1490000</v>
          </cell>
          <cell r="J131">
            <v>1.8731</v>
          </cell>
          <cell r="K131">
            <v>1.7170000000000001</v>
          </cell>
          <cell r="L131">
            <v>12.79013127</v>
          </cell>
          <cell r="M131">
            <v>2.8859059999999999</v>
          </cell>
          <cell r="N131">
            <v>42999.999400000001</v>
          </cell>
          <cell r="O131">
            <v>1.1298214799999999</v>
          </cell>
          <cell r="P131">
            <v>-16834.340098240002</v>
          </cell>
          <cell r="Q131">
            <v>-237466.1650716</v>
          </cell>
          <cell r="R131">
            <v>0</v>
          </cell>
          <cell r="S131">
            <v>13735.125977879999</v>
          </cell>
        </row>
        <row r="132">
          <cell r="C132">
            <v>983</v>
          </cell>
          <cell r="D132">
            <v>37190</v>
          </cell>
          <cell r="E132">
            <v>37372</v>
          </cell>
          <cell r="F132" t="str">
            <v>EURAUD_VR3</v>
          </cell>
          <cell r="G132" t="str">
            <v>Call</v>
          </cell>
          <cell r="H132" t="str">
            <v>Sell</v>
          </cell>
          <cell r="I132">
            <v>-1424000</v>
          </cell>
          <cell r="J132">
            <v>1.9166000000000001</v>
          </cell>
          <cell r="K132">
            <v>1.7170000000000001</v>
          </cell>
          <cell r="L132">
            <v>12.79314619</v>
          </cell>
          <cell r="M132">
            <v>3.019663</v>
          </cell>
          <cell r="N132">
            <v>43000.001120000001</v>
          </cell>
          <cell r="O132">
            <v>0.64429857999999995</v>
          </cell>
          <cell r="P132">
            <v>-9174.8118233599998</v>
          </cell>
          <cell r="Q132">
            <v>-143186.82264180999</v>
          </cell>
          <cell r="R132">
            <v>0</v>
          </cell>
          <cell r="S132">
            <v>17732.634682200001</v>
          </cell>
        </row>
        <row r="133">
          <cell r="C133">
            <v>984</v>
          </cell>
          <cell r="D133">
            <v>37190</v>
          </cell>
          <cell r="E133">
            <v>37372</v>
          </cell>
          <cell r="F133" t="str">
            <v>EURAUD_VR3</v>
          </cell>
          <cell r="G133" t="str">
            <v>Call</v>
          </cell>
          <cell r="H133" t="str">
            <v>Sell</v>
          </cell>
          <cell r="I133">
            <v>-694000</v>
          </cell>
          <cell r="J133">
            <v>1.9601999999999999</v>
          </cell>
          <cell r="K133">
            <v>1.7170000000000001</v>
          </cell>
          <cell r="L133">
            <v>12.79570103</v>
          </cell>
          <cell r="M133">
            <v>6.1959650000000002</v>
          </cell>
          <cell r="N133">
            <v>42999.997100000001</v>
          </cell>
          <cell r="O133">
            <v>0.35051395000000002</v>
          </cell>
          <cell r="P133">
            <v>-2432.5668052999999</v>
          </cell>
          <cell r="Q133">
            <v>-41683.431127299998</v>
          </cell>
          <cell r="R133">
            <v>0</v>
          </cell>
          <cell r="S133">
            <v>21251.41025909</v>
          </cell>
        </row>
        <row r="134">
          <cell r="L134" t="str">
            <v>LONGTERM</v>
          </cell>
        </row>
        <row r="136">
          <cell r="C136">
            <v>1099</v>
          </cell>
          <cell r="D136">
            <v>37225</v>
          </cell>
          <cell r="E136">
            <v>37232</v>
          </cell>
          <cell r="F136" t="str">
            <v>FLY_B80</v>
          </cell>
          <cell r="G136" t="str">
            <v>Put</v>
          </cell>
          <cell r="H136" t="str">
            <v>Buy</v>
          </cell>
          <cell r="I136">
            <v>10000000</v>
          </cell>
          <cell r="J136">
            <v>1.4516</v>
          </cell>
          <cell r="K136">
            <v>1.4702</v>
          </cell>
          <cell r="L136">
            <v>7.25</v>
          </cell>
          <cell r="M136">
            <v>6.8000000000000005E-2</v>
          </cell>
          <cell r="N136">
            <v>-6800</v>
          </cell>
          <cell r="O136">
            <v>7.5315939999999998E-2</v>
          </cell>
          <cell r="P136">
            <v>7531.5936525899997</v>
          </cell>
          <cell r="Q136">
            <v>-1060207.8361434001</v>
          </cell>
          <cell r="R136">
            <v>0</v>
          </cell>
          <cell r="S136">
            <v>445.43511009999997</v>
          </cell>
        </row>
        <row r="137">
          <cell r="C137">
            <v>1096</v>
          </cell>
          <cell r="D137">
            <v>37225</v>
          </cell>
          <cell r="E137">
            <v>37232</v>
          </cell>
          <cell r="F137" t="str">
            <v>FLY_B80</v>
          </cell>
          <cell r="G137" t="str">
            <v>Call</v>
          </cell>
          <cell r="H137" t="str">
            <v>Sell</v>
          </cell>
          <cell r="I137">
            <v>-10000000</v>
          </cell>
          <cell r="J137">
            <v>1.4701</v>
          </cell>
          <cell r="K137">
            <v>1.4702</v>
          </cell>
          <cell r="L137">
            <v>5.9</v>
          </cell>
          <cell r="M137">
            <v>0.47499999999999998</v>
          </cell>
          <cell r="N137">
            <v>47500</v>
          </cell>
          <cell r="O137">
            <v>0.46523273999999998</v>
          </cell>
          <cell r="P137">
            <v>-46523.273771920001</v>
          </cell>
          <cell r="Q137">
            <v>-4921003.9675193802</v>
          </cell>
          <cell r="R137">
            <v>0</v>
          </cell>
          <cell r="S137">
            <v>594.68552441999998</v>
          </cell>
        </row>
        <row r="138">
          <cell r="C138">
            <v>1097</v>
          </cell>
          <cell r="D138">
            <v>37225</v>
          </cell>
          <cell r="E138">
            <v>37232</v>
          </cell>
          <cell r="F138" t="str">
            <v>FLY_B80</v>
          </cell>
          <cell r="G138" t="str">
            <v>Put</v>
          </cell>
          <cell r="H138" t="str">
            <v>Sell</v>
          </cell>
          <cell r="I138">
            <v>-10000000</v>
          </cell>
          <cell r="J138">
            <v>1.4701</v>
          </cell>
          <cell r="K138">
            <v>1.4702</v>
          </cell>
          <cell r="L138">
            <v>5.9</v>
          </cell>
          <cell r="M138">
            <v>0.47499999999999998</v>
          </cell>
          <cell r="N138">
            <v>47500</v>
          </cell>
          <cell r="O138">
            <v>0.49292573000000001</v>
          </cell>
          <cell r="P138">
            <v>-49292.573138469998</v>
          </cell>
          <cell r="Q138">
            <v>5072344.37377082</v>
          </cell>
          <cell r="R138">
            <v>0</v>
          </cell>
          <cell r="S138">
            <v>-1091.41872743</v>
          </cell>
        </row>
        <row r="139">
          <cell r="C139">
            <v>1098</v>
          </cell>
          <cell r="D139">
            <v>37225</v>
          </cell>
          <cell r="E139">
            <v>37232</v>
          </cell>
          <cell r="F139" t="str">
            <v>FLY_B80</v>
          </cell>
          <cell r="G139" t="str">
            <v>Call</v>
          </cell>
          <cell r="H139" t="str">
            <v>Buy</v>
          </cell>
          <cell r="I139">
            <v>10000000</v>
          </cell>
          <cell r="J139">
            <v>1.4890000000000001</v>
          </cell>
          <cell r="K139">
            <v>1.4702</v>
          </cell>
          <cell r="L139">
            <v>7.25</v>
          </cell>
          <cell r="M139">
            <v>6.8000000000000005E-2</v>
          </cell>
          <cell r="N139">
            <v>-6800</v>
          </cell>
          <cell r="O139">
            <v>6.8885399999999999E-2</v>
          </cell>
          <cell r="P139">
            <v>6888.5399719799998</v>
          </cell>
          <cell r="Q139">
            <v>991424.93650663004</v>
          </cell>
          <cell r="R139">
            <v>0</v>
          </cell>
          <cell r="S139">
            <v>53.908084119999998</v>
          </cell>
        </row>
        <row r="141">
          <cell r="C141">
            <v>1092</v>
          </cell>
          <cell r="D141">
            <v>37225</v>
          </cell>
          <cell r="E141">
            <v>37232</v>
          </cell>
          <cell r="F141" t="str">
            <v>FLY_B79</v>
          </cell>
          <cell r="G141" t="str">
            <v>Call</v>
          </cell>
          <cell r="H141" t="str">
            <v>Sell</v>
          </cell>
          <cell r="I141">
            <v>-30000000</v>
          </cell>
          <cell r="J141">
            <v>15.2036</v>
          </cell>
          <cell r="K141">
            <v>15.180899999999999</v>
          </cell>
          <cell r="L141">
            <v>9.85</v>
          </cell>
          <cell r="M141">
            <v>8.2750000000000004</v>
          </cell>
          <cell r="N141">
            <v>2482500</v>
          </cell>
          <cell r="O141">
            <v>7.18769027</v>
          </cell>
          <cell r="P141">
            <v>-2156307.0817423002</v>
          </cell>
          <cell r="Q141">
            <v>-13776644.842960401</v>
          </cell>
          <cell r="R141">
            <v>0</v>
          </cell>
          <cell r="S141">
            <v>30583.302021179999</v>
          </cell>
        </row>
        <row r="142">
          <cell r="C142">
            <v>1094</v>
          </cell>
          <cell r="D142">
            <v>37225</v>
          </cell>
          <cell r="E142">
            <v>37232</v>
          </cell>
          <cell r="F142" t="str">
            <v>FLY_B79</v>
          </cell>
          <cell r="G142" t="str">
            <v>Call</v>
          </cell>
          <cell r="H142" t="str">
            <v>Buy</v>
          </cell>
          <cell r="I142">
            <v>30000000</v>
          </cell>
          <cell r="J142">
            <v>15.2036</v>
          </cell>
          <cell r="K142">
            <v>15.180899999999999</v>
          </cell>
          <cell r="L142">
            <v>9.85</v>
          </cell>
          <cell r="M142">
            <v>7.98</v>
          </cell>
          <cell r="N142">
            <v>-2394000</v>
          </cell>
          <cell r="O142">
            <v>7.18769027</v>
          </cell>
          <cell r="P142">
            <v>2156307.0817423002</v>
          </cell>
          <cell r="Q142">
            <v>13776644.842960401</v>
          </cell>
          <cell r="R142">
            <v>0</v>
          </cell>
          <cell r="S142">
            <v>-22285.690156000001</v>
          </cell>
        </row>
        <row r="143">
          <cell r="C143">
            <v>1093</v>
          </cell>
          <cell r="D143">
            <v>37225</v>
          </cell>
          <cell r="E143">
            <v>37232</v>
          </cell>
          <cell r="F143" t="str">
            <v>FLY_B79</v>
          </cell>
          <cell r="G143" t="str">
            <v>Put</v>
          </cell>
          <cell r="H143" t="str">
            <v>Sell</v>
          </cell>
          <cell r="I143">
            <v>-30000000</v>
          </cell>
          <cell r="J143">
            <v>15.2036</v>
          </cell>
          <cell r="K143">
            <v>15.180899999999999</v>
          </cell>
          <cell r="L143">
            <v>9.85</v>
          </cell>
          <cell r="M143">
            <v>8.2750000000000004</v>
          </cell>
          <cell r="N143">
            <v>2482500</v>
          </cell>
          <cell r="O143">
            <v>9.4316522999999997</v>
          </cell>
          <cell r="P143">
            <v>-2829495.69082382</v>
          </cell>
          <cell r="Q143">
            <v>16201248.788473699</v>
          </cell>
          <cell r="R143">
            <v>0</v>
          </cell>
          <cell r="S143">
            <v>-32533.73515647</v>
          </cell>
        </row>
        <row r="144">
          <cell r="C144">
            <v>1095</v>
          </cell>
          <cell r="D144">
            <v>37225</v>
          </cell>
          <cell r="E144">
            <v>37232</v>
          </cell>
          <cell r="F144" t="str">
            <v>FLY_B79</v>
          </cell>
          <cell r="G144" t="str">
            <v>Put</v>
          </cell>
          <cell r="H144" t="str">
            <v>Buy</v>
          </cell>
          <cell r="I144">
            <v>30000000</v>
          </cell>
          <cell r="J144">
            <v>15.2036</v>
          </cell>
          <cell r="K144">
            <v>15.180899999999999</v>
          </cell>
          <cell r="L144">
            <v>9.85</v>
          </cell>
          <cell r="M144">
            <v>7.98</v>
          </cell>
          <cell r="N144">
            <v>-2394000</v>
          </cell>
          <cell r="O144">
            <v>9.4316522999999997</v>
          </cell>
          <cell r="P144">
            <v>2829495.69082382</v>
          </cell>
          <cell r="Q144">
            <v>-16201248.788473699</v>
          </cell>
          <cell r="R144">
            <v>0</v>
          </cell>
          <cell r="S144">
            <v>40831.347021660004</v>
          </cell>
        </row>
        <row r="146">
          <cell r="C146">
            <v>1091</v>
          </cell>
          <cell r="D146">
            <v>37224</v>
          </cell>
          <cell r="E146">
            <v>37231</v>
          </cell>
          <cell r="F146" t="str">
            <v>FLY_B78</v>
          </cell>
          <cell r="G146" t="str">
            <v>Put</v>
          </cell>
          <cell r="H146" t="str">
            <v>Buy</v>
          </cell>
          <cell r="I146">
            <v>10000000</v>
          </cell>
          <cell r="J146">
            <v>1.4522999999999999</v>
          </cell>
          <cell r="K146">
            <v>1.4702</v>
          </cell>
          <cell r="L146">
            <v>6.4</v>
          </cell>
          <cell r="M146">
            <v>6.2E-2</v>
          </cell>
          <cell r="N146">
            <v>-6200</v>
          </cell>
          <cell r="O146">
            <v>3.7929049999999999E-2</v>
          </cell>
          <cell r="P146">
            <v>3792.90542035</v>
          </cell>
          <cell r="Q146">
            <v>-707148.85695301997</v>
          </cell>
          <cell r="R146">
            <v>0</v>
          </cell>
          <cell r="S146">
            <v>-1465.6604442800001</v>
          </cell>
        </row>
        <row r="147">
          <cell r="C147">
            <v>1088</v>
          </cell>
          <cell r="D147">
            <v>37224</v>
          </cell>
          <cell r="E147">
            <v>37231</v>
          </cell>
          <cell r="F147" t="str">
            <v>FLY_B78</v>
          </cell>
          <cell r="G147" t="str">
            <v>Call</v>
          </cell>
          <cell r="H147" t="str">
            <v>Sell</v>
          </cell>
          <cell r="I147">
            <v>-10000000</v>
          </cell>
          <cell r="J147">
            <v>1.4688000000000001</v>
          </cell>
          <cell r="K147">
            <v>1.4702</v>
          </cell>
          <cell r="L147">
            <v>5.35</v>
          </cell>
          <cell r="M147">
            <v>0.434</v>
          </cell>
          <cell r="N147">
            <v>43400</v>
          </cell>
          <cell r="O147">
            <v>0.45805402000000001</v>
          </cell>
          <cell r="P147">
            <v>-45805.401921719997</v>
          </cell>
          <cell r="Q147">
            <v>-5435921.7098554904</v>
          </cell>
          <cell r="R147">
            <v>0</v>
          </cell>
          <cell r="S147">
            <v>-1464.6297985399999</v>
          </cell>
        </row>
        <row r="148">
          <cell r="C148">
            <v>1089</v>
          </cell>
          <cell r="D148">
            <v>37224</v>
          </cell>
          <cell r="E148">
            <v>37231</v>
          </cell>
          <cell r="F148" t="str">
            <v>FLY_B78</v>
          </cell>
          <cell r="G148" t="str">
            <v>Put</v>
          </cell>
          <cell r="H148" t="str">
            <v>Sell</v>
          </cell>
          <cell r="I148">
            <v>-10000000</v>
          </cell>
          <cell r="J148">
            <v>1.4688000000000001</v>
          </cell>
          <cell r="K148">
            <v>1.4702</v>
          </cell>
          <cell r="L148">
            <v>5.35</v>
          </cell>
          <cell r="M148">
            <v>0.434</v>
          </cell>
          <cell r="N148">
            <v>43400</v>
          </cell>
          <cell r="O148">
            <v>0.35041074999999999</v>
          </cell>
          <cell r="P148">
            <v>-35041.074681960003</v>
          </cell>
          <cell r="Q148">
            <v>4558376.5522805499</v>
          </cell>
          <cell r="R148">
            <v>0</v>
          </cell>
          <cell r="S148">
            <v>5089.6821001099997</v>
          </cell>
        </row>
        <row r="149">
          <cell r="C149">
            <v>1090</v>
          </cell>
          <cell r="D149">
            <v>37224</v>
          </cell>
          <cell r="E149">
            <v>37231</v>
          </cell>
          <cell r="F149" t="str">
            <v>FLY_B78</v>
          </cell>
          <cell r="G149" t="str">
            <v>Call</v>
          </cell>
          <cell r="H149" t="str">
            <v>Buy</v>
          </cell>
          <cell r="I149">
            <v>10000000</v>
          </cell>
          <cell r="J149">
            <v>1.4856</v>
          </cell>
          <cell r="K149">
            <v>1.4702</v>
          </cell>
          <cell r="L149">
            <v>6.4</v>
          </cell>
          <cell r="M149">
            <v>6.2E-2</v>
          </cell>
          <cell r="N149">
            <v>-6200</v>
          </cell>
          <cell r="O149">
            <v>5.5574239999999997E-2</v>
          </cell>
          <cell r="P149">
            <v>5557.4238053700001</v>
          </cell>
          <cell r="Q149">
            <v>980200.46651335002</v>
          </cell>
          <cell r="R149">
            <v>0</v>
          </cell>
          <cell r="S149">
            <v>-391.25945396999998</v>
          </cell>
        </row>
        <row r="151">
          <cell r="C151">
            <v>1087</v>
          </cell>
          <cell r="D151">
            <v>37223</v>
          </cell>
          <cell r="E151">
            <v>37230</v>
          </cell>
          <cell r="F151" t="str">
            <v>FLY_B77</v>
          </cell>
          <cell r="G151" t="str">
            <v>Put</v>
          </cell>
          <cell r="H151" t="str">
            <v>Buy</v>
          </cell>
          <cell r="I151">
            <v>10000000</v>
          </cell>
          <cell r="J151">
            <v>1.4457</v>
          </cell>
          <cell r="K151">
            <v>1.4702</v>
          </cell>
          <cell r="L151">
            <v>5.9</v>
          </cell>
          <cell r="M151">
            <v>5.6965000000000002E-2</v>
          </cell>
          <cell r="N151">
            <v>-5696.5</v>
          </cell>
          <cell r="O151">
            <v>2.5960100000000002E-3</v>
          </cell>
          <cell r="P151">
            <v>259.60078887999998</v>
          </cell>
          <cell r="Q151">
            <v>-77346.390036690005</v>
          </cell>
          <cell r="R151">
            <v>0</v>
          </cell>
          <cell r="S151">
            <v>-3311.1090286399999</v>
          </cell>
        </row>
        <row r="152">
          <cell r="C152">
            <v>1084</v>
          </cell>
          <cell r="D152">
            <v>37223</v>
          </cell>
          <cell r="E152">
            <v>37230</v>
          </cell>
          <cell r="F152" t="str">
            <v>FLY_B77</v>
          </cell>
          <cell r="G152" t="str">
            <v>Call</v>
          </cell>
          <cell r="H152" t="str">
            <v>Sell</v>
          </cell>
          <cell r="I152">
            <v>-10000000</v>
          </cell>
          <cell r="J152">
            <v>1.4608000000000001</v>
          </cell>
          <cell r="K152">
            <v>1.4702</v>
          </cell>
          <cell r="L152">
            <v>4.8499999999999996</v>
          </cell>
          <cell r="M152">
            <v>0.39149499999999998</v>
          </cell>
          <cell r="N152">
            <v>39149.5</v>
          </cell>
          <cell r="O152">
            <v>0.97956144000000001</v>
          </cell>
          <cell r="P152">
            <v>-97956.1438891</v>
          </cell>
          <cell r="Q152">
            <v>-8669912.0544380099</v>
          </cell>
          <cell r="R152">
            <v>0</v>
          </cell>
          <cell r="S152">
            <v>-35799.130423800001</v>
          </cell>
        </row>
        <row r="153">
          <cell r="C153">
            <v>1085</v>
          </cell>
          <cell r="D153">
            <v>37223</v>
          </cell>
          <cell r="E153">
            <v>37230</v>
          </cell>
          <cell r="F153" t="str">
            <v>FLY_B77</v>
          </cell>
          <cell r="G153" t="str">
            <v>Put</v>
          </cell>
          <cell r="H153" t="str">
            <v>Sell</v>
          </cell>
          <cell r="I153">
            <v>-10000000</v>
          </cell>
          <cell r="J153">
            <v>1.4608000000000001</v>
          </cell>
          <cell r="K153">
            <v>1.4702</v>
          </cell>
          <cell r="L153">
            <v>4.8499999999999996</v>
          </cell>
          <cell r="M153">
            <v>0.39149499999999998</v>
          </cell>
          <cell r="N153">
            <v>39149.5</v>
          </cell>
          <cell r="O153">
            <v>5.5885160000000003E-2</v>
          </cell>
          <cell r="P153">
            <v>-5588.5157862200003</v>
          </cell>
          <cell r="Q153">
            <v>1327236.5120399999</v>
          </cell>
          <cell r="R153">
            <v>0</v>
          </cell>
          <cell r="S153">
            <v>20439.44470412</v>
          </cell>
        </row>
        <row r="154">
          <cell r="C154">
            <v>1086</v>
          </cell>
          <cell r="D154">
            <v>37223</v>
          </cell>
          <cell r="E154">
            <v>37230</v>
          </cell>
          <cell r="F154" t="str">
            <v>FLY_B77</v>
          </cell>
          <cell r="G154" t="str">
            <v>Call</v>
          </cell>
          <cell r="H154" t="str">
            <v>Buy</v>
          </cell>
          <cell r="I154">
            <v>10000000</v>
          </cell>
          <cell r="J154">
            <v>1.4762999999999999</v>
          </cell>
          <cell r="K154">
            <v>1.4702</v>
          </cell>
          <cell r="L154">
            <v>5.9</v>
          </cell>
          <cell r="M154">
            <v>5.6965000000000002E-2</v>
          </cell>
          <cell r="N154">
            <v>-5696.5</v>
          </cell>
          <cell r="O154">
            <v>0.16726822</v>
          </cell>
          <cell r="P154">
            <v>16726.821785190001</v>
          </cell>
          <cell r="Q154">
            <v>2701686.8618352399</v>
          </cell>
          <cell r="R154">
            <v>0</v>
          </cell>
          <cell r="S154">
            <v>6715.0555938500002</v>
          </cell>
        </row>
        <row r="156">
          <cell r="C156">
            <v>1083</v>
          </cell>
          <cell r="D156">
            <v>37223</v>
          </cell>
          <cell r="E156">
            <v>37343</v>
          </cell>
          <cell r="F156" t="str">
            <v>FLY_B76</v>
          </cell>
          <cell r="G156" t="str">
            <v>Put</v>
          </cell>
          <cell r="H156" t="str">
            <v>Buy</v>
          </cell>
          <cell r="I156">
            <v>5000000</v>
          </cell>
          <cell r="J156">
            <v>1.3109999999999999</v>
          </cell>
          <cell r="K156">
            <v>1.4239999999999999</v>
          </cell>
          <cell r="L156">
            <v>10</v>
          </cell>
          <cell r="M156">
            <v>0.36715999999999999</v>
          </cell>
          <cell r="N156">
            <v>-18358</v>
          </cell>
          <cell r="O156">
            <v>0.32638854</v>
          </cell>
          <cell r="P156">
            <v>16319.42705692</v>
          </cell>
          <cell r="Q156">
            <v>-427833.14371708001</v>
          </cell>
          <cell r="R156">
            <v>0</v>
          </cell>
          <cell r="S156">
            <v>-2042.4888419700001</v>
          </cell>
        </row>
        <row r="157">
          <cell r="C157">
            <v>1080</v>
          </cell>
          <cell r="D157">
            <v>37223</v>
          </cell>
          <cell r="E157">
            <v>37343</v>
          </cell>
          <cell r="F157" t="str">
            <v>FLY_B76</v>
          </cell>
          <cell r="G157" t="str">
            <v>Call</v>
          </cell>
          <cell r="H157" t="str">
            <v>Sell</v>
          </cell>
          <cell r="I157">
            <v>-5000000</v>
          </cell>
          <cell r="J157">
            <v>1.4133</v>
          </cell>
          <cell r="K157">
            <v>1.4239999999999999</v>
          </cell>
          <cell r="L157">
            <v>9.15</v>
          </cell>
          <cell r="M157">
            <v>2.9368400000000001</v>
          </cell>
          <cell r="N157">
            <v>146842</v>
          </cell>
          <cell r="O157">
            <v>2.9596325499999998</v>
          </cell>
          <cell r="P157">
            <v>-147981.62772071001</v>
          </cell>
          <cell r="Q157">
            <v>-2541730.82444668</v>
          </cell>
          <cell r="R157">
            <v>0</v>
          </cell>
          <cell r="S157">
            <v>-1104.11905432</v>
          </cell>
        </row>
        <row r="158">
          <cell r="C158">
            <v>1081</v>
          </cell>
          <cell r="D158">
            <v>37223</v>
          </cell>
          <cell r="E158">
            <v>37343</v>
          </cell>
          <cell r="F158" t="str">
            <v>FLY_B76</v>
          </cell>
          <cell r="G158" t="str">
            <v>Put</v>
          </cell>
          <cell r="H158" t="str">
            <v>Sell</v>
          </cell>
          <cell r="I158">
            <v>-5000000</v>
          </cell>
          <cell r="J158">
            <v>1.4133</v>
          </cell>
          <cell r="K158">
            <v>1.4239999999999999</v>
          </cell>
          <cell r="L158">
            <v>9.15</v>
          </cell>
          <cell r="M158">
            <v>2.9368400000000001</v>
          </cell>
          <cell r="N158">
            <v>146842</v>
          </cell>
          <cell r="O158">
            <v>2.8698601400000001</v>
          </cell>
          <cell r="P158">
            <v>-143493.00694033</v>
          </cell>
          <cell r="Q158">
            <v>2391029.7623710101</v>
          </cell>
          <cell r="R158">
            <v>0</v>
          </cell>
          <cell r="S158">
            <v>3383.4246671000001</v>
          </cell>
        </row>
        <row r="159">
          <cell r="C159">
            <v>1082</v>
          </cell>
          <cell r="D159">
            <v>37223</v>
          </cell>
          <cell r="E159">
            <v>37343</v>
          </cell>
          <cell r="F159" t="str">
            <v>FLY_B76</v>
          </cell>
          <cell r="G159" t="str">
            <v>Call</v>
          </cell>
          <cell r="H159" t="str">
            <v>Buy</v>
          </cell>
          <cell r="I159">
            <v>5000000</v>
          </cell>
          <cell r="J159">
            <v>1.5216000000000001</v>
          </cell>
          <cell r="K159">
            <v>1.4239999999999999</v>
          </cell>
          <cell r="L159">
            <v>10</v>
          </cell>
          <cell r="M159">
            <v>0.36715999999999999</v>
          </cell>
          <cell r="N159">
            <v>-18358</v>
          </cell>
          <cell r="O159">
            <v>0.38738653000000001</v>
          </cell>
          <cell r="P159">
            <v>19369.32628904</v>
          </cell>
          <cell r="Q159">
            <v>513165.86607371998</v>
          </cell>
          <cell r="R159">
            <v>0</v>
          </cell>
          <cell r="S159">
            <v>1006.67855704</v>
          </cell>
        </row>
        <row r="161">
          <cell r="C161">
            <v>1079</v>
          </cell>
          <cell r="D161">
            <v>37222</v>
          </cell>
          <cell r="E161">
            <v>37229</v>
          </cell>
          <cell r="F161" t="str">
            <v>FLY_B75</v>
          </cell>
          <cell r="G161" t="str">
            <v>Put</v>
          </cell>
          <cell r="H161" t="str">
            <v>Buy</v>
          </cell>
          <cell r="I161">
            <v>10000000</v>
          </cell>
          <cell r="J161">
            <v>1.4484999999999999</v>
          </cell>
          <cell r="K161">
            <v>1.4702</v>
          </cell>
          <cell r="L161">
            <v>5.7</v>
          </cell>
          <cell r="M161">
            <v>5.5500000000000001E-2</v>
          </cell>
          <cell r="N161">
            <v>-5550</v>
          </cell>
          <cell r="O161">
            <v>1.8576700000000001E-3</v>
          </cell>
          <cell r="P161">
            <v>185.76721893999999</v>
          </cell>
          <cell r="Q161">
            <v>-65181.145899100004</v>
          </cell>
          <cell r="R161">
            <v>0</v>
          </cell>
          <cell r="S161">
            <v>-3267.0445135199998</v>
          </cell>
        </row>
        <row r="162">
          <cell r="C162">
            <v>1076</v>
          </cell>
          <cell r="D162">
            <v>37222</v>
          </cell>
          <cell r="E162">
            <v>37229</v>
          </cell>
          <cell r="F162" t="str">
            <v>FLY_B75</v>
          </cell>
          <cell r="G162" t="str">
            <v>Call</v>
          </cell>
          <cell r="H162" t="str">
            <v>Sell</v>
          </cell>
          <cell r="I162">
            <v>-10000000</v>
          </cell>
          <cell r="J162">
            <v>1.4632000000000001</v>
          </cell>
          <cell r="K162">
            <v>1.4702</v>
          </cell>
          <cell r="L162">
            <v>4.5</v>
          </cell>
          <cell r="M162">
            <v>0.36377500000000002</v>
          </cell>
          <cell r="N162">
            <v>36377.5</v>
          </cell>
          <cell r="O162">
            <v>0.74696795999999999</v>
          </cell>
          <cell r="P162">
            <v>-74696.795505260001</v>
          </cell>
          <cell r="Q162">
            <v>-8411648.4350128006</v>
          </cell>
          <cell r="R162">
            <v>0</v>
          </cell>
          <cell r="S162">
            <v>-23324.376211139999</v>
          </cell>
        </row>
        <row r="163">
          <cell r="C163">
            <v>1077</v>
          </cell>
          <cell r="D163">
            <v>37222</v>
          </cell>
          <cell r="E163">
            <v>37229</v>
          </cell>
          <cell r="F163" t="str">
            <v>FLY_B75</v>
          </cell>
          <cell r="G163" t="str">
            <v>Put</v>
          </cell>
          <cell r="H163" t="str">
            <v>Sell</v>
          </cell>
          <cell r="I163">
            <v>-10000000</v>
          </cell>
          <cell r="J163">
            <v>1.4632000000000001</v>
          </cell>
          <cell r="K163">
            <v>1.4702</v>
          </cell>
          <cell r="L163">
            <v>4.5</v>
          </cell>
          <cell r="M163">
            <v>0.36377500000000002</v>
          </cell>
          <cell r="N163">
            <v>36377.5</v>
          </cell>
          <cell r="O163">
            <v>5.7824189999999998E-2</v>
          </cell>
          <cell r="P163">
            <v>-5782.4193444100001</v>
          </cell>
          <cell r="Q163">
            <v>1586450.4135426399</v>
          </cell>
          <cell r="R163">
            <v>0</v>
          </cell>
          <cell r="S163">
            <v>18634.548151390001</v>
          </cell>
        </row>
        <row r="164">
          <cell r="C164">
            <v>1078</v>
          </cell>
          <cell r="D164">
            <v>37222</v>
          </cell>
          <cell r="E164">
            <v>37229</v>
          </cell>
          <cell r="F164" t="str">
            <v>FLY_B75</v>
          </cell>
          <cell r="G164" t="str">
            <v>Call</v>
          </cell>
          <cell r="H164" t="str">
            <v>Buy</v>
          </cell>
          <cell r="I164">
            <v>10000000</v>
          </cell>
          <cell r="J164">
            <v>1.478</v>
          </cell>
          <cell r="K164">
            <v>1.4702</v>
          </cell>
          <cell r="L164">
            <v>5.7</v>
          </cell>
          <cell r="M164">
            <v>5.5500000000000001E-2</v>
          </cell>
          <cell r="N164">
            <v>-5550</v>
          </cell>
          <cell r="O164">
            <v>8.8478689999999999E-2</v>
          </cell>
          <cell r="P164">
            <v>8847.8689930700002</v>
          </cell>
          <cell r="Q164">
            <v>1850728.67428249</v>
          </cell>
          <cell r="R164">
            <v>0</v>
          </cell>
          <cell r="S164">
            <v>2006.9272382199999</v>
          </cell>
        </row>
        <row r="166">
          <cell r="C166">
            <v>1067</v>
          </cell>
          <cell r="D166">
            <v>37216</v>
          </cell>
          <cell r="E166">
            <v>37336</v>
          </cell>
          <cell r="F166" t="str">
            <v>FLY_B74</v>
          </cell>
          <cell r="G166" t="str">
            <v>Put</v>
          </cell>
          <cell r="H166" t="str">
            <v>Buy</v>
          </cell>
          <cell r="I166">
            <v>10000000</v>
          </cell>
          <cell r="J166">
            <v>1.3109999999999999</v>
          </cell>
          <cell r="K166">
            <v>1.4239999999999999</v>
          </cell>
          <cell r="L166">
            <v>9.6999999999999993</v>
          </cell>
          <cell r="M166">
            <v>0.37691999999999998</v>
          </cell>
          <cell r="N166">
            <v>-37692</v>
          </cell>
          <cell r="O166">
            <v>0.25139019000000001</v>
          </cell>
          <cell r="P166">
            <v>25139.019364529999</v>
          </cell>
          <cell r="Q166">
            <v>-724253.32469653001</v>
          </cell>
          <cell r="R166">
            <v>0</v>
          </cell>
          <cell r="S166">
            <v>-12574.14197382</v>
          </cell>
        </row>
        <row r="167">
          <cell r="C167">
            <v>1064</v>
          </cell>
          <cell r="D167">
            <v>37216</v>
          </cell>
          <cell r="E167">
            <v>37336</v>
          </cell>
          <cell r="F167" t="str">
            <v>FLY_B74</v>
          </cell>
          <cell r="G167" t="str">
            <v>Call</v>
          </cell>
          <cell r="H167" t="str">
            <v>Sell</v>
          </cell>
          <cell r="I167">
            <v>-10000000</v>
          </cell>
          <cell r="J167">
            <v>1.4067000000000001</v>
          </cell>
          <cell r="K167">
            <v>1.4239999999999999</v>
          </cell>
          <cell r="L167">
            <v>8.9</v>
          </cell>
          <cell r="M167">
            <v>2.84294</v>
          </cell>
          <cell r="N167">
            <v>284294</v>
          </cell>
          <cell r="O167">
            <v>3.1662019699999999</v>
          </cell>
          <cell r="P167">
            <v>-316620.19744357001</v>
          </cell>
          <cell r="Q167">
            <v>-5492571.23071953</v>
          </cell>
          <cell r="R167">
            <v>0</v>
          </cell>
          <cell r="S167">
            <v>-32136.110958500001</v>
          </cell>
        </row>
        <row r="168">
          <cell r="C168">
            <v>1065</v>
          </cell>
          <cell r="D168">
            <v>37216</v>
          </cell>
          <cell r="E168">
            <v>37336</v>
          </cell>
          <cell r="F168" t="str">
            <v>FLY_B74</v>
          </cell>
          <cell r="G168" t="str">
            <v>Put</v>
          </cell>
          <cell r="H168" t="str">
            <v>Sell</v>
          </cell>
          <cell r="I168">
            <v>-10000000</v>
          </cell>
          <cell r="J168">
            <v>1.4067000000000001</v>
          </cell>
          <cell r="K168">
            <v>1.4239999999999999</v>
          </cell>
          <cell r="L168">
            <v>8.9</v>
          </cell>
          <cell r="M168">
            <v>2.84294</v>
          </cell>
          <cell r="N168">
            <v>284294</v>
          </cell>
          <cell r="O168">
            <v>2.3609373599999999</v>
          </cell>
          <cell r="P168">
            <v>-236093.73604153999</v>
          </cell>
          <cell r="Q168">
            <v>4381003.5989815304</v>
          </cell>
          <cell r="R168">
            <v>0</v>
          </cell>
          <cell r="S168">
            <v>48371.027860740003</v>
          </cell>
        </row>
        <row r="169">
          <cell r="C169">
            <v>1066</v>
          </cell>
          <cell r="D169">
            <v>37216</v>
          </cell>
          <cell r="E169">
            <v>37336</v>
          </cell>
          <cell r="F169" t="str">
            <v>FLY_B74</v>
          </cell>
          <cell r="G169" t="str">
            <v>Call</v>
          </cell>
          <cell r="H169" t="str">
            <v>Buy</v>
          </cell>
          <cell r="I169">
            <v>10000000</v>
          </cell>
          <cell r="J169">
            <v>1.51</v>
          </cell>
          <cell r="K169">
            <v>1.4239999999999999</v>
          </cell>
          <cell r="L169">
            <v>9.6999999999999993</v>
          </cell>
          <cell r="M169">
            <v>0.37691999999999998</v>
          </cell>
          <cell r="N169">
            <v>-37692</v>
          </cell>
          <cell r="O169">
            <v>0.42050011999999998</v>
          </cell>
          <cell r="P169">
            <v>42050.0120895</v>
          </cell>
          <cell r="Q169">
            <v>1154225.0712822899</v>
          </cell>
          <cell r="R169">
            <v>0</v>
          </cell>
          <cell r="S169">
            <v>4332.7929041799998</v>
          </cell>
        </row>
        <row r="171">
          <cell r="C171">
            <v>1063</v>
          </cell>
          <cell r="D171">
            <v>37216</v>
          </cell>
          <cell r="E171">
            <v>37336</v>
          </cell>
          <cell r="F171" t="str">
            <v>GBPUSD_CR1</v>
          </cell>
          <cell r="G171" t="str">
            <v>Call</v>
          </cell>
          <cell r="H171" t="str">
            <v>Buy</v>
          </cell>
          <cell r="I171">
            <v>479914.68180000002</v>
          </cell>
          <cell r="J171">
            <v>1.4136</v>
          </cell>
          <cell r="K171">
            <v>1.4239999999999999</v>
          </cell>
          <cell r="L171">
            <v>8.15</v>
          </cell>
          <cell r="M171">
            <v>46.883333</v>
          </cell>
          <cell r="N171">
            <v>-224999.99838418001</v>
          </cell>
          <cell r="O171">
            <v>53.268272449999998</v>
          </cell>
          <cell r="P171">
            <v>255642.26024132001</v>
          </cell>
          <cell r="Q171">
            <v>-933734.48973853001</v>
          </cell>
          <cell r="R171">
            <v>0</v>
          </cell>
          <cell r="S171">
            <v>30490.60717653</v>
          </cell>
        </row>
        <row r="173">
          <cell r="C173">
            <v>1069</v>
          </cell>
          <cell r="D173">
            <v>37221</v>
          </cell>
          <cell r="E173">
            <v>37341</v>
          </cell>
          <cell r="F173" t="str">
            <v>GBPUSD_CR2</v>
          </cell>
          <cell r="G173" t="str">
            <v>Call</v>
          </cell>
          <cell r="H173" t="str">
            <v>Buy</v>
          </cell>
          <cell r="I173">
            <v>477774.63189999998</v>
          </cell>
          <cell r="J173">
            <v>1.4128000000000001</v>
          </cell>
          <cell r="K173">
            <v>1.4239999999999999</v>
          </cell>
          <cell r="L173">
            <v>8.3000000000000007</v>
          </cell>
          <cell r="M173">
            <v>47.093333000000001</v>
          </cell>
          <cell r="N173">
            <v>-224999.99839019001</v>
          </cell>
          <cell r="O173">
            <v>49.837093510000003</v>
          </cell>
          <cell r="P173">
            <v>238108.99007306999</v>
          </cell>
          <cell r="Q173">
            <v>-938449.60628735996</v>
          </cell>
          <cell r="R173">
            <v>0</v>
          </cell>
          <cell r="S173">
            <v>13025.7004167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3000000}" name="GL" displayName="GL" ref="A5:L2262" totalsRowCount="1" headerRowDxfId="278" dataDxfId="277" totalsRowDxfId="276">
  <autoFilter ref="A5:L2261" xr:uid="{00000000-0009-0000-0100-000010000000}"/>
  <tableColumns count="12">
    <tableColumn id="1" xr3:uid="{00000000-0010-0000-0300-000001000000}" name="Legal Entity" totalsRowLabel="Total" dataDxfId="275" totalsRowDxfId="274"/>
    <tableColumn id="2" xr3:uid="{00000000-0010-0000-0300-000002000000}" name="Deal Name" dataDxfId="273" totalsRowDxfId="272" dataCellStyle="Comma"/>
    <tableColumn id="3" xr3:uid="{00000000-0010-0000-0300-000003000000}" name="Position" dataDxfId="271" totalsRowDxfId="270" dataCellStyle="Comma"/>
    <tableColumn id="4" xr3:uid="{00000000-0010-0000-0300-000004000000}" name="GL Account" dataDxfId="269" totalsRowDxfId="268" dataCellStyle="Comma"/>
    <tableColumn id="5" xr3:uid="{00000000-0010-0000-0300-000005000000}" name="Trans Type" dataDxfId="267" totalsRowDxfId="266" dataCellStyle="Comma"/>
    <tableColumn id="6" xr3:uid="{00000000-0010-0000-0300-000006000000}" name="GL Date" dataDxfId="265" totalsRowDxfId="264" dataCellStyle="Comma"/>
    <tableColumn id="7" xr3:uid="{00000000-0010-0000-0300-000007000000}" name="Debits only" totalsRowFunction="sum" dataDxfId="263" totalsRowDxfId="262" dataCellStyle="Comma"/>
    <tableColumn id="8" xr3:uid="{00000000-0010-0000-0300-000008000000}" name="Credits only" totalsRowFunction="sum" dataDxfId="261" totalsRowDxfId="260" dataCellStyle="Comma"/>
    <tableColumn id="9" xr3:uid="{00000000-0010-0000-0300-000009000000}" name="Dr/(Cr) amount" totalsRowFunction="sum" dataDxfId="259" totalsRowDxfId="258" dataCellStyle="Comma"/>
    <tableColumn id="10" xr3:uid="{00000000-0010-0000-0300-00000A000000}" name="Batch ID" dataDxfId="257" totalsRowDxfId="256" dataCellStyle="Comma"/>
    <tableColumn id="11" xr3:uid="{00000000-0010-0000-0300-00000B000000}" name="Comments Batch" dataDxfId="255" totalsRowDxfId="254" dataCellStyle="Comma"/>
    <tableColumn id="12" xr3:uid="{00000000-0010-0000-0300-00000C000000}" name="Comments transaction" dataDxfId="253" totalsRowDxfId="252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04000000}" name="TrialBalanceQTD" displayName="TrialBalanceQTD" ref="A5:H65" totalsRowCount="1" headerRowDxfId="251" dataDxfId="250" totalsRowDxfId="249" headerRowCellStyle="Comma" dataCellStyle="Comma" totalsRowCellStyle="Comma">
  <autoFilter ref="A5:H64" xr:uid="{00000000-0009-0000-0100-000035000000}"/>
  <tableColumns count="8">
    <tableColumn id="1" xr3:uid="{00000000-0010-0000-0400-000001000000}" name="GL Account" totalsRowLabel="Total" dataDxfId="248" totalsRowDxfId="247"/>
    <tableColumn id="2" xr3:uid="{00000000-0010-0000-0400-000002000000}" name="Trans Type" dataDxfId="246" totalsRowDxfId="245"/>
    <tableColumn id="3" xr3:uid="{00000000-0010-0000-0400-000003000000}" name="Opening Balance" totalsRowFunction="sum" dataDxfId="244" totalsRowDxfId="243" dataCellStyle="Comma"/>
    <tableColumn id="4" xr3:uid="{00000000-0010-0000-0400-000004000000}" name="Debit" totalsRowFunction="sum" dataDxfId="242" totalsRowDxfId="241" dataCellStyle="Comma"/>
    <tableColumn id="5" xr3:uid="{00000000-0010-0000-0400-000005000000}" name="Credit" totalsRowFunction="sum" dataDxfId="240" totalsRowDxfId="239" dataCellStyle="Comma"/>
    <tableColumn id="6" xr3:uid="{00000000-0010-0000-0400-000006000000}" name="Ending Balance" totalsRowFunction="sum" dataDxfId="238" totalsRowDxfId="237" dataCellStyle="Comma"/>
    <tableColumn id="7" xr3:uid="{00000000-0010-0000-0400-000007000000}" name="QTD Amount" totalsRowFunction="sum" dataDxfId="236" totalsRowDxfId="235" dataCellStyle="Comma"/>
    <tableColumn id="8" xr3:uid="{00000000-0010-0000-0400-000008000000}" name="Trans Type Sub Category" dataDxfId="234" totalsRowDxfId="233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TB" displayName="TB" ref="A5:H65" totalsRowCount="1" headerRowDxfId="232" dataDxfId="231" totalsRowDxfId="230">
  <autoFilter ref="A5:H64" xr:uid="{00000000-0009-0000-0100-000005000000}"/>
  <tableColumns count="8">
    <tableColumn id="1" xr3:uid="{00000000-0010-0000-0600-000001000000}" name="GL Account" totalsRowLabel="Total" dataDxfId="229" totalsRowDxfId="228"/>
    <tableColumn id="2" xr3:uid="{00000000-0010-0000-0600-000002000000}" name="Trans Type" dataDxfId="227" totalsRowDxfId="226"/>
    <tableColumn id="3" xr3:uid="{00000000-0010-0000-0600-000003000000}" name="Opening Balance" totalsRowFunction="sum" dataDxfId="225" totalsRowDxfId="224" dataCellStyle="Comma"/>
    <tableColumn id="4" xr3:uid="{00000000-0010-0000-0600-000004000000}" name="Debit" totalsRowFunction="sum" dataDxfId="223" totalsRowDxfId="222" dataCellStyle="Comma"/>
    <tableColumn id="5" xr3:uid="{00000000-0010-0000-0600-000005000000}" name="Credit" totalsRowFunction="sum" dataDxfId="221" totalsRowDxfId="220" dataCellStyle="Comma"/>
    <tableColumn id="6" xr3:uid="{00000000-0010-0000-0600-000006000000}" name="Ending Balance" totalsRowFunction="sum" dataDxfId="219" totalsRowDxfId="218" dataCellStyle="Comma"/>
    <tableColumn id="7" xr3:uid="{00000000-0010-0000-0600-000007000000}" name="YTD Amount" totalsRowFunction="sum" dataDxfId="217" totalsRowDxfId="216" dataCellStyle="Comma"/>
    <tableColumn id="8" xr3:uid="{00000000-0010-0000-0600-000008000000}" name="Trans Type Sub Category" dataDxfId="215" totalsRowDxfId="214" dataCellStyle="Com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7000000}" name="SOI" displayName="SOI" ref="A5:P25" totalsRowCount="1" headerRowDxfId="213" dataDxfId="212" totalsRowDxfId="211">
  <autoFilter ref="A5:P24" xr:uid="{00000000-0009-0000-0100-000004000000}"/>
  <tableColumns count="16">
    <tableColumn id="1" xr3:uid="{00000000-0010-0000-0700-000001000000}" name="Legal Entity" totalsRowLabel="Total" dataDxfId="210" totalsRowDxfId="209"/>
    <tableColumn id="2" xr3:uid="{00000000-0010-0000-0700-000002000000}" name="Deal name" dataDxfId="208" totalsRowDxfId="207"/>
    <tableColumn id="3" xr3:uid="{00000000-0010-0000-0700-000003000000}" name="Security Type" dataDxfId="206" totalsRowDxfId="205"/>
    <tableColumn id="4" xr3:uid="{00000000-0010-0000-0700-000004000000}" name="Geography" dataDxfId="204" totalsRowDxfId="203"/>
    <tableColumn id="5" xr3:uid="{00000000-0010-0000-0700-000005000000}" name="Industry" dataDxfId="202" totalsRowDxfId="201"/>
    <tableColumn id="6" xr3:uid="{00000000-0010-0000-0700-000006000000}" name="Investment Type" dataDxfId="200" totalsRowDxfId="199"/>
    <tableColumn id="7" xr3:uid="{00000000-0010-0000-0700-000007000000}" name="Beginning Cost" totalsRowFunction="sum" dataDxfId="198" totalsRowDxfId="197" dataCellStyle="Comma"/>
    <tableColumn id="8" xr3:uid="{00000000-0010-0000-0700-000008000000}" name="Beginning FMV" totalsRowFunction="sum" dataDxfId="196" totalsRowDxfId="195" dataCellStyle="Comma"/>
    <tableColumn id="9" xr3:uid="{00000000-0010-0000-0700-000009000000}" name="Purchases" totalsRowFunction="sum" dataDxfId="194" totalsRowDxfId="193" dataCellStyle="Comma"/>
    <tableColumn id="10" xr3:uid="{00000000-0010-0000-0700-00000A000000}" name="Return of Capital" totalsRowFunction="sum" dataDxfId="192" totalsRowDxfId="191" dataCellStyle="Comma"/>
    <tableColumn id="11" xr3:uid="{00000000-0010-0000-0700-00000B000000}" name="Unrealized Gain/(Loss)" totalsRowFunction="sum" dataDxfId="190" totalsRowDxfId="189" dataCellStyle="Comma"/>
    <tableColumn id="12" xr3:uid="{00000000-0010-0000-0700-00000C000000}" name="Realized Gain/(Loss)" totalsRowFunction="sum" dataDxfId="188" totalsRowDxfId="187" dataCellStyle="Comma"/>
    <tableColumn id="13" xr3:uid="{00000000-0010-0000-0700-00000D000000}" name="Ending Cost" totalsRowFunction="sum" dataDxfId="186" totalsRowDxfId="185" dataCellStyle="Comma"/>
    <tableColumn id="14" xr3:uid="{00000000-0010-0000-0700-00000E000000}" name="Ending FMV" totalsRowFunction="sum" dataDxfId="184" totalsRowDxfId="183" dataCellStyle="Comma"/>
    <tableColumn id="15" xr3:uid="{00000000-0010-0000-0700-00000F000000}" name="IRR" totalsRowFunction="average" dataDxfId="182" totalsRowDxfId="181"/>
    <tableColumn id="17" xr3:uid="{00000000-0010-0000-0700-000011000000}" name="IRRST[IRR][LGT]" totalsRowFunction="sum" dataDxfId="180" totalsRowDxfId="17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08000000}" name="SOIITD" displayName="SOIITD" ref="A5:P25" totalsRowCount="1" headerRowDxfId="178" dataDxfId="177" totalsRowDxfId="176">
  <autoFilter ref="A5:P24" xr:uid="{00000000-0009-0000-0100-000033000000}"/>
  <tableColumns count="16">
    <tableColumn id="1" xr3:uid="{00000000-0010-0000-0800-000001000000}" name="Legal Entity" totalsRowLabel="Total" dataDxfId="175" totalsRowDxfId="174"/>
    <tableColumn id="2" xr3:uid="{00000000-0010-0000-0800-000002000000}" name="Deal name" dataDxfId="173" totalsRowDxfId="172"/>
    <tableColumn id="3" xr3:uid="{00000000-0010-0000-0800-000003000000}" name="Security Type" dataDxfId="171" totalsRowDxfId="170"/>
    <tableColumn id="4" xr3:uid="{00000000-0010-0000-0800-000004000000}" name="Geography" dataDxfId="169" totalsRowDxfId="168"/>
    <tableColumn id="5" xr3:uid="{00000000-0010-0000-0800-000005000000}" name="Industry" dataDxfId="167" totalsRowDxfId="166"/>
    <tableColumn id="6" xr3:uid="{00000000-0010-0000-0800-000006000000}" name="Investment Type" dataDxfId="165" totalsRowDxfId="164"/>
    <tableColumn id="7" xr3:uid="{00000000-0010-0000-0800-000007000000}" name="Beginning Cost" totalsRowFunction="sum" dataDxfId="163" totalsRowDxfId="162" dataCellStyle="Comma"/>
    <tableColumn id="8" xr3:uid="{00000000-0010-0000-0800-000008000000}" name="Beginning FMV" totalsRowFunction="sum" dataDxfId="161" totalsRowDxfId="160" dataCellStyle="Comma"/>
    <tableColumn id="9" xr3:uid="{00000000-0010-0000-0800-000009000000}" name="Purchases" totalsRowFunction="sum" dataDxfId="159" totalsRowDxfId="158" dataCellStyle="Comma"/>
    <tableColumn id="10" xr3:uid="{00000000-0010-0000-0800-00000A000000}" name="Return of Capital" totalsRowFunction="sum" dataDxfId="157" totalsRowDxfId="156" dataCellStyle="Comma"/>
    <tableColumn id="11" xr3:uid="{00000000-0010-0000-0800-00000B000000}" name="Unrealized Gain/(Loss)" totalsRowFunction="sum" dataDxfId="155" totalsRowDxfId="154" dataCellStyle="Comma"/>
    <tableColumn id="12" xr3:uid="{00000000-0010-0000-0800-00000C000000}" name="Realized Gain/(Loss)" totalsRowFunction="sum" dataDxfId="153" totalsRowDxfId="152" dataCellStyle="Comma"/>
    <tableColumn id="13" xr3:uid="{00000000-0010-0000-0800-00000D000000}" name="Ending Cost" totalsRowFunction="sum" dataDxfId="151" totalsRowDxfId="150" dataCellStyle="Comma"/>
    <tableColumn id="14" xr3:uid="{00000000-0010-0000-0800-00000E000000}" name="Ending FMV" totalsRowFunction="sum" dataDxfId="149" totalsRowDxfId="148" dataCellStyle="Comma"/>
    <tableColumn id="15" xr3:uid="{00000000-0010-0000-0800-00000F000000}" name="IRR" totalsRowFunction="sum" dataDxfId="147" totalsRowDxfId="146" dataCellStyle="Percent"/>
    <tableColumn id="16" xr3:uid="{00000000-0010-0000-0800-000010000000}" name="IRRST[IRR][LGT]" totalsRowFunction="sum" dataDxfId="145" totalsRowDxfId="144" dataCellStyle="Comm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9000000}" name="QTDPCAP" displayName="QTDPCAP" ref="A5:AA71" totalsRowCount="1" headerRowDxfId="143" dataDxfId="142" totalsRowDxfId="141">
  <tableColumns count="27">
    <tableColumn id="1" xr3:uid="{00000000-0010-0000-0900-000001000000}" name="Legal Entity" totalsRowLabel="Total" dataDxfId="140" totalsRowDxfId="139"/>
    <tableColumn id="2" xr3:uid="{00000000-0010-0000-0900-000002000000}" name="Investor Name" dataDxfId="138" totalsRowDxfId="137"/>
    <tableColumn id="3" xr3:uid="{00000000-0010-0000-0900-000003000000}" name="Vehicle" dataDxfId="136" totalsRowDxfId="135"/>
    <tableColumn id="4" xr3:uid="{00000000-0010-0000-0900-000004000000}" name="Total Commitment" totalsRowFunction="sum" dataDxfId="134" totalsRowDxfId="133" dataCellStyle="Comma"/>
    <tableColumn id="5" xr3:uid="{00000000-0010-0000-0900-000005000000}" name="Beginning Capital" totalsRowFunction="sum" dataDxfId="132" totalsRowDxfId="131" dataCellStyle="Comma"/>
    <tableColumn id="6" xr3:uid="{00000000-0010-0000-0900-000006000000}" name="Capital Contributions" totalsRowFunction="sum" dataDxfId="130" totalsRowDxfId="129" dataCellStyle="Comma"/>
    <tableColumn id="29" xr3:uid="{5E3AEAB3-6F6D-4C59-A849-FCE52B2EEFC8}" name="Capital Contributions - Loan" totalsRowFunction="sum" dataDxfId="128" totalsRowDxfId="127" dataCellStyle="Comma"/>
    <tableColumn id="7" xr3:uid="{00000000-0010-0000-0900-000007000000}" name="Capital Distributions" totalsRowFunction="sum" dataDxfId="126" totalsRowDxfId="125" dataCellStyle="Comma"/>
    <tableColumn id="8" xr3:uid="{00000000-0010-0000-0900-000008000000}" name="Syndication Costs" totalsRowFunction="sum" dataDxfId="124" totalsRowDxfId="123" dataCellStyle="Comma"/>
    <tableColumn id="9" xr3:uid="{00000000-0010-0000-0900-000009000000}" name="Dividend Income" totalsRowFunction="sum" dataDxfId="122" totalsRowDxfId="121" dataCellStyle="Comma"/>
    <tableColumn id="10" xr3:uid="{00000000-0010-0000-0900-00000A000000}" name="Other income" totalsRowFunction="sum" dataDxfId="120" totalsRowDxfId="119" dataCellStyle="Comma"/>
    <tableColumn id="11" xr3:uid="{00000000-0010-0000-0900-00000B000000}" name="Management Fees" totalsRowFunction="sum" dataDxfId="118" totalsRowDxfId="117" dataCellStyle="Comma"/>
    <tableColumn id="12" xr3:uid="{00000000-0010-0000-0900-00000C000000}" name="Management Fee Waiver" totalsRowFunction="sum" dataDxfId="116" totalsRowDxfId="115" dataCellStyle="Comma"/>
    <tableColumn id="28" xr3:uid="{00000000-0010-0000-0900-00001C000000}" name="Management Fee Reimbursement" totalsRowFunction="sum" dataDxfId="114" totalsRowDxfId="113" dataCellStyle="Comma"/>
    <tableColumn id="13" xr3:uid="{00000000-0010-0000-0900-00000D000000}" name="Professional &amp; Other Expenses" totalsRowFunction="sum" dataDxfId="112" totalsRowDxfId="111" dataCellStyle="Comma"/>
    <tableColumn id="14" xr3:uid="{00000000-0010-0000-0900-00000E000000}" name="Total Operating Income/(Expense)" totalsRowFunction="sum" dataDxfId="110" totalsRowDxfId="109" dataCellStyle="Comma"/>
    <tableColumn id="15" xr3:uid="{00000000-0010-0000-0900-00000F000000}" name="Realized Gain/(Loss)" totalsRowFunction="sum" dataDxfId="108" totalsRowDxfId="107" dataCellStyle="Comma"/>
    <tableColumn id="16" xr3:uid="{00000000-0010-0000-0900-000010000000}" name="Realized Gain/(Loss)  LTD" totalsRowFunction="sum" dataDxfId="106" totalsRowDxfId="105" dataCellStyle="Comma"/>
    <tableColumn id="17" xr3:uid="{00000000-0010-0000-0900-000011000000}" name="Unrealized Gain/(Loss) QTD" totalsRowFunction="sum" dataDxfId="104" totalsRowDxfId="103" dataCellStyle="Comma"/>
    <tableColumn id="18" xr3:uid="{00000000-0010-0000-0900-000012000000}" name="Unrealized Gain/(Loss)  LTD" totalsRowFunction="sum" dataDxfId="102" totalsRowDxfId="101" dataCellStyle="Comma"/>
    <tableColumn id="19" xr3:uid="{00000000-0010-0000-0900-000013000000}" name="Net Increase / (Decrease) from Operations" totalsRowFunction="sum" dataDxfId="100" totalsRowDxfId="99" dataCellStyle="Comma"/>
    <tableColumn id="20" xr3:uid="{00000000-0010-0000-0900-000014000000}" name="Unrealized Carried Interest - QTD" totalsRowFunction="sum" dataDxfId="98" totalsRowDxfId="97" dataCellStyle="Comma"/>
    <tableColumn id="21" xr3:uid="{00000000-0010-0000-0900-000015000000}" name="Unrealized Carried Interest - LTD" totalsRowFunction="sum" dataDxfId="96" totalsRowDxfId="95" dataCellStyle="Comma"/>
    <tableColumn id="22" xr3:uid="{00000000-0010-0000-0900-000016000000}" name="Ending Capital" totalsRowFunction="sum" dataDxfId="94" totalsRowDxfId="93" dataCellStyle="Comma"/>
    <tableColumn id="23" xr3:uid="{00000000-0010-0000-0900-000017000000}" name="Remaining Commitment" totalsRowFunction="sum" dataDxfId="92" totalsRowDxfId="91" dataCellStyle="Comma"/>
    <tableColumn id="24" xr3:uid="{00000000-0010-0000-0900-000018000000}" name="LTD Contributions" totalsRowFunction="sum" dataDxfId="90" totalsRowDxfId="89" dataCellStyle="Comma"/>
    <tableColumn id="25" xr3:uid="{00000000-0010-0000-0900-000019000000}" name="Net IRR" dataDxfId="88" totalsRowDxfId="87" dataCellStyle="Perc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A000000}" name="YTDPCAP" displayName="YTDPCAP" ref="A5:AD71" totalsRowCount="1" headerRowDxfId="86" dataDxfId="85" totalsRowDxfId="84">
  <tableColumns count="30">
    <tableColumn id="1" xr3:uid="{00000000-0010-0000-0A00-000001000000}" name="Legal Entity" totalsRowLabel="Total" dataDxfId="83" totalsRowDxfId="82"/>
    <tableColumn id="2" xr3:uid="{00000000-0010-0000-0A00-000002000000}" name="Investor Name" dataDxfId="81" totalsRowDxfId="80"/>
    <tableColumn id="3" xr3:uid="{00000000-0010-0000-0A00-000003000000}" name="Vehicle" dataDxfId="79" totalsRowDxfId="78"/>
    <tableColumn id="4" xr3:uid="{00000000-0010-0000-0A00-000004000000}" name="Total Commitment" totalsRowFunction="sum" dataDxfId="77" totalsRowDxfId="76" dataCellStyle="Comma"/>
    <tableColumn id="5" xr3:uid="{00000000-0010-0000-0A00-000005000000}" name="Beginning Capital" totalsRowFunction="sum" dataDxfId="75" totalsRowDxfId="74" dataCellStyle="Comma"/>
    <tableColumn id="6" xr3:uid="{00000000-0010-0000-0A00-000006000000}" name="Capital Contributions" totalsRowFunction="sum" dataDxfId="73" totalsRowDxfId="72" dataCellStyle="Comma"/>
    <tableColumn id="30" xr3:uid="{D74A0FC4-5E3F-4E86-9722-BF0C78F4FDC0}" name="Capital Contributions - Loan" totalsRowFunction="sum" dataDxfId="71" totalsRowDxfId="70" dataCellStyle="Comma"/>
    <tableColumn id="7" xr3:uid="{00000000-0010-0000-0A00-000007000000}" name="Capital Distributions" totalsRowFunction="sum" dataDxfId="69" totalsRowDxfId="68" dataCellStyle="Comma"/>
    <tableColumn id="8" xr3:uid="{00000000-0010-0000-0A00-000008000000}" name="Syndication Costs" totalsRowFunction="sum" dataDxfId="67" totalsRowDxfId="66" dataCellStyle="Comma"/>
    <tableColumn id="9" xr3:uid="{00000000-0010-0000-0A00-000009000000}" name="Dividend Income" totalsRowFunction="sum" dataDxfId="65" totalsRowDxfId="64" dataCellStyle="Comma"/>
    <tableColumn id="10" xr3:uid="{00000000-0010-0000-0A00-00000A000000}" name="Other income" totalsRowFunction="sum" dataDxfId="63" totalsRowDxfId="62" dataCellStyle="Comma"/>
    <tableColumn id="11" xr3:uid="{00000000-0010-0000-0A00-00000B000000}" name="Management Fees" totalsRowFunction="sum" dataDxfId="61" totalsRowDxfId="60" dataCellStyle="Comma"/>
    <tableColumn id="12" xr3:uid="{00000000-0010-0000-0A00-00000C000000}" name="Management Fee Waiver" totalsRowFunction="sum" dataDxfId="59" totalsRowDxfId="58" dataCellStyle="Comma"/>
    <tableColumn id="28" xr3:uid="{00000000-0010-0000-0A00-00001C000000}" name="Management Fee Reimbursement" totalsRowFunction="sum" dataDxfId="57" totalsRowDxfId="56" dataCellStyle="Comma"/>
    <tableColumn id="13" xr3:uid="{00000000-0010-0000-0A00-00000D000000}" name="Professional &amp; Other Expenses" totalsRowFunction="sum" dataDxfId="55" totalsRowDxfId="54" dataCellStyle="Comma"/>
    <tableColumn id="14" xr3:uid="{00000000-0010-0000-0A00-00000E000000}" name="Total Operating Income/(Expense)" totalsRowFunction="sum" dataDxfId="53" totalsRowDxfId="52" dataCellStyle="Comma"/>
    <tableColumn id="15" xr3:uid="{00000000-0010-0000-0A00-00000F000000}" name="Realized Gain/(Loss)" totalsRowFunction="sum" dataDxfId="51" totalsRowDxfId="50" dataCellStyle="Comma"/>
    <tableColumn id="16" xr3:uid="{00000000-0010-0000-0A00-000010000000}" name="Realized Gain/(Loss)  LTD" totalsRowFunction="sum" dataDxfId="49" totalsRowDxfId="48" dataCellStyle="Comma"/>
    <tableColumn id="17" xr3:uid="{00000000-0010-0000-0A00-000011000000}" name="Unrealized Gain/(Loss) YTD" totalsRowFunction="sum" dataDxfId="47" totalsRowDxfId="46" dataCellStyle="Comma"/>
    <tableColumn id="18" xr3:uid="{00000000-0010-0000-0A00-000012000000}" name="Unrealized Gain/(Loss)  LTD" totalsRowFunction="sum" dataDxfId="45" totalsRowDxfId="44" dataCellStyle="Comma"/>
    <tableColumn id="19" xr3:uid="{00000000-0010-0000-0A00-000013000000}" name="Net Increase / (Decrease) from Operations" totalsRowFunction="sum" dataDxfId="43" totalsRowDxfId="42" dataCellStyle="Comma"/>
    <tableColumn id="20" xr3:uid="{00000000-0010-0000-0A00-000014000000}" name="Unrealized Carried Interest - YTD" totalsRowFunction="sum" dataDxfId="41" totalsRowDxfId="40" dataCellStyle="Comma"/>
    <tableColumn id="21" xr3:uid="{00000000-0010-0000-0A00-000015000000}" name="Unrealized Carried Iinterest - LTD" totalsRowFunction="sum" dataDxfId="39" totalsRowDxfId="38" dataCellStyle="Comma"/>
    <tableColumn id="22" xr3:uid="{00000000-0010-0000-0A00-000016000000}" name="Ending Capital" totalsRowFunction="sum" dataDxfId="37" totalsRowDxfId="36" dataCellStyle="Comma"/>
    <tableColumn id="23" xr3:uid="{00000000-0010-0000-0A00-000017000000}" name="Remaining Commitment" totalsRowFunction="sum" dataDxfId="35" totalsRowDxfId="34" dataCellStyle="Comma"/>
    <tableColumn id="24" xr3:uid="{00000000-0010-0000-0A00-000018000000}" name="LTD Contributions" totalsRowFunction="sum" dataDxfId="33" totalsRowDxfId="32" dataCellStyle="Comma"/>
    <tableColumn id="25" xr3:uid="{00000000-0010-0000-0A00-000019000000}" name="Net IRR" dataDxfId="31" totalsRowDxfId="30"/>
    <tableColumn id="26" xr3:uid="{00000000-0010-0000-0A00-00001A000000}" name="IRRST[Net IRR][L1]" dataDxfId="29" totalsRowDxfId="28"/>
    <tableColumn id="29" xr3:uid="{00000000-0010-0000-0A00-00001D000000}" name="IRRST[Net IRR][LGT]" dataDxfId="27" totalsRowDxfId="26"/>
    <tableColumn id="27" xr3:uid="{00000000-0010-0000-0A00-00001B000000}" name="ERISA" dataDxfId="25" totalsRowDxfId="2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0B000000}" name="AccruedExpense" displayName="AccruedExpense" ref="A5:E35" totalsRowCount="1" headerRowDxfId="23" dataDxfId="22" totalsRowDxfId="21">
  <autoFilter ref="A5:E34" xr:uid="{00000000-0009-0000-0100-000034000000}"/>
  <tableColumns count="5">
    <tableColumn id="1" xr3:uid="{00000000-0010-0000-0B00-000001000000}" name="GL Date" totalsRowLabel="Total" dataDxfId="20" totalsRowDxfId="19"/>
    <tableColumn id="2" xr3:uid="{00000000-0010-0000-0B00-000002000000}" name="GL Account" dataDxfId="18" totalsRowDxfId="17"/>
    <tableColumn id="3" xr3:uid="{00000000-0010-0000-0B00-000003000000}" name="Trans Type" dataDxfId="16" totalsRowDxfId="15"/>
    <tableColumn id="6" xr3:uid="{00000000-0010-0000-0B00-000006000000}" name="Dr/(Cr) amount" totalsRowFunction="sum" dataDxfId="14" totalsRowDxfId="13" dataCellStyle="Comma"/>
    <tableColumn id="5" xr3:uid="{00000000-0010-0000-0B00-000005000000}" name="Comments transaction" dataDxfId="12" totalsRowDxfId="1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C000000}" name="Cash" displayName="Cash" ref="A5:D8" totalsRowCount="1" headerRowDxfId="10" dataDxfId="9" totalsRowDxfId="8">
  <autoFilter ref="A5:D7" xr:uid="{00000000-0009-0000-0100-000007000000}"/>
  <tableColumns count="4">
    <tableColumn id="1" xr3:uid="{00000000-0010-0000-0C00-000001000000}" name="Bank Account" totalsRowLabel="Total" dataDxfId="7" totalsRowDxfId="6"/>
    <tableColumn id="2" xr3:uid="{00000000-0010-0000-0C00-000002000000}" name="Opening Balance" totalsRowFunction="sum" dataDxfId="5" totalsRowDxfId="4" dataCellStyle="Comma"/>
    <tableColumn id="3" xr3:uid="{00000000-0010-0000-0C00-000003000000}" name="Balance Change" totalsRowFunction="sum" dataDxfId="3" totalsRowDxfId="2" dataCellStyle="Comma"/>
    <tableColumn id="4" xr3:uid="{00000000-0010-0000-0C00-000004000000}" name="Ending Balance" totalsRowFunction="sum" dataDxfId="1" totalsRow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transitionEvaluation="1" transitionEntry="1">
    <tabColor rgb="FF6699FF"/>
  </sheetPr>
  <dimension ref="A1:L2262"/>
  <sheetViews>
    <sheetView showGridLines="0" view="pageBreakPreview" topLeftCell="B2236" zoomScale="90" zoomScaleNormal="100" zoomScaleSheetLayoutView="90" workbookViewId="0">
      <selection activeCell="I2262" sqref="I2262"/>
    </sheetView>
  </sheetViews>
  <sheetFormatPr baseColWidth="10" defaultColWidth="9.1640625" defaultRowHeight="15"/>
  <cols>
    <col min="1" max="1" width="38" bestFit="1" customWidth="1"/>
    <col min="2" max="2" width="35" bestFit="1" customWidth="1"/>
    <col min="3" max="3" width="33" bestFit="1" customWidth="1"/>
    <col min="4" max="4" width="22.83203125" customWidth="1"/>
    <col min="5" max="5" width="55.33203125" bestFit="1" customWidth="1"/>
    <col min="6" max="6" width="11.5" style="18" bestFit="1" customWidth="1"/>
    <col min="7" max="7" width="17.83203125" style="19" bestFit="1" customWidth="1"/>
    <col min="8" max="8" width="18.5" style="19" bestFit="1" customWidth="1"/>
    <col min="9" max="9" width="18.33203125" style="19" bestFit="1" customWidth="1"/>
    <col min="10" max="10" width="12.33203125" bestFit="1" customWidth="1"/>
    <col min="11" max="11" width="33.33203125" customWidth="1"/>
    <col min="12" max="12" width="28.5" customWidth="1"/>
  </cols>
  <sheetData>
    <row r="1" spans="1:12">
      <c r="A1" s="8" t="str">
        <f>'Cash LTD'!A1</f>
        <v>ABC PARTNERS, LP</v>
      </c>
    </row>
    <row r="2" spans="1:12">
      <c r="A2" s="8" t="s">
        <v>166</v>
      </c>
    </row>
    <row r="3" spans="1:12">
      <c r="A3" s="8" t="e">
        <f>#REF!</f>
        <v>#REF!</v>
      </c>
    </row>
    <row r="4" spans="1:12">
      <c r="A4" s="18"/>
    </row>
    <row r="5" spans="1:12">
      <c r="A5" t="s">
        <v>1</v>
      </c>
      <c r="B5" t="s">
        <v>160</v>
      </c>
      <c r="C5" t="s">
        <v>161</v>
      </c>
      <c r="D5" t="s">
        <v>0</v>
      </c>
      <c r="E5" t="s">
        <v>64</v>
      </c>
      <c r="F5" s="18" t="s">
        <v>70</v>
      </c>
      <c r="G5" s="19" t="s">
        <v>162</v>
      </c>
      <c r="H5" s="19" t="s">
        <v>163</v>
      </c>
      <c r="I5" s="19" t="s">
        <v>71</v>
      </c>
      <c r="J5" t="s">
        <v>164</v>
      </c>
      <c r="K5" t="s">
        <v>165</v>
      </c>
      <c r="L5" t="s">
        <v>72</v>
      </c>
    </row>
    <row r="6" spans="1:12">
      <c r="A6" s="39" t="s">
        <v>201</v>
      </c>
      <c r="B6" s="62" t="s">
        <v>203</v>
      </c>
      <c r="C6" s="62" t="s">
        <v>203</v>
      </c>
      <c r="D6" s="42" t="s">
        <v>42</v>
      </c>
      <c r="E6" s="42" t="s">
        <v>43</v>
      </c>
      <c r="F6" s="48">
        <v>44168</v>
      </c>
      <c r="G6" s="33">
        <v>0</v>
      </c>
      <c r="H6" s="33">
        <v>-102016.44</v>
      </c>
      <c r="I6" s="33">
        <v>-102016.44</v>
      </c>
      <c r="J6" s="49">
        <v>360196</v>
      </c>
      <c r="K6" s="42"/>
      <c r="L6" s="42"/>
    </row>
    <row r="7" spans="1:12">
      <c r="A7" s="39" t="s">
        <v>201</v>
      </c>
      <c r="B7" s="62" t="s">
        <v>203</v>
      </c>
      <c r="C7" s="62" t="s">
        <v>203</v>
      </c>
      <c r="D7" s="42" t="s">
        <v>42</v>
      </c>
      <c r="E7" s="42" t="s">
        <v>43</v>
      </c>
      <c r="F7" s="48">
        <v>44169</v>
      </c>
      <c r="G7" s="33">
        <v>0</v>
      </c>
      <c r="H7" s="33">
        <v>-21397.49</v>
      </c>
      <c r="I7" s="33">
        <v>-21397.49</v>
      </c>
      <c r="J7" s="49">
        <v>360195</v>
      </c>
      <c r="K7" s="42"/>
      <c r="L7" s="42"/>
    </row>
    <row r="8" spans="1:12">
      <c r="A8" s="39" t="s">
        <v>201</v>
      </c>
      <c r="B8" s="62" t="s">
        <v>203</v>
      </c>
      <c r="C8" s="62" t="s">
        <v>203</v>
      </c>
      <c r="D8" s="42" t="s">
        <v>42</v>
      </c>
      <c r="E8" s="42" t="s">
        <v>43</v>
      </c>
      <c r="F8" s="48">
        <v>44183</v>
      </c>
      <c r="G8" s="33">
        <v>0</v>
      </c>
      <c r="H8" s="33">
        <v>-50000</v>
      </c>
      <c r="I8" s="33">
        <v>-50000</v>
      </c>
      <c r="J8" s="49">
        <v>360207</v>
      </c>
      <c r="K8" s="42"/>
      <c r="L8" s="42"/>
    </row>
    <row r="9" spans="1:12">
      <c r="A9" s="39" t="s">
        <v>201</v>
      </c>
      <c r="B9" s="62" t="s">
        <v>203</v>
      </c>
      <c r="C9" s="62" t="s">
        <v>203</v>
      </c>
      <c r="D9" s="42" t="s">
        <v>42</v>
      </c>
      <c r="E9" s="42" t="s">
        <v>43</v>
      </c>
      <c r="F9" s="48">
        <v>44183</v>
      </c>
      <c r="G9" s="33">
        <v>0</v>
      </c>
      <c r="H9" s="33">
        <v>-55350.73</v>
      </c>
      <c r="I9" s="33">
        <v>-55350.73</v>
      </c>
      <c r="J9" s="49">
        <v>360208</v>
      </c>
      <c r="K9" s="42"/>
      <c r="L9" s="42"/>
    </row>
    <row r="10" spans="1:12">
      <c r="A10" s="39" t="s">
        <v>201</v>
      </c>
      <c r="B10" s="62" t="s">
        <v>203</v>
      </c>
      <c r="C10" s="62" t="s">
        <v>203</v>
      </c>
      <c r="D10" s="42" t="s">
        <v>42</v>
      </c>
      <c r="E10" s="42" t="s">
        <v>43</v>
      </c>
      <c r="F10" s="48">
        <v>44286</v>
      </c>
      <c r="G10" s="33">
        <v>0</v>
      </c>
      <c r="H10" s="33">
        <v>-228764.66</v>
      </c>
      <c r="I10" s="33">
        <v>-228764.66</v>
      </c>
      <c r="J10" s="49">
        <v>389514</v>
      </c>
      <c r="K10" s="42"/>
      <c r="L10" s="42"/>
    </row>
    <row r="11" spans="1:12">
      <c r="A11" s="39" t="s">
        <v>201</v>
      </c>
      <c r="B11" s="62" t="s">
        <v>203</v>
      </c>
      <c r="C11" s="62" t="s">
        <v>203</v>
      </c>
      <c r="D11" s="42" t="s">
        <v>42</v>
      </c>
      <c r="E11" s="42" t="s">
        <v>43</v>
      </c>
      <c r="F11" s="48">
        <v>44286</v>
      </c>
      <c r="G11" s="33">
        <v>228764.66</v>
      </c>
      <c r="H11" s="33">
        <v>0</v>
      </c>
      <c r="I11" s="33">
        <v>228764.66</v>
      </c>
      <c r="J11" s="49">
        <v>389514</v>
      </c>
      <c r="K11" s="42"/>
      <c r="L11" s="42"/>
    </row>
    <row r="12" spans="1:12">
      <c r="A12" s="39" t="s">
        <v>201</v>
      </c>
      <c r="B12" s="62" t="s">
        <v>203</v>
      </c>
      <c r="C12" s="62" t="s">
        <v>203</v>
      </c>
      <c r="D12" s="42" t="s">
        <v>42</v>
      </c>
      <c r="E12" s="42" t="s">
        <v>43</v>
      </c>
      <c r="F12" s="48">
        <v>44286</v>
      </c>
      <c r="G12" s="33">
        <v>11664.87</v>
      </c>
      <c r="H12" s="33">
        <v>-11664.87</v>
      </c>
      <c r="I12" s="33">
        <v>0</v>
      </c>
      <c r="J12" s="49">
        <v>389693</v>
      </c>
      <c r="K12" s="42"/>
      <c r="L12" s="42"/>
    </row>
    <row r="13" spans="1:12">
      <c r="A13" s="39" t="s">
        <v>201</v>
      </c>
      <c r="B13" s="62" t="s">
        <v>203</v>
      </c>
      <c r="C13" s="62" t="s">
        <v>203</v>
      </c>
      <c r="D13" s="42" t="s">
        <v>42</v>
      </c>
      <c r="E13" s="42" t="s">
        <v>43</v>
      </c>
      <c r="F13" s="48">
        <v>44377</v>
      </c>
      <c r="G13" s="33">
        <v>0</v>
      </c>
      <c r="H13" s="33">
        <v>-228764.66</v>
      </c>
      <c r="I13" s="33">
        <v>-228764.66</v>
      </c>
      <c r="J13" s="49">
        <v>416817</v>
      </c>
      <c r="K13" s="42"/>
      <c r="L13" s="42"/>
    </row>
    <row r="14" spans="1:12">
      <c r="A14" s="39" t="s">
        <v>201</v>
      </c>
      <c r="B14" s="62" t="s">
        <v>203</v>
      </c>
      <c r="C14" s="62" t="s">
        <v>203</v>
      </c>
      <c r="D14" s="42" t="s">
        <v>42</v>
      </c>
      <c r="E14" s="42" t="s">
        <v>43</v>
      </c>
      <c r="F14" s="48">
        <v>44377</v>
      </c>
      <c r="G14" s="33">
        <v>228764.66</v>
      </c>
      <c r="H14" s="33">
        <v>0</v>
      </c>
      <c r="I14" s="33">
        <v>228764.66</v>
      </c>
      <c r="J14" s="49">
        <v>416817</v>
      </c>
      <c r="K14" s="42"/>
      <c r="L14" s="42"/>
    </row>
    <row r="15" spans="1:12">
      <c r="A15" s="39" t="s">
        <v>201</v>
      </c>
      <c r="B15" s="62" t="s">
        <v>203</v>
      </c>
      <c r="C15" s="62" t="s">
        <v>203</v>
      </c>
      <c r="D15" s="42" t="s">
        <v>42</v>
      </c>
      <c r="E15" s="42" t="s">
        <v>43</v>
      </c>
      <c r="F15" s="48">
        <v>44553</v>
      </c>
      <c r="G15" s="33">
        <v>0</v>
      </c>
      <c r="H15" s="33">
        <v>-228764.66</v>
      </c>
      <c r="I15" s="33">
        <v>-228764.66</v>
      </c>
      <c r="J15" s="49">
        <v>481720</v>
      </c>
      <c r="K15" s="42"/>
      <c r="L15" s="42"/>
    </row>
    <row r="16" spans="1:12">
      <c r="A16" s="39" t="s">
        <v>201</v>
      </c>
      <c r="B16" s="62" t="s">
        <v>203</v>
      </c>
      <c r="C16" s="62" t="s">
        <v>203</v>
      </c>
      <c r="D16" s="42" t="s">
        <v>42</v>
      </c>
      <c r="E16" s="42" t="s">
        <v>43</v>
      </c>
      <c r="F16" s="48">
        <v>44553</v>
      </c>
      <c r="G16" s="33">
        <v>228764.66</v>
      </c>
      <c r="H16" s="33">
        <v>0</v>
      </c>
      <c r="I16" s="33">
        <v>228764.66</v>
      </c>
      <c r="J16" s="49">
        <v>481720</v>
      </c>
      <c r="K16" s="42"/>
      <c r="L16" s="42"/>
    </row>
    <row r="17" spans="1:12">
      <c r="A17" s="39" t="s">
        <v>201</v>
      </c>
      <c r="B17" s="62" t="s">
        <v>203</v>
      </c>
      <c r="C17" s="62" t="s">
        <v>203</v>
      </c>
      <c r="D17" s="42" t="s">
        <v>42</v>
      </c>
      <c r="E17" s="42" t="s">
        <v>43</v>
      </c>
      <c r="F17" s="48">
        <v>44561</v>
      </c>
      <c r="G17" s="33">
        <v>0</v>
      </c>
      <c r="H17" s="33">
        <v>-228764.66</v>
      </c>
      <c r="I17" s="33">
        <v>-228764.66</v>
      </c>
      <c r="J17" s="49">
        <v>481776</v>
      </c>
      <c r="K17" s="42"/>
      <c r="L17" s="42"/>
    </row>
    <row r="18" spans="1:12">
      <c r="A18" s="39" t="s">
        <v>201</v>
      </c>
      <c r="B18" s="62" t="s">
        <v>203</v>
      </c>
      <c r="C18" s="62" t="s">
        <v>203</v>
      </c>
      <c r="D18" s="42" t="s">
        <v>42</v>
      </c>
      <c r="E18" s="42" t="s">
        <v>43</v>
      </c>
      <c r="F18" s="48">
        <v>44561</v>
      </c>
      <c r="G18" s="33">
        <v>228764.66</v>
      </c>
      <c r="H18" s="33">
        <v>0</v>
      </c>
      <c r="I18" s="33">
        <v>228764.66</v>
      </c>
      <c r="J18" s="49">
        <v>481776</v>
      </c>
      <c r="K18" s="42"/>
      <c r="L18" s="42"/>
    </row>
    <row r="19" spans="1:12">
      <c r="A19" s="39" t="s">
        <v>201</v>
      </c>
      <c r="B19" s="62" t="s">
        <v>204</v>
      </c>
      <c r="C19" s="62" t="s">
        <v>204</v>
      </c>
      <c r="D19" s="42" t="s">
        <v>42</v>
      </c>
      <c r="E19" s="42" t="s">
        <v>43</v>
      </c>
      <c r="F19" s="48">
        <v>44168</v>
      </c>
      <c r="G19" s="33">
        <v>0</v>
      </c>
      <c r="H19" s="33">
        <v>-209775.34</v>
      </c>
      <c r="I19" s="33">
        <v>-209775.34</v>
      </c>
      <c r="J19" s="49">
        <v>360196</v>
      </c>
      <c r="K19" s="42"/>
      <c r="L19" s="42"/>
    </row>
    <row r="20" spans="1:12">
      <c r="A20" s="39" t="s">
        <v>201</v>
      </c>
      <c r="B20" s="62" t="s">
        <v>204</v>
      </c>
      <c r="C20" s="62" t="s">
        <v>204</v>
      </c>
      <c r="D20" s="42" t="s">
        <v>42</v>
      </c>
      <c r="E20" s="42" t="s">
        <v>43</v>
      </c>
      <c r="F20" s="48">
        <v>44173</v>
      </c>
      <c r="G20" s="33">
        <v>0</v>
      </c>
      <c r="H20" s="33">
        <v>-100000</v>
      </c>
      <c r="I20" s="33">
        <v>-100000</v>
      </c>
      <c r="J20" s="49">
        <v>360197</v>
      </c>
      <c r="K20" s="42"/>
      <c r="L20" s="42"/>
    </row>
    <row r="21" spans="1:12">
      <c r="A21" s="39" t="s">
        <v>201</v>
      </c>
      <c r="B21" s="62" t="s">
        <v>204</v>
      </c>
      <c r="C21" s="62" t="s">
        <v>204</v>
      </c>
      <c r="D21" s="42" t="s">
        <v>42</v>
      </c>
      <c r="E21" s="42" t="s">
        <v>43</v>
      </c>
      <c r="F21" s="48">
        <v>44183</v>
      </c>
      <c r="G21" s="33">
        <v>0</v>
      </c>
      <c r="H21" s="33">
        <v>-181425.79</v>
      </c>
      <c r="I21" s="33">
        <v>-181425.79</v>
      </c>
      <c r="J21" s="49">
        <v>360210</v>
      </c>
      <c r="K21" s="42"/>
      <c r="L21" s="42"/>
    </row>
    <row r="22" spans="1:12">
      <c r="A22" s="39" t="s">
        <v>201</v>
      </c>
      <c r="B22" s="62" t="s">
        <v>204</v>
      </c>
      <c r="C22" s="62" t="s">
        <v>204</v>
      </c>
      <c r="D22" s="42" t="s">
        <v>42</v>
      </c>
      <c r="E22" s="42" t="s">
        <v>43</v>
      </c>
      <c r="F22" s="48">
        <v>44196</v>
      </c>
      <c r="G22" s="33">
        <v>0</v>
      </c>
      <c r="H22" s="33">
        <v>-126024.42</v>
      </c>
      <c r="I22" s="33">
        <v>-126024.42</v>
      </c>
      <c r="J22" s="49">
        <v>360200</v>
      </c>
      <c r="K22" s="42"/>
      <c r="L22" s="42"/>
    </row>
    <row r="23" spans="1:12">
      <c r="A23" s="39" t="s">
        <v>201</v>
      </c>
      <c r="B23" s="62" t="s">
        <v>204</v>
      </c>
      <c r="C23" s="62" t="s">
        <v>204</v>
      </c>
      <c r="D23" s="42" t="s">
        <v>42</v>
      </c>
      <c r="E23" s="42" t="s">
        <v>43</v>
      </c>
      <c r="F23" s="48">
        <v>44286</v>
      </c>
      <c r="G23" s="33">
        <v>0</v>
      </c>
      <c r="H23" s="33">
        <v>-617225.55000000005</v>
      </c>
      <c r="I23" s="33">
        <v>-617225.55000000005</v>
      </c>
      <c r="J23" s="49">
        <v>389514</v>
      </c>
      <c r="K23" s="42"/>
      <c r="L23" s="42"/>
    </row>
    <row r="24" spans="1:12">
      <c r="A24" s="39" t="s">
        <v>201</v>
      </c>
      <c r="B24" s="62" t="s">
        <v>204</v>
      </c>
      <c r="C24" s="62" t="s">
        <v>204</v>
      </c>
      <c r="D24" s="42" t="s">
        <v>42</v>
      </c>
      <c r="E24" s="42" t="s">
        <v>43</v>
      </c>
      <c r="F24" s="48">
        <v>44286</v>
      </c>
      <c r="G24" s="33">
        <v>617225.55000000005</v>
      </c>
      <c r="H24" s="33">
        <v>0</v>
      </c>
      <c r="I24" s="33">
        <v>617225.55000000005</v>
      </c>
      <c r="J24" s="49">
        <v>389514</v>
      </c>
      <c r="K24" s="42"/>
      <c r="L24" s="42"/>
    </row>
    <row r="25" spans="1:12">
      <c r="A25" s="39" t="s">
        <v>201</v>
      </c>
      <c r="B25" s="62" t="s">
        <v>204</v>
      </c>
      <c r="C25" s="62" t="s">
        <v>204</v>
      </c>
      <c r="D25" s="42" t="s">
        <v>42</v>
      </c>
      <c r="E25" s="42" t="s">
        <v>43</v>
      </c>
      <c r="F25" s="48">
        <v>44286</v>
      </c>
      <c r="G25" s="33">
        <v>31472.73</v>
      </c>
      <c r="H25" s="33">
        <v>-31472.73</v>
      </c>
      <c r="I25" s="33">
        <v>0</v>
      </c>
      <c r="J25" s="49">
        <v>389693</v>
      </c>
      <c r="K25" s="42"/>
      <c r="L25" s="42"/>
    </row>
    <row r="26" spans="1:12">
      <c r="A26" s="39" t="s">
        <v>201</v>
      </c>
      <c r="B26" s="62" t="s">
        <v>204</v>
      </c>
      <c r="C26" s="62" t="s">
        <v>204</v>
      </c>
      <c r="D26" s="42" t="s">
        <v>42</v>
      </c>
      <c r="E26" s="42" t="s">
        <v>43</v>
      </c>
      <c r="F26" s="48">
        <v>44377</v>
      </c>
      <c r="G26" s="33">
        <v>0</v>
      </c>
      <c r="H26" s="33">
        <v>-617225.55000000005</v>
      </c>
      <c r="I26" s="33">
        <v>-617225.55000000005</v>
      </c>
      <c r="J26" s="49">
        <v>416817</v>
      </c>
      <c r="K26" s="42"/>
      <c r="L26" s="42"/>
    </row>
    <row r="27" spans="1:12">
      <c r="A27" s="39" t="s">
        <v>201</v>
      </c>
      <c r="B27" s="62" t="s">
        <v>204</v>
      </c>
      <c r="C27" s="62" t="s">
        <v>204</v>
      </c>
      <c r="D27" s="42" t="s">
        <v>42</v>
      </c>
      <c r="E27" s="42" t="s">
        <v>43</v>
      </c>
      <c r="F27" s="48">
        <v>44377</v>
      </c>
      <c r="G27" s="33">
        <v>617225.55000000005</v>
      </c>
      <c r="H27" s="33">
        <v>0</v>
      </c>
      <c r="I27" s="33">
        <v>617225.55000000005</v>
      </c>
      <c r="J27" s="49">
        <v>416817</v>
      </c>
      <c r="K27" s="42"/>
      <c r="L27" s="42"/>
    </row>
    <row r="28" spans="1:12">
      <c r="A28" s="39" t="s">
        <v>201</v>
      </c>
      <c r="B28" s="62" t="s">
        <v>204</v>
      </c>
      <c r="C28" s="62" t="s">
        <v>204</v>
      </c>
      <c r="D28" s="42" t="s">
        <v>42</v>
      </c>
      <c r="E28" s="42" t="s">
        <v>43</v>
      </c>
      <c r="F28" s="48">
        <v>44553</v>
      </c>
      <c r="G28" s="33">
        <v>0</v>
      </c>
      <c r="H28" s="33">
        <v>-617225.55000000005</v>
      </c>
      <c r="I28" s="33">
        <v>-617225.55000000005</v>
      </c>
      <c r="J28" s="49">
        <v>481720</v>
      </c>
      <c r="K28" s="42"/>
      <c r="L28" s="42"/>
    </row>
    <row r="29" spans="1:12">
      <c r="A29" s="39" t="s">
        <v>201</v>
      </c>
      <c r="B29" s="62" t="s">
        <v>204</v>
      </c>
      <c r="C29" s="62" t="s">
        <v>204</v>
      </c>
      <c r="D29" s="42" t="s">
        <v>42</v>
      </c>
      <c r="E29" s="42" t="s">
        <v>43</v>
      </c>
      <c r="F29" s="48">
        <v>44553</v>
      </c>
      <c r="G29" s="33">
        <v>617225.55000000005</v>
      </c>
      <c r="H29" s="33">
        <v>0</v>
      </c>
      <c r="I29" s="33">
        <v>617225.55000000005</v>
      </c>
      <c r="J29" s="49">
        <v>481720</v>
      </c>
      <c r="K29" s="42"/>
      <c r="L29" s="42"/>
    </row>
    <row r="30" spans="1:12">
      <c r="A30" s="39" t="s">
        <v>201</v>
      </c>
      <c r="B30" s="62" t="s">
        <v>204</v>
      </c>
      <c r="C30" s="62" t="s">
        <v>204</v>
      </c>
      <c r="D30" s="42" t="s">
        <v>42</v>
      </c>
      <c r="E30" s="42" t="s">
        <v>43</v>
      </c>
      <c r="F30" s="48">
        <v>44561</v>
      </c>
      <c r="G30" s="33">
        <v>0</v>
      </c>
      <c r="H30" s="33">
        <v>-617225.55000000005</v>
      </c>
      <c r="I30" s="33">
        <v>-617225.55000000005</v>
      </c>
      <c r="J30" s="49">
        <v>481776</v>
      </c>
      <c r="K30" s="42"/>
      <c r="L30" s="42"/>
    </row>
    <row r="31" spans="1:12">
      <c r="A31" s="39" t="s">
        <v>201</v>
      </c>
      <c r="B31" s="62" t="s">
        <v>204</v>
      </c>
      <c r="C31" s="62" t="s">
        <v>204</v>
      </c>
      <c r="D31" s="42" t="s">
        <v>42</v>
      </c>
      <c r="E31" s="42" t="s">
        <v>43</v>
      </c>
      <c r="F31" s="48">
        <v>44561</v>
      </c>
      <c r="G31" s="33">
        <v>617225.55000000005</v>
      </c>
      <c r="H31" s="33">
        <v>0</v>
      </c>
      <c r="I31" s="33">
        <v>617225.55000000005</v>
      </c>
      <c r="J31" s="49">
        <v>481776</v>
      </c>
      <c r="K31" s="42"/>
      <c r="L31" s="42"/>
    </row>
    <row r="32" spans="1:12">
      <c r="A32" s="39" t="s">
        <v>201</v>
      </c>
      <c r="B32" s="62" t="s">
        <v>205</v>
      </c>
      <c r="C32" s="62" t="s">
        <v>205</v>
      </c>
      <c r="D32" s="42" t="s">
        <v>42</v>
      </c>
      <c r="E32" s="42" t="s">
        <v>43</v>
      </c>
      <c r="F32" s="48">
        <v>44183</v>
      </c>
      <c r="G32" s="33">
        <v>0</v>
      </c>
      <c r="H32" s="33">
        <v>-250000</v>
      </c>
      <c r="I32" s="33">
        <v>-250000</v>
      </c>
      <c r="J32" s="49">
        <v>360211</v>
      </c>
      <c r="K32" s="42"/>
      <c r="L32" s="42"/>
    </row>
    <row r="33" spans="1:12">
      <c r="A33" s="39" t="s">
        <v>201</v>
      </c>
      <c r="B33" s="62" t="s">
        <v>205</v>
      </c>
      <c r="C33" s="62" t="s">
        <v>205</v>
      </c>
      <c r="D33" s="42" t="s">
        <v>42</v>
      </c>
      <c r="E33" s="42" t="s">
        <v>43</v>
      </c>
      <c r="F33" s="48">
        <v>44286</v>
      </c>
      <c r="G33" s="33">
        <v>0</v>
      </c>
      <c r="H33" s="33">
        <v>-250000</v>
      </c>
      <c r="I33" s="33">
        <v>-250000</v>
      </c>
      <c r="J33" s="49">
        <v>389514</v>
      </c>
      <c r="K33" s="42"/>
      <c r="L33" s="42"/>
    </row>
    <row r="34" spans="1:12">
      <c r="A34" s="39" t="s">
        <v>201</v>
      </c>
      <c r="B34" s="62" t="s">
        <v>205</v>
      </c>
      <c r="C34" s="62" t="s">
        <v>205</v>
      </c>
      <c r="D34" s="42" t="s">
        <v>42</v>
      </c>
      <c r="E34" s="42" t="s">
        <v>43</v>
      </c>
      <c r="F34" s="48">
        <v>44286</v>
      </c>
      <c r="G34" s="33">
        <v>250000</v>
      </c>
      <c r="H34" s="33">
        <v>0</v>
      </c>
      <c r="I34" s="33">
        <v>250000</v>
      </c>
      <c r="J34" s="49">
        <v>389514</v>
      </c>
      <c r="K34" s="42"/>
      <c r="L34" s="42"/>
    </row>
    <row r="35" spans="1:12">
      <c r="A35" s="39" t="s">
        <v>201</v>
      </c>
      <c r="B35" s="62" t="s">
        <v>205</v>
      </c>
      <c r="C35" s="62" t="s">
        <v>205</v>
      </c>
      <c r="D35" s="42" t="s">
        <v>42</v>
      </c>
      <c r="E35" s="42" t="s">
        <v>43</v>
      </c>
      <c r="F35" s="48">
        <v>44286</v>
      </c>
      <c r="G35" s="33">
        <v>12747.66</v>
      </c>
      <c r="H35" s="33">
        <v>-12747.66</v>
      </c>
      <c r="I35" s="33">
        <v>0</v>
      </c>
      <c r="J35" s="49">
        <v>389693</v>
      </c>
      <c r="K35" s="42"/>
      <c r="L35" s="42"/>
    </row>
    <row r="36" spans="1:12">
      <c r="A36" s="39" t="s">
        <v>201</v>
      </c>
      <c r="B36" s="62" t="s">
        <v>205</v>
      </c>
      <c r="C36" s="62" t="s">
        <v>205</v>
      </c>
      <c r="D36" s="42" t="s">
        <v>42</v>
      </c>
      <c r="E36" s="42" t="s">
        <v>43</v>
      </c>
      <c r="F36" s="48">
        <v>44377</v>
      </c>
      <c r="G36" s="33">
        <v>0</v>
      </c>
      <c r="H36" s="33">
        <v>-250000</v>
      </c>
      <c r="I36" s="33">
        <v>-250000</v>
      </c>
      <c r="J36" s="49">
        <v>416817</v>
      </c>
      <c r="K36" s="42"/>
      <c r="L36" s="42"/>
    </row>
    <row r="37" spans="1:12">
      <c r="A37" s="39" t="s">
        <v>201</v>
      </c>
      <c r="B37" s="62" t="s">
        <v>205</v>
      </c>
      <c r="C37" s="62" t="s">
        <v>205</v>
      </c>
      <c r="D37" s="42" t="s">
        <v>42</v>
      </c>
      <c r="E37" s="42" t="s">
        <v>43</v>
      </c>
      <c r="F37" s="48">
        <v>44377</v>
      </c>
      <c r="G37" s="33">
        <v>250000</v>
      </c>
      <c r="H37" s="33">
        <v>0</v>
      </c>
      <c r="I37" s="33">
        <v>250000</v>
      </c>
      <c r="J37" s="49">
        <v>416817</v>
      </c>
      <c r="K37" s="42"/>
      <c r="L37" s="42"/>
    </row>
    <row r="38" spans="1:12">
      <c r="A38" s="39" t="s">
        <v>201</v>
      </c>
      <c r="B38" s="62" t="s">
        <v>205</v>
      </c>
      <c r="C38" s="62" t="s">
        <v>205</v>
      </c>
      <c r="D38" s="42" t="s">
        <v>42</v>
      </c>
      <c r="E38" s="42" t="s">
        <v>43</v>
      </c>
      <c r="F38" s="48">
        <v>44553</v>
      </c>
      <c r="G38" s="33">
        <v>0</v>
      </c>
      <c r="H38" s="33">
        <v>-250000</v>
      </c>
      <c r="I38" s="33">
        <v>-250000</v>
      </c>
      <c r="J38" s="49">
        <v>481720</v>
      </c>
      <c r="K38" s="42"/>
      <c r="L38" s="42"/>
    </row>
    <row r="39" spans="1:12">
      <c r="A39" s="39" t="s">
        <v>201</v>
      </c>
      <c r="B39" s="62" t="s">
        <v>205</v>
      </c>
      <c r="C39" s="62" t="s">
        <v>205</v>
      </c>
      <c r="D39" s="42" t="s">
        <v>42</v>
      </c>
      <c r="E39" s="42" t="s">
        <v>43</v>
      </c>
      <c r="F39" s="48">
        <v>44553</v>
      </c>
      <c r="G39" s="33">
        <v>250000</v>
      </c>
      <c r="H39" s="33">
        <v>0</v>
      </c>
      <c r="I39" s="33">
        <v>250000</v>
      </c>
      <c r="J39" s="49">
        <v>481720</v>
      </c>
      <c r="K39" s="42"/>
      <c r="L39" s="42"/>
    </row>
    <row r="40" spans="1:12">
      <c r="A40" s="39" t="s">
        <v>201</v>
      </c>
      <c r="B40" s="62" t="s">
        <v>205</v>
      </c>
      <c r="C40" s="62" t="s">
        <v>205</v>
      </c>
      <c r="D40" s="42" t="s">
        <v>42</v>
      </c>
      <c r="E40" s="42" t="s">
        <v>43</v>
      </c>
      <c r="F40" s="48">
        <v>44561</v>
      </c>
      <c r="G40" s="33">
        <v>0</v>
      </c>
      <c r="H40" s="33">
        <v>-250000</v>
      </c>
      <c r="I40" s="33">
        <v>-250000</v>
      </c>
      <c r="J40" s="49">
        <v>481776</v>
      </c>
      <c r="K40" s="42"/>
      <c r="L40" s="42"/>
    </row>
    <row r="41" spans="1:12">
      <c r="A41" s="39" t="s">
        <v>201</v>
      </c>
      <c r="B41" s="62" t="s">
        <v>205</v>
      </c>
      <c r="C41" s="62" t="s">
        <v>205</v>
      </c>
      <c r="D41" s="42" t="s">
        <v>42</v>
      </c>
      <c r="E41" s="42" t="s">
        <v>43</v>
      </c>
      <c r="F41" s="48">
        <v>44561</v>
      </c>
      <c r="G41" s="33">
        <v>250000</v>
      </c>
      <c r="H41" s="33">
        <v>0</v>
      </c>
      <c r="I41" s="33">
        <v>250000</v>
      </c>
      <c r="J41" s="49">
        <v>481776</v>
      </c>
      <c r="K41" s="42"/>
      <c r="L41" s="42"/>
    </row>
    <row r="42" spans="1:12">
      <c r="A42" s="39" t="s">
        <v>201</v>
      </c>
      <c r="B42" s="62" t="s">
        <v>206</v>
      </c>
      <c r="C42" s="62" t="s">
        <v>206</v>
      </c>
      <c r="D42" s="42" t="s">
        <v>42</v>
      </c>
      <c r="E42" s="42" t="s">
        <v>43</v>
      </c>
      <c r="F42" s="48">
        <v>44168</v>
      </c>
      <c r="G42" s="33">
        <v>0</v>
      </c>
      <c r="H42" s="33">
        <v>-203989.04</v>
      </c>
      <c r="I42" s="33">
        <v>-203989.04</v>
      </c>
      <c r="J42" s="49">
        <v>360196</v>
      </c>
      <c r="K42" s="42"/>
      <c r="L42" s="42"/>
    </row>
    <row r="43" spans="1:12">
      <c r="A43" s="39" t="s">
        <v>201</v>
      </c>
      <c r="B43" s="62" t="s">
        <v>206</v>
      </c>
      <c r="C43" s="62" t="s">
        <v>206</v>
      </c>
      <c r="D43" s="42" t="s">
        <v>42</v>
      </c>
      <c r="E43" s="42" t="s">
        <v>43</v>
      </c>
      <c r="F43" s="48">
        <v>44173</v>
      </c>
      <c r="G43" s="33">
        <v>0</v>
      </c>
      <c r="H43" s="33">
        <v>-100000</v>
      </c>
      <c r="I43" s="33">
        <v>-100000</v>
      </c>
      <c r="J43" s="49">
        <v>360197</v>
      </c>
      <c r="K43" s="42"/>
      <c r="L43" s="42"/>
    </row>
    <row r="44" spans="1:12">
      <c r="A44" s="39" t="s">
        <v>201</v>
      </c>
      <c r="B44" s="62" t="s">
        <v>206</v>
      </c>
      <c r="C44" s="62" t="s">
        <v>206</v>
      </c>
      <c r="D44" s="42" t="s">
        <v>42</v>
      </c>
      <c r="E44" s="42" t="s">
        <v>43</v>
      </c>
      <c r="F44" s="48">
        <v>44183</v>
      </c>
      <c r="G44" s="33">
        <v>0</v>
      </c>
      <c r="H44" s="33">
        <v>-25172.18</v>
      </c>
      <c r="I44" s="33">
        <v>-25172.18</v>
      </c>
      <c r="J44" s="49">
        <v>360205</v>
      </c>
      <c r="K44" s="42"/>
      <c r="L44" s="42"/>
    </row>
    <row r="45" spans="1:12">
      <c r="A45" s="39" t="s">
        <v>201</v>
      </c>
      <c r="B45" s="62" t="s">
        <v>206</v>
      </c>
      <c r="C45" s="62" t="s">
        <v>206</v>
      </c>
      <c r="D45" s="42" t="s">
        <v>42</v>
      </c>
      <c r="E45" s="42" t="s">
        <v>43</v>
      </c>
      <c r="F45" s="48">
        <v>44286</v>
      </c>
      <c r="G45" s="33">
        <v>0</v>
      </c>
      <c r="H45" s="33">
        <v>-329161.21999999997</v>
      </c>
      <c r="I45" s="33">
        <v>-329161.21999999997</v>
      </c>
      <c r="J45" s="49">
        <v>389514</v>
      </c>
      <c r="K45" s="42"/>
      <c r="L45" s="42"/>
    </row>
    <row r="46" spans="1:12">
      <c r="A46" s="39" t="s">
        <v>201</v>
      </c>
      <c r="B46" s="62" t="s">
        <v>206</v>
      </c>
      <c r="C46" s="62" t="s">
        <v>206</v>
      </c>
      <c r="D46" s="42" t="s">
        <v>42</v>
      </c>
      <c r="E46" s="42" t="s">
        <v>43</v>
      </c>
      <c r="F46" s="48">
        <v>44286</v>
      </c>
      <c r="G46" s="33">
        <v>329161.21999999997</v>
      </c>
      <c r="H46" s="33">
        <v>0</v>
      </c>
      <c r="I46" s="33">
        <v>329161.21999999997</v>
      </c>
      <c r="J46" s="49">
        <v>389514</v>
      </c>
      <c r="K46" s="42"/>
      <c r="L46" s="42"/>
    </row>
    <row r="47" spans="1:12">
      <c r="A47" s="39" t="s">
        <v>201</v>
      </c>
      <c r="B47" s="62" t="s">
        <v>206</v>
      </c>
      <c r="C47" s="62" t="s">
        <v>206</v>
      </c>
      <c r="D47" s="42" t="s">
        <v>42</v>
      </c>
      <c r="E47" s="42" t="s">
        <v>43</v>
      </c>
      <c r="F47" s="48">
        <v>44286</v>
      </c>
      <c r="G47" s="33">
        <v>16784.150000000001</v>
      </c>
      <c r="H47" s="33">
        <v>-16784.150000000001</v>
      </c>
      <c r="I47" s="33">
        <v>0</v>
      </c>
      <c r="J47" s="49">
        <v>389693</v>
      </c>
      <c r="K47" s="42"/>
      <c r="L47" s="42"/>
    </row>
    <row r="48" spans="1:12">
      <c r="A48" s="39" t="s">
        <v>201</v>
      </c>
      <c r="B48" s="62" t="s">
        <v>206</v>
      </c>
      <c r="C48" s="62" t="s">
        <v>206</v>
      </c>
      <c r="D48" s="42" t="s">
        <v>42</v>
      </c>
      <c r="E48" s="42" t="s">
        <v>43</v>
      </c>
      <c r="F48" s="48">
        <v>44377</v>
      </c>
      <c r="G48" s="33">
        <v>0</v>
      </c>
      <c r="H48" s="33">
        <v>-329161.21999999997</v>
      </c>
      <c r="I48" s="33">
        <v>-329161.21999999997</v>
      </c>
      <c r="J48" s="49">
        <v>416817</v>
      </c>
      <c r="K48" s="42"/>
      <c r="L48" s="42"/>
    </row>
    <row r="49" spans="1:12">
      <c r="A49" s="39" t="s">
        <v>201</v>
      </c>
      <c r="B49" s="62" t="s">
        <v>206</v>
      </c>
      <c r="C49" s="62" t="s">
        <v>206</v>
      </c>
      <c r="D49" s="42" t="s">
        <v>42</v>
      </c>
      <c r="E49" s="42" t="s">
        <v>43</v>
      </c>
      <c r="F49" s="48">
        <v>44377</v>
      </c>
      <c r="G49" s="33">
        <v>329161.21999999997</v>
      </c>
      <c r="H49" s="33">
        <v>0</v>
      </c>
      <c r="I49" s="33">
        <v>329161.21999999997</v>
      </c>
      <c r="J49" s="49">
        <v>416817</v>
      </c>
      <c r="K49" s="42"/>
      <c r="L49" s="42"/>
    </row>
    <row r="50" spans="1:12">
      <c r="A50" s="39" t="s">
        <v>201</v>
      </c>
      <c r="B50" s="62" t="s">
        <v>206</v>
      </c>
      <c r="C50" s="62" t="s">
        <v>206</v>
      </c>
      <c r="D50" s="42" t="s">
        <v>42</v>
      </c>
      <c r="E50" s="42" t="s">
        <v>43</v>
      </c>
      <c r="F50" s="48">
        <v>44553</v>
      </c>
      <c r="G50" s="33">
        <v>0</v>
      </c>
      <c r="H50" s="33">
        <v>-329161.21999999997</v>
      </c>
      <c r="I50" s="33">
        <v>-329161.21999999997</v>
      </c>
      <c r="J50" s="49">
        <v>481720</v>
      </c>
      <c r="K50" s="42"/>
      <c r="L50" s="42"/>
    </row>
    <row r="51" spans="1:12">
      <c r="A51" s="39" t="s">
        <v>201</v>
      </c>
      <c r="B51" s="62" t="s">
        <v>206</v>
      </c>
      <c r="C51" s="62" t="s">
        <v>206</v>
      </c>
      <c r="D51" s="42" t="s">
        <v>42</v>
      </c>
      <c r="E51" s="42" t="s">
        <v>43</v>
      </c>
      <c r="F51" s="48">
        <v>44553</v>
      </c>
      <c r="G51" s="33">
        <v>329161.21999999997</v>
      </c>
      <c r="H51" s="33">
        <v>0</v>
      </c>
      <c r="I51" s="33">
        <v>329161.21999999997</v>
      </c>
      <c r="J51" s="49">
        <v>481720</v>
      </c>
      <c r="K51" s="42"/>
      <c r="L51" s="42"/>
    </row>
    <row r="52" spans="1:12">
      <c r="A52" s="39" t="s">
        <v>201</v>
      </c>
      <c r="B52" s="62" t="s">
        <v>206</v>
      </c>
      <c r="C52" s="62" t="s">
        <v>206</v>
      </c>
      <c r="D52" s="42" t="s">
        <v>42</v>
      </c>
      <c r="E52" s="42" t="s">
        <v>43</v>
      </c>
      <c r="F52" s="48">
        <v>44561</v>
      </c>
      <c r="G52" s="33">
        <v>0</v>
      </c>
      <c r="H52" s="33">
        <v>-329161.21999999997</v>
      </c>
      <c r="I52" s="33">
        <v>-329161.21999999997</v>
      </c>
      <c r="J52" s="49">
        <v>481776</v>
      </c>
      <c r="K52" s="42"/>
      <c r="L52" s="42"/>
    </row>
    <row r="53" spans="1:12">
      <c r="A53" s="39" t="s">
        <v>201</v>
      </c>
      <c r="B53" s="62" t="s">
        <v>206</v>
      </c>
      <c r="C53" s="62" t="s">
        <v>206</v>
      </c>
      <c r="D53" s="42" t="s">
        <v>42</v>
      </c>
      <c r="E53" s="42" t="s">
        <v>43</v>
      </c>
      <c r="F53" s="48">
        <v>44561</v>
      </c>
      <c r="G53" s="33">
        <v>329161.21999999997</v>
      </c>
      <c r="H53" s="33">
        <v>0</v>
      </c>
      <c r="I53" s="33">
        <v>329161.21999999997</v>
      </c>
      <c r="J53" s="49">
        <v>481776</v>
      </c>
      <c r="K53" s="42"/>
      <c r="L53" s="42"/>
    </row>
    <row r="54" spans="1:12">
      <c r="A54" s="39" t="s">
        <v>201</v>
      </c>
      <c r="B54" s="62" t="s">
        <v>207</v>
      </c>
      <c r="C54" s="62" t="s">
        <v>207</v>
      </c>
      <c r="D54" s="42" t="s">
        <v>42</v>
      </c>
      <c r="E54" s="42" t="s">
        <v>43</v>
      </c>
      <c r="F54" s="48">
        <v>44167</v>
      </c>
      <c r="G54" s="33">
        <v>0</v>
      </c>
      <c r="H54" s="33">
        <v>-4800000</v>
      </c>
      <c r="I54" s="33">
        <v>-4800000</v>
      </c>
      <c r="J54" s="49">
        <v>360194</v>
      </c>
      <c r="K54" s="42"/>
      <c r="L54" s="42"/>
    </row>
    <row r="55" spans="1:12">
      <c r="A55" s="39" t="s">
        <v>201</v>
      </c>
      <c r="B55" s="62" t="s">
        <v>207</v>
      </c>
      <c r="C55" s="62" t="s">
        <v>207</v>
      </c>
      <c r="D55" s="42" t="s">
        <v>42</v>
      </c>
      <c r="E55" s="42" t="s">
        <v>43</v>
      </c>
      <c r="F55" s="48">
        <v>44183</v>
      </c>
      <c r="G55" s="33">
        <v>0</v>
      </c>
      <c r="H55" s="33">
        <v>-439339.78</v>
      </c>
      <c r="I55" s="33">
        <v>-439339.78</v>
      </c>
      <c r="J55" s="49">
        <v>360212</v>
      </c>
      <c r="K55" s="42"/>
      <c r="L55" s="42"/>
    </row>
    <row r="56" spans="1:12">
      <c r="A56" s="39" t="s">
        <v>201</v>
      </c>
      <c r="B56" s="62" t="s">
        <v>207</v>
      </c>
      <c r="C56" s="62" t="s">
        <v>207</v>
      </c>
      <c r="D56" s="42" t="s">
        <v>42</v>
      </c>
      <c r="E56" s="42" t="s">
        <v>43</v>
      </c>
      <c r="F56" s="48">
        <v>44286</v>
      </c>
      <c r="G56" s="33">
        <v>0</v>
      </c>
      <c r="H56" s="33">
        <v>-5239339.78</v>
      </c>
      <c r="I56" s="33">
        <v>-5239339.78</v>
      </c>
      <c r="J56" s="49">
        <v>389514</v>
      </c>
      <c r="K56" s="42"/>
      <c r="L56" s="42"/>
    </row>
    <row r="57" spans="1:12">
      <c r="A57" s="39" t="s">
        <v>201</v>
      </c>
      <c r="B57" s="62" t="s">
        <v>207</v>
      </c>
      <c r="C57" s="62" t="s">
        <v>207</v>
      </c>
      <c r="D57" s="42" t="s">
        <v>42</v>
      </c>
      <c r="E57" s="42" t="s">
        <v>43</v>
      </c>
      <c r="F57" s="48">
        <v>44286</v>
      </c>
      <c r="G57" s="33">
        <v>5239339.78</v>
      </c>
      <c r="H57" s="33">
        <v>0</v>
      </c>
      <c r="I57" s="33">
        <v>5239339.78</v>
      </c>
      <c r="J57" s="49">
        <v>389514</v>
      </c>
      <c r="K57" s="42"/>
      <c r="L57" s="42"/>
    </row>
    <row r="58" spans="1:12">
      <c r="A58" s="39" t="s">
        <v>201</v>
      </c>
      <c r="B58" s="62" t="s">
        <v>207</v>
      </c>
      <c r="C58" s="62" t="s">
        <v>207</v>
      </c>
      <c r="D58" s="42" t="s">
        <v>42</v>
      </c>
      <c r="E58" s="42" t="s">
        <v>43</v>
      </c>
      <c r="F58" s="48">
        <v>44286</v>
      </c>
      <c r="G58" s="33">
        <v>267157.42</v>
      </c>
      <c r="H58" s="33">
        <v>-267157.42</v>
      </c>
      <c r="I58" s="33">
        <v>0</v>
      </c>
      <c r="J58" s="49">
        <v>389693</v>
      </c>
      <c r="K58" s="42"/>
      <c r="L58" s="42"/>
    </row>
    <row r="59" spans="1:12">
      <c r="A59" s="39" t="s">
        <v>201</v>
      </c>
      <c r="B59" s="62" t="s">
        <v>207</v>
      </c>
      <c r="C59" s="62" t="s">
        <v>207</v>
      </c>
      <c r="D59" s="42" t="s">
        <v>42</v>
      </c>
      <c r="E59" s="42" t="s">
        <v>43</v>
      </c>
      <c r="F59" s="48">
        <v>44377</v>
      </c>
      <c r="G59" s="33">
        <v>0</v>
      </c>
      <c r="H59" s="33">
        <v>-5239339.78</v>
      </c>
      <c r="I59" s="33">
        <v>-5239339.78</v>
      </c>
      <c r="J59" s="49">
        <v>416817</v>
      </c>
      <c r="K59" s="42"/>
      <c r="L59" s="42"/>
    </row>
    <row r="60" spans="1:12">
      <c r="A60" s="39" t="s">
        <v>201</v>
      </c>
      <c r="B60" s="62" t="s">
        <v>207</v>
      </c>
      <c r="C60" s="62" t="s">
        <v>207</v>
      </c>
      <c r="D60" s="42" t="s">
        <v>42</v>
      </c>
      <c r="E60" s="42" t="s">
        <v>43</v>
      </c>
      <c r="F60" s="48">
        <v>44377</v>
      </c>
      <c r="G60" s="33">
        <v>5239339.78</v>
      </c>
      <c r="H60" s="33">
        <v>0</v>
      </c>
      <c r="I60" s="33">
        <v>5239339.78</v>
      </c>
      <c r="J60" s="49">
        <v>416817</v>
      </c>
      <c r="K60" s="42"/>
      <c r="L60" s="42"/>
    </row>
    <row r="61" spans="1:12">
      <c r="A61" s="39" t="s">
        <v>201</v>
      </c>
      <c r="B61" s="62" t="s">
        <v>207</v>
      </c>
      <c r="C61" s="62" t="s">
        <v>207</v>
      </c>
      <c r="D61" s="42" t="s">
        <v>42</v>
      </c>
      <c r="E61" s="42" t="s">
        <v>43</v>
      </c>
      <c r="F61" s="48">
        <v>44553</v>
      </c>
      <c r="G61" s="33">
        <v>0</v>
      </c>
      <c r="H61" s="33">
        <v>-5239339.78</v>
      </c>
      <c r="I61" s="33">
        <v>-5239339.78</v>
      </c>
      <c r="J61" s="49">
        <v>481720</v>
      </c>
      <c r="K61" s="42"/>
      <c r="L61" s="42"/>
    </row>
    <row r="62" spans="1:12">
      <c r="A62" s="39" t="s">
        <v>201</v>
      </c>
      <c r="B62" s="62" t="s">
        <v>207</v>
      </c>
      <c r="C62" s="62" t="s">
        <v>207</v>
      </c>
      <c r="D62" s="42" t="s">
        <v>42</v>
      </c>
      <c r="E62" s="42" t="s">
        <v>43</v>
      </c>
      <c r="F62" s="48">
        <v>44553</v>
      </c>
      <c r="G62" s="33">
        <v>5239339.78</v>
      </c>
      <c r="H62" s="33">
        <v>0</v>
      </c>
      <c r="I62" s="33">
        <v>5239339.78</v>
      </c>
      <c r="J62" s="49">
        <v>481720</v>
      </c>
      <c r="K62" s="42"/>
      <c r="L62" s="42"/>
    </row>
    <row r="63" spans="1:12">
      <c r="A63" s="39" t="s">
        <v>201</v>
      </c>
      <c r="B63" s="62" t="s">
        <v>207</v>
      </c>
      <c r="C63" s="62" t="s">
        <v>207</v>
      </c>
      <c r="D63" s="42" t="s">
        <v>42</v>
      </c>
      <c r="E63" s="42" t="s">
        <v>43</v>
      </c>
      <c r="F63" s="48">
        <v>44561</v>
      </c>
      <c r="G63" s="33">
        <v>0</v>
      </c>
      <c r="H63" s="33">
        <v>-5239339.78</v>
      </c>
      <c r="I63" s="33">
        <v>-5239339.78</v>
      </c>
      <c r="J63" s="49">
        <v>481776</v>
      </c>
      <c r="K63" s="42"/>
      <c r="L63" s="42"/>
    </row>
    <row r="64" spans="1:12">
      <c r="A64" s="39" t="s">
        <v>201</v>
      </c>
      <c r="B64" s="62" t="s">
        <v>207</v>
      </c>
      <c r="C64" s="62" t="s">
        <v>207</v>
      </c>
      <c r="D64" s="42" t="s">
        <v>42</v>
      </c>
      <c r="E64" s="42" t="s">
        <v>43</v>
      </c>
      <c r="F64" s="48">
        <v>44561</v>
      </c>
      <c r="G64" s="33">
        <v>5239339.78</v>
      </c>
      <c r="H64" s="33">
        <v>0</v>
      </c>
      <c r="I64" s="33">
        <v>5239339.78</v>
      </c>
      <c r="J64" s="49">
        <v>481776</v>
      </c>
      <c r="K64" s="42"/>
      <c r="L64" s="42"/>
    </row>
    <row r="65" spans="1:12">
      <c r="A65" s="39" t="s">
        <v>201</v>
      </c>
      <c r="B65" s="42" t="s">
        <v>158</v>
      </c>
      <c r="C65" s="42" t="s">
        <v>159</v>
      </c>
      <c r="D65" s="42" t="s">
        <v>42</v>
      </c>
      <c r="E65" s="42" t="s">
        <v>43</v>
      </c>
      <c r="F65" s="48">
        <v>44166</v>
      </c>
      <c r="G65" s="33">
        <v>0</v>
      </c>
      <c r="H65" s="33">
        <v>-2640000</v>
      </c>
      <c r="I65" s="33">
        <v>-2640000</v>
      </c>
      <c r="J65" s="49">
        <v>359275</v>
      </c>
      <c r="K65" s="42"/>
      <c r="L65" s="42"/>
    </row>
    <row r="66" spans="1:12">
      <c r="A66" s="39" t="s">
        <v>201</v>
      </c>
      <c r="B66" s="42" t="s">
        <v>158</v>
      </c>
      <c r="C66" s="42" t="s">
        <v>159</v>
      </c>
      <c r="D66" s="42" t="s">
        <v>42</v>
      </c>
      <c r="E66" s="42" t="s">
        <v>43</v>
      </c>
      <c r="F66" s="48">
        <v>44167</v>
      </c>
      <c r="G66" s="33">
        <v>0</v>
      </c>
      <c r="H66" s="33">
        <v>-1320000</v>
      </c>
      <c r="I66" s="33">
        <v>-1320000</v>
      </c>
      <c r="J66" s="49">
        <v>359276</v>
      </c>
      <c r="K66" s="42"/>
      <c r="L66" s="42"/>
    </row>
    <row r="67" spans="1:12">
      <c r="A67" s="39" t="s">
        <v>201</v>
      </c>
      <c r="B67" s="42" t="s">
        <v>158</v>
      </c>
      <c r="C67" s="42" t="s">
        <v>159</v>
      </c>
      <c r="D67" s="42" t="s">
        <v>42</v>
      </c>
      <c r="E67" s="42" t="s">
        <v>43</v>
      </c>
      <c r="F67" s="48">
        <v>44168</v>
      </c>
      <c r="G67" s="33">
        <v>0</v>
      </c>
      <c r="H67" s="33">
        <v>-198000</v>
      </c>
      <c r="I67" s="33">
        <v>-198000</v>
      </c>
      <c r="J67" s="49">
        <v>360322</v>
      </c>
      <c r="K67" s="42"/>
      <c r="L67" s="42"/>
    </row>
    <row r="68" spans="1:12">
      <c r="A68" s="39" t="s">
        <v>201</v>
      </c>
      <c r="B68" s="42" t="s">
        <v>158</v>
      </c>
      <c r="C68" s="42" t="s">
        <v>159</v>
      </c>
      <c r="D68" s="42" t="s">
        <v>42</v>
      </c>
      <c r="E68" s="42" t="s">
        <v>43</v>
      </c>
      <c r="F68" s="48">
        <v>44173</v>
      </c>
      <c r="G68" s="33">
        <v>0</v>
      </c>
      <c r="H68" s="33">
        <v>-1782000</v>
      </c>
      <c r="I68" s="33">
        <v>-1782000</v>
      </c>
      <c r="J68" s="49">
        <v>359278</v>
      </c>
      <c r="K68" s="42"/>
      <c r="L68" s="42"/>
    </row>
    <row r="69" spans="1:12">
      <c r="A69" s="39" t="s">
        <v>201</v>
      </c>
      <c r="B69" s="42" t="s">
        <v>158</v>
      </c>
      <c r="C69" s="42" t="s">
        <v>159</v>
      </c>
      <c r="D69" s="42" t="s">
        <v>42</v>
      </c>
      <c r="E69" s="42" t="s">
        <v>43</v>
      </c>
      <c r="F69" s="48">
        <v>44181</v>
      </c>
      <c r="G69" s="33">
        <v>0</v>
      </c>
      <c r="H69" s="33">
        <v>-2128500</v>
      </c>
      <c r="I69" s="33">
        <v>-2128500</v>
      </c>
      <c r="J69" s="49">
        <v>359280</v>
      </c>
      <c r="K69" s="42"/>
      <c r="L69" s="42"/>
    </row>
    <row r="70" spans="1:12">
      <c r="A70" s="39" t="s">
        <v>201</v>
      </c>
      <c r="B70" s="42" t="s">
        <v>158</v>
      </c>
      <c r="C70" s="42" t="s">
        <v>159</v>
      </c>
      <c r="D70" s="42" t="s">
        <v>42</v>
      </c>
      <c r="E70" s="42" t="s">
        <v>43</v>
      </c>
      <c r="F70" s="48">
        <v>44183</v>
      </c>
      <c r="G70" s="33">
        <v>0</v>
      </c>
      <c r="H70" s="33">
        <v>-43377.04</v>
      </c>
      <c r="I70" s="33">
        <v>-43377.04</v>
      </c>
      <c r="J70" s="49">
        <v>360206</v>
      </c>
      <c r="K70" s="42"/>
      <c r="L70" s="42"/>
    </row>
    <row r="71" spans="1:12">
      <c r="A71" s="39" t="s">
        <v>201</v>
      </c>
      <c r="B71" s="42" t="s">
        <v>158</v>
      </c>
      <c r="C71" s="42" t="s">
        <v>159</v>
      </c>
      <c r="D71" s="42" t="s">
        <v>42</v>
      </c>
      <c r="E71" s="42" t="s">
        <v>43</v>
      </c>
      <c r="F71" s="48">
        <v>44183</v>
      </c>
      <c r="G71" s="33">
        <v>0</v>
      </c>
      <c r="H71" s="33">
        <v>-124031.25</v>
      </c>
      <c r="I71" s="33">
        <v>-124031.25</v>
      </c>
      <c r="J71" s="49">
        <v>360209</v>
      </c>
      <c r="K71" s="42"/>
      <c r="L71" s="42"/>
    </row>
    <row r="72" spans="1:12">
      <c r="A72" s="39" t="s">
        <v>201</v>
      </c>
      <c r="B72" s="42" t="s">
        <v>158</v>
      </c>
      <c r="C72" s="42" t="s">
        <v>159</v>
      </c>
      <c r="D72" s="42" t="s">
        <v>42</v>
      </c>
      <c r="E72" s="42" t="s">
        <v>43</v>
      </c>
      <c r="F72" s="48">
        <v>44183</v>
      </c>
      <c r="G72" s="33">
        <v>0</v>
      </c>
      <c r="H72" s="33">
        <v>-359</v>
      </c>
      <c r="I72" s="33">
        <v>-359</v>
      </c>
      <c r="J72" s="49">
        <v>360219</v>
      </c>
      <c r="K72" s="42"/>
      <c r="L72" s="42"/>
    </row>
    <row r="73" spans="1:12">
      <c r="A73" s="39" t="s">
        <v>201</v>
      </c>
      <c r="B73" s="42" t="s">
        <v>158</v>
      </c>
      <c r="C73" s="42" t="s">
        <v>159</v>
      </c>
      <c r="D73" s="42" t="s">
        <v>42</v>
      </c>
      <c r="E73" s="42" t="s">
        <v>43</v>
      </c>
      <c r="F73" s="48">
        <v>44183</v>
      </c>
      <c r="G73" s="33">
        <v>0</v>
      </c>
      <c r="H73" s="33">
        <v>-11150</v>
      </c>
      <c r="I73" s="33">
        <v>-11150</v>
      </c>
      <c r="J73" s="49">
        <v>360220</v>
      </c>
      <c r="K73" s="42"/>
      <c r="L73" s="42"/>
    </row>
    <row r="74" spans="1:12">
      <c r="A74" s="39" t="s">
        <v>201</v>
      </c>
      <c r="B74" s="42" t="s">
        <v>158</v>
      </c>
      <c r="C74" s="42" t="s">
        <v>159</v>
      </c>
      <c r="D74" s="42" t="s">
        <v>42</v>
      </c>
      <c r="E74" s="42" t="s">
        <v>43</v>
      </c>
      <c r="F74" s="48">
        <v>44183</v>
      </c>
      <c r="G74" s="33">
        <v>0</v>
      </c>
      <c r="H74" s="33">
        <v>-10225</v>
      </c>
      <c r="I74" s="33">
        <v>-10225</v>
      </c>
      <c r="J74" s="49">
        <v>360221</v>
      </c>
      <c r="K74" s="42"/>
      <c r="L74" s="42"/>
    </row>
    <row r="75" spans="1:12">
      <c r="A75" s="39" t="s">
        <v>201</v>
      </c>
      <c r="B75" s="42" t="s">
        <v>158</v>
      </c>
      <c r="C75" s="42" t="s">
        <v>159</v>
      </c>
      <c r="D75" s="42" t="s">
        <v>42</v>
      </c>
      <c r="E75" s="42" t="s">
        <v>43</v>
      </c>
      <c r="F75" s="48">
        <v>44183</v>
      </c>
      <c r="G75" s="33">
        <v>0</v>
      </c>
      <c r="H75" s="33">
        <v>-7735</v>
      </c>
      <c r="I75" s="33">
        <v>-7735</v>
      </c>
      <c r="J75" s="49">
        <v>360222</v>
      </c>
      <c r="K75" s="42"/>
      <c r="L75" s="42"/>
    </row>
    <row r="76" spans="1:12">
      <c r="A76" s="39" t="s">
        <v>201</v>
      </c>
      <c r="B76" s="42" t="s">
        <v>158</v>
      </c>
      <c r="C76" s="42" t="s">
        <v>159</v>
      </c>
      <c r="D76" s="42" t="s">
        <v>42</v>
      </c>
      <c r="E76" s="42" t="s">
        <v>43</v>
      </c>
      <c r="F76" s="48">
        <v>44183</v>
      </c>
      <c r="G76" s="33">
        <v>0</v>
      </c>
      <c r="H76" s="33">
        <v>-450</v>
      </c>
      <c r="I76" s="33">
        <v>-450</v>
      </c>
      <c r="J76" s="49">
        <v>360223</v>
      </c>
      <c r="K76" s="42"/>
      <c r="L76" s="42"/>
    </row>
    <row r="77" spans="1:12">
      <c r="A77" s="39" t="s">
        <v>201</v>
      </c>
      <c r="B77" s="42" t="s">
        <v>158</v>
      </c>
      <c r="C77" s="42" t="s">
        <v>159</v>
      </c>
      <c r="D77" s="42" t="s">
        <v>42</v>
      </c>
      <c r="E77" s="42" t="s">
        <v>43</v>
      </c>
      <c r="F77" s="48">
        <v>44183</v>
      </c>
      <c r="G77" s="33">
        <v>0</v>
      </c>
      <c r="H77" s="33">
        <v>-76.95</v>
      </c>
      <c r="I77" s="33">
        <v>-76.95</v>
      </c>
      <c r="J77" s="49">
        <v>360224</v>
      </c>
      <c r="K77" s="42"/>
      <c r="L77" s="42"/>
    </row>
    <row r="78" spans="1:12">
      <c r="A78" s="39" t="s">
        <v>201</v>
      </c>
      <c r="B78" s="42" t="s">
        <v>158</v>
      </c>
      <c r="C78" s="42" t="s">
        <v>159</v>
      </c>
      <c r="D78" s="42" t="s">
        <v>42</v>
      </c>
      <c r="E78" s="42" t="s">
        <v>43</v>
      </c>
      <c r="F78" s="48">
        <v>44183</v>
      </c>
      <c r="G78" s="33">
        <v>0</v>
      </c>
      <c r="H78" s="33">
        <v>-450</v>
      </c>
      <c r="I78" s="33">
        <v>-450</v>
      </c>
      <c r="J78" s="49">
        <v>360225</v>
      </c>
      <c r="K78" s="42"/>
      <c r="L78" s="42"/>
    </row>
    <row r="79" spans="1:12">
      <c r="A79" s="39" t="s">
        <v>201</v>
      </c>
      <c r="B79" s="42" t="s">
        <v>158</v>
      </c>
      <c r="C79" s="42" t="s">
        <v>159</v>
      </c>
      <c r="D79" s="42" t="s">
        <v>42</v>
      </c>
      <c r="E79" s="42" t="s">
        <v>43</v>
      </c>
      <c r="F79" s="48">
        <v>44183</v>
      </c>
      <c r="G79" s="33">
        <v>0</v>
      </c>
      <c r="H79" s="33">
        <v>-600</v>
      </c>
      <c r="I79" s="33">
        <v>-600</v>
      </c>
      <c r="J79" s="49">
        <v>360226</v>
      </c>
      <c r="K79" s="42"/>
      <c r="L79" s="42"/>
    </row>
    <row r="80" spans="1:12">
      <c r="A80" s="39" t="s">
        <v>201</v>
      </c>
      <c r="B80" s="42" t="s">
        <v>158</v>
      </c>
      <c r="C80" s="42" t="s">
        <v>159</v>
      </c>
      <c r="D80" s="42" t="s">
        <v>42</v>
      </c>
      <c r="E80" s="42" t="s">
        <v>43</v>
      </c>
      <c r="F80" s="48">
        <v>44183</v>
      </c>
      <c r="G80" s="33">
        <v>0</v>
      </c>
      <c r="H80" s="33">
        <v>-1225</v>
      </c>
      <c r="I80" s="33">
        <v>-1225</v>
      </c>
      <c r="J80" s="49">
        <v>360227</v>
      </c>
      <c r="K80" s="42"/>
      <c r="L80" s="42"/>
    </row>
    <row r="81" spans="1:12">
      <c r="A81" s="39" t="s">
        <v>201</v>
      </c>
      <c r="B81" s="42" t="s">
        <v>158</v>
      </c>
      <c r="C81" s="42" t="s">
        <v>159</v>
      </c>
      <c r="D81" s="42" t="s">
        <v>42</v>
      </c>
      <c r="E81" s="42" t="s">
        <v>43</v>
      </c>
      <c r="F81" s="48">
        <v>44183</v>
      </c>
      <c r="G81" s="33">
        <v>0</v>
      </c>
      <c r="H81" s="33">
        <v>-1650</v>
      </c>
      <c r="I81" s="33">
        <v>-1650</v>
      </c>
      <c r="J81" s="49">
        <v>360228</v>
      </c>
      <c r="K81" s="42"/>
      <c r="L81" s="42"/>
    </row>
    <row r="82" spans="1:12">
      <c r="A82" s="39" t="s">
        <v>201</v>
      </c>
      <c r="B82" s="42" t="s">
        <v>158</v>
      </c>
      <c r="C82" s="42" t="s">
        <v>159</v>
      </c>
      <c r="D82" s="42" t="s">
        <v>42</v>
      </c>
      <c r="E82" s="42" t="s">
        <v>43</v>
      </c>
      <c r="F82" s="48">
        <v>44183</v>
      </c>
      <c r="G82" s="33">
        <v>0</v>
      </c>
      <c r="H82" s="33">
        <v>-1530</v>
      </c>
      <c r="I82" s="33">
        <v>-1530</v>
      </c>
      <c r="J82" s="49">
        <v>360229</v>
      </c>
      <c r="K82" s="42"/>
      <c r="L82" s="42"/>
    </row>
    <row r="83" spans="1:12">
      <c r="A83" s="39" t="s">
        <v>201</v>
      </c>
      <c r="B83" s="42" t="s">
        <v>158</v>
      </c>
      <c r="C83" s="42" t="s">
        <v>159</v>
      </c>
      <c r="D83" s="42" t="s">
        <v>42</v>
      </c>
      <c r="E83" s="42" t="s">
        <v>43</v>
      </c>
      <c r="F83" s="48">
        <v>44183</v>
      </c>
      <c r="G83" s="33">
        <v>0</v>
      </c>
      <c r="H83" s="33">
        <v>-640</v>
      </c>
      <c r="I83" s="33">
        <v>-640</v>
      </c>
      <c r="J83" s="49">
        <v>360230</v>
      </c>
      <c r="K83" s="42"/>
      <c r="L83" s="42"/>
    </row>
    <row r="84" spans="1:12">
      <c r="A84" s="39" t="s">
        <v>201</v>
      </c>
      <c r="B84" s="42" t="s">
        <v>158</v>
      </c>
      <c r="C84" s="42" t="s">
        <v>159</v>
      </c>
      <c r="D84" s="42" t="s">
        <v>42</v>
      </c>
      <c r="E84" s="42" t="s">
        <v>43</v>
      </c>
      <c r="F84" s="48">
        <v>44183</v>
      </c>
      <c r="G84" s="33">
        <v>0</v>
      </c>
      <c r="H84" s="33">
        <v>-3861.71</v>
      </c>
      <c r="I84" s="33">
        <v>-3861.71</v>
      </c>
      <c r="J84" s="49">
        <v>360231</v>
      </c>
      <c r="K84" s="42"/>
      <c r="L84" s="42"/>
    </row>
    <row r="85" spans="1:12">
      <c r="A85" s="39" t="s">
        <v>201</v>
      </c>
      <c r="B85" s="42" t="s">
        <v>158</v>
      </c>
      <c r="C85" s="42" t="s">
        <v>159</v>
      </c>
      <c r="D85" s="42" t="s">
        <v>42</v>
      </c>
      <c r="E85" s="42" t="s">
        <v>43</v>
      </c>
      <c r="F85" s="48">
        <v>44183</v>
      </c>
      <c r="G85" s="33">
        <v>0</v>
      </c>
      <c r="H85" s="33">
        <v>-961.19</v>
      </c>
      <c r="I85" s="33">
        <v>-961.19</v>
      </c>
      <c r="J85" s="49">
        <v>360232</v>
      </c>
      <c r="K85" s="42"/>
      <c r="L85" s="42"/>
    </row>
    <row r="86" spans="1:12">
      <c r="A86" s="39" t="s">
        <v>201</v>
      </c>
      <c r="B86" s="42" t="s">
        <v>158</v>
      </c>
      <c r="C86" s="42" t="s">
        <v>159</v>
      </c>
      <c r="D86" s="42" t="s">
        <v>42</v>
      </c>
      <c r="E86" s="42" t="s">
        <v>43</v>
      </c>
      <c r="F86" s="48">
        <v>44183</v>
      </c>
      <c r="G86" s="33">
        <v>0</v>
      </c>
      <c r="H86" s="33">
        <v>-959.68</v>
      </c>
      <c r="I86" s="33">
        <v>-959.68</v>
      </c>
      <c r="J86" s="49">
        <v>360233</v>
      </c>
      <c r="K86" s="42"/>
      <c r="L86" s="42"/>
    </row>
    <row r="87" spans="1:12">
      <c r="A87" s="39" t="s">
        <v>201</v>
      </c>
      <c r="B87" s="42" t="s">
        <v>158</v>
      </c>
      <c r="C87" s="42" t="s">
        <v>159</v>
      </c>
      <c r="D87" s="42" t="s">
        <v>42</v>
      </c>
      <c r="E87" s="42" t="s">
        <v>43</v>
      </c>
      <c r="F87" s="48">
        <v>44183</v>
      </c>
      <c r="G87" s="33">
        <v>0</v>
      </c>
      <c r="H87" s="33">
        <v>-185.17</v>
      </c>
      <c r="I87" s="33">
        <v>-185.17</v>
      </c>
      <c r="J87" s="49">
        <v>360234</v>
      </c>
      <c r="K87" s="42"/>
      <c r="L87" s="42"/>
    </row>
    <row r="88" spans="1:12">
      <c r="A88" s="39" t="s">
        <v>201</v>
      </c>
      <c r="B88" s="42" t="s">
        <v>158</v>
      </c>
      <c r="C88" s="42" t="s">
        <v>159</v>
      </c>
      <c r="D88" s="42" t="s">
        <v>42</v>
      </c>
      <c r="E88" s="42" t="s">
        <v>43</v>
      </c>
      <c r="F88" s="48">
        <v>44183</v>
      </c>
      <c r="G88" s="33">
        <v>0</v>
      </c>
      <c r="H88" s="33">
        <v>-1072.49</v>
      </c>
      <c r="I88" s="33">
        <v>-1072.49</v>
      </c>
      <c r="J88" s="49">
        <v>360235</v>
      </c>
      <c r="K88" s="42"/>
      <c r="L88" s="42"/>
    </row>
    <row r="89" spans="1:12">
      <c r="A89" s="39" t="s">
        <v>201</v>
      </c>
      <c r="B89" s="42" t="s">
        <v>158</v>
      </c>
      <c r="C89" s="42" t="s">
        <v>159</v>
      </c>
      <c r="D89" s="42" t="s">
        <v>42</v>
      </c>
      <c r="E89" s="42" t="s">
        <v>43</v>
      </c>
      <c r="F89" s="48">
        <v>44187</v>
      </c>
      <c r="G89" s="33">
        <v>0</v>
      </c>
      <c r="H89" s="33">
        <v>-2659</v>
      </c>
      <c r="I89" s="33">
        <v>-2659</v>
      </c>
      <c r="J89" s="49">
        <v>360218</v>
      </c>
      <c r="K89" s="42"/>
      <c r="L89" s="42"/>
    </row>
    <row r="90" spans="1:12">
      <c r="A90" s="39" t="s">
        <v>201</v>
      </c>
      <c r="B90" s="42" t="s">
        <v>158</v>
      </c>
      <c r="C90" s="42" t="s">
        <v>159</v>
      </c>
      <c r="D90" s="42" t="s">
        <v>42</v>
      </c>
      <c r="E90" s="42" t="s">
        <v>43</v>
      </c>
      <c r="F90" s="48">
        <v>44197</v>
      </c>
      <c r="G90" s="33">
        <v>0</v>
      </c>
      <c r="H90" s="33">
        <v>-1319198.08</v>
      </c>
      <c r="I90" s="33">
        <v>-1319198.08</v>
      </c>
      <c r="J90" s="49">
        <v>387211</v>
      </c>
      <c r="K90" s="42"/>
      <c r="L90" s="42"/>
    </row>
    <row r="91" spans="1:12">
      <c r="A91" s="39" t="s">
        <v>201</v>
      </c>
      <c r="B91" s="42" t="s">
        <v>158</v>
      </c>
      <c r="C91" s="42" t="s">
        <v>159</v>
      </c>
      <c r="D91" s="42" t="s">
        <v>42</v>
      </c>
      <c r="E91" s="42" t="s">
        <v>43</v>
      </c>
      <c r="F91" s="48">
        <v>44200</v>
      </c>
      <c r="G91" s="33">
        <v>0</v>
      </c>
      <c r="H91" s="33">
        <v>-172266.34</v>
      </c>
      <c r="I91" s="33">
        <v>-172266.34</v>
      </c>
      <c r="J91" s="49">
        <v>387197</v>
      </c>
      <c r="K91" s="42"/>
      <c r="L91" s="42"/>
    </row>
    <row r="92" spans="1:12">
      <c r="A92" s="39" t="s">
        <v>201</v>
      </c>
      <c r="B92" s="42" t="s">
        <v>158</v>
      </c>
      <c r="C92" s="42" t="s">
        <v>159</v>
      </c>
      <c r="D92" s="42" t="s">
        <v>42</v>
      </c>
      <c r="E92" s="42" t="s">
        <v>43</v>
      </c>
      <c r="F92" s="48">
        <v>44200</v>
      </c>
      <c r="G92" s="33">
        <v>0</v>
      </c>
      <c r="H92" s="33">
        <v>-21397.49</v>
      </c>
      <c r="I92" s="33">
        <v>-21397.49</v>
      </c>
      <c r="J92" s="49">
        <v>387198</v>
      </c>
      <c r="K92" s="42"/>
      <c r="L92" s="42"/>
    </row>
    <row r="93" spans="1:12">
      <c r="A93" s="39" t="s">
        <v>201</v>
      </c>
      <c r="B93" s="42" t="s">
        <v>158</v>
      </c>
      <c r="C93" s="42" t="s">
        <v>159</v>
      </c>
      <c r="D93" s="42" t="s">
        <v>42</v>
      </c>
      <c r="E93" s="42" t="s">
        <v>43</v>
      </c>
      <c r="F93" s="48">
        <v>44201</v>
      </c>
      <c r="G93" s="33">
        <v>0</v>
      </c>
      <c r="H93" s="33">
        <v>-359</v>
      </c>
      <c r="I93" s="33">
        <v>-359</v>
      </c>
      <c r="J93" s="49">
        <v>387234</v>
      </c>
      <c r="K93" s="42"/>
      <c r="L93" s="42"/>
    </row>
    <row r="94" spans="1:12">
      <c r="A94" s="39" t="s">
        <v>201</v>
      </c>
      <c r="B94" s="42" t="s">
        <v>158</v>
      </c>
      <c r="C94" s="42" t="s">
        <v>159</v>
      </c>
      <c r="D94" s="42" t="s">
        <v>42</v>
      </c>
      <c r="E94" s="42" t="s">
        <v>43</v>
      </c>
      <c r="F94" s="48">
        <v>44201</v>
      </c>
      <c r="G94" s="33">
        <v>0</v>
      </c>
      <c r="H94" s="33">
        <v>-11150</v>
      </c>
      <c r="I94" s="33">
        <v>-11150</v>
      </c>
      <c r="J94" s="49">
        <v>387235</v>
      </c>
      <c r="K94" s="42"/>
      <c r="L94" s="42"/>
    </row>
    <row r="95" spans="1:12">
      <c r="A95" s="39" t="s">
        <v>201</v>
      </c>
      <c r="B95" s="42" t="s">
        <v>158</v>
      </c>
      <c r="C95" s="42" t="s">
        <v>159</v>
      </c>
      <c r="D95" s="42" t="s">
        <v>42</v>
      </c>
      <c r="E95" s="42" t="s">
        <v>43</v>
      </c>
      <c r="F95" s="48">
        <v>44201</v>
      </c>
      <c r="G95" s="33">
        <v>0</v>
      </c>
      <c r="H95" s="33">
        <v>-10225</v>
      </c>
      <c r="I95" s="33">
        <v>-10225</v>
      </c>
      <c r="J95" s="49">
        <v>387236</v>
      </c>
      <c r="K95" s="42"/>
      <c r="L95" s="42"/>
    </row>
    <row r="96" spans="1:12">
      <c r="A96" s="39" t="s">
        <v>201</v>
      </c>
      <c r="B96" s="42" t="s">
        <v>158</v>
      </c>
      <c r="C96" s="42" t="s">
        <v>159</v>
      </c>
      <c r="D96" s="42" t="s">
        <v>42</v>
      </c>
      <c r="E96" s="42" t="s">
        <v>43</v>
      </c>
      <c r="F96" s="48">
        <v>44201</v>
      </c>
      <c r="G96" s="33">
        <v>0</v>
      </c>
      <c r="H96" s="33">
        <v>-7735</v>
      </c>
      <c r="I96" s="33">
        <v>-7735</v>
      </c>
      <c r="J96" s="49">
        <v>387237</v>
      </c>
      <c r="K96" s="42"/>
      <c r="L96" s="42"/>
    </row>
    <row r="97" spans="1:12">
      <c r="A97" s="39" t="s">
        <v>201</v>
      </c>
      <c r="B97" s="42" t="s">
        <v>158</v>
      </c>
      <c r="C97" s="42" t="s">
        <v>159</v>
      </c>
      <c r="D97" s="42" t="s">
        <v>42</v>
      </c>
      <c r="E97" s="42" t="s">
        <v>43</v>
      </c>
      <c r="F97" s="48">
        <v>44201</v>
      </c>
      <c r="G97" s="33">
        <v>0</v>
      </c>
      <c r="H97" s="33">
        <v>-450</v>
      </c>
      <c r="I97" s="33">
        <v>-450</v>
      </c>
      <c r="J97" s="49">
        <v>387238</v>
      </c>
      <c r="K97" s="42"/>
      <c r="L97" s="42"/>
    </row>
    <row r="98" spans="1:12">
      <c r="A98" s="39" t="s">
        <v>201</v>
      </c>
      <c r="B98" s="42" t="s">
        <v>158</v>
      </c>
      <c r="C98" s="42" t="s">
        <v>159</v>
      </c>
      <c r="D98" s="42" t="s">
        <v>42</v>
      </c>
      <c r="E98" s="42" t="s">
        <v>43</v>
      </c>
      <c r="F98" s="48">
        <v>44201</v>
      </c>
      <c r="G98" s="33">
        <v>0</v>
      </c>
      <c r="H98" s="33">
        <v>-76.95</v>
      </c>
      <c r="I98" s="33">
        <v>-76.95</v>
      </c>
      <c r="J98" s="49">
        <v>387239</v>
      </c>
      <c r="K98" s="42"/>
      <c r="L98" s="42"/>
    </row>
    <row r="99" spans="1:12">
      <c r="A99" s="39" t="s">
        <v>201</v>
      </c>
      <c r="B99" s="42" t="s">
        <v>158</v>
      </c>
      <c r="C99" s="42" t="s">
        <v>159</v>
      </c>
      <c r="D99" s="42" t="s">
        <v>42</v>
      </c>
      <c r="E99" s="42" t="s">
        <v>43</v>
      </c>
      <c r="F99" s="48">
        <v>44201</v>
      </c>
      <c r="G99" s="33">
        <v>0</v>
      </c>
      <c r="H99" s="33">
        <v>-450</v>
      </c>
      <c r="I99" s="33">
        <v>-450</v>
      </c>
      <c r="J99" s="49">
        <v>387240</v>
      </c>
      <c r="K99" s="42"/>
      <c r="L99" s="42"/>
    </row>
    <row r="100" spans="1:12">
      <c r="A100" s="39" t="s">
        <v>201</v>
      </c>
      <c r="B100" s="42" t="s">
        <v>158</v>
      </c>
      <c r="C100" s="42" t="s">
        <v>159</v>
      </c>
      <c r="D100" s="42" t="s">
        <v>42</v>
      </c>
      <c r="E100" s="42" t="s">
        <v>43</v>
      </c>
      <c r="F100" s="48">
        <v>44201</v>
      </c>
      <c r="G100" s="33">
        <v>0</v>
      </c>
      <c r="H100" s="33">
        <v>-600</v>
      </c>
      <c r="I100" s="33">
        <v>-600</v>
      </c>
      <c r="J100" s="49">
        <v>387241</v>
      </c>
      <c r="K100" s="42"/>
      <c r="L100" s="42"/>
    </row>
    <row r="101" spans="1:12">
      <c r="A101" s="39" t="s">
        <v>201</v>
      </c>
      <c r="B101" s="42" t="s">
        <v>158</v>
      </c>
      <c r="C101" s="42" t="s">
        <v>159</v>
      </c>
      <c r="D101" s="42" t="s">
        <v>42</v>
      </c>
      <c r="E101" s="42" t="s">
        <v>43</v>
      </c>
      <c r="F101" s="48">
        <v>44201</v>
      </c>
      <c r="G101" s="33">
        <v>0</v>
      </c>
      <c r="H101" s="33">
        <v>-1225</v>
      </c>
      <c r="I101" s="33">
        <v>-1225</v>
      </c>
      <c r="J101" s="49">
        <v>387242</v>
      </c>
      <c r="K101" s="42"/>
      <c r="L101" s="42"/>
    </row>
    <row r="102" spans="1:12">
      <c r="A102" s="39" t="s">
        <v>201</v>
      </c>
      <c r="B102" s="42" t="s">
        <v>158</v>
      </c>
      <c r="C102" s="42" t="s">
        <v>159</v>
      </c>
      <c r="D102" s="42" t="s">
        <v>42</v>
      </c>
      <c r="E102" s="42" t="s">
        <v>43</v>
      </c>
      <c r="F102" s="48">
        <v>44201</v>
      </c>
      <c r="G102" s="33">
        <v>0</v>
      </c>
      <c r="H102" s="33">
        <v>-1650</v>
      </c>
      <c r="I102" s="33">
        <v>-1650</v>
      </c>
      <c r="J102" s="49">
        <v>387243</v>
      </c>
      <c r="K102" s="42"/>
      <c r="L102" s="42"/>
    </row>
    <row r="103" spans="1:12">
      <c r="A103" s="39" t="s">
        <v>201</v>
      </c>
      <c r="B103" s="42" t="s">
        <v>158</v>
      </c>
      <c r="C103" s="42" t="s">
        <v>159</v>
      </c>
      <c r="D103" s="42" t="s">
        <v>42</v>
      </c>
      <c r="E103" s="42" t="s">
        <v>43</v>
      </c>
      <c r="F103" s="48">
        <v>44201</v>
      </c>
      <c r="G103" s="33">
        <v>0</v>
      </c>
      <c r="H103" s="33">
        <v>-1530</v>
      </c>
      <c r="I103" s="33">
        <v>-1530</v>
      </c>
      <c r="J103" s="49">
        <v>387244</v>
      </c>
      <c r="K103" s="42"/>
      <c r="L103" s="42"/>
    </row>
    <row r="104" spans="1:12">
      <c r="A104" s="39" t="s">
        <v>201</v>
      </c>
      <c r="B104" s="42" t="s">
        <v>158</v>
      </c>
      <c r="C104" s="42" t="s">
        <v>159</v>
      </c>
      <c r="D104" s="42" t="s">
        <v>42</v>
      </c>
      <c r="E104" s="42" t="s">
        <v>43</v>
      </c>
      <c r="F104" s="48">
        <v>44201</v>
      </c>
      <c r="G104" s="33">
        <v>0</v>
      </c>
      <c r="H104" s="33">
        <v>-640</v>
      </c>
      <c r="I104" s="33">
        <v>-640</v>
      </c>
      <c r="J104" s="49">
        <v>387245</v>
      </c>
      <c r="K104" s="42"/>
      <c r="L104" s="42"/>
    </row>
    <row r="105" spans="1:12">
      <c r="A105" s="39" t="s">
        <v>201</v>
      </c>
      <c r="B105" s="42" t="s">
        <v>158</v>
      </c>
      <c r="C105" s="42" t="s">
        <v>159</v>
      </c>
      <c r="D105" s="42" t="s">
        <v>42</v>
      </c>
      <c r="E105" s="42" t="s">
        <v>43</v>
      </c>
      <c r="F105" s="48">
        <v>44201</v>
      </c>
      <c r="G105" s="33">
        <v>0</v>
      </c>
      <c r="H105" s="33">
        <v>-3861.71</v>
      </c>
      <c r="I105" s="33">
        <v>-3861.71</v>
      </c>
      <c r="J105" s="49">
        <v>387246</v>
      </c>
      <c r="K105" s="42"/>
      <c r="L105" s="42"/>
    </row>
    <row r="106" spans="1:12">
      <c r="A106" s="39" t="s">
        <v>201</v>
      </c>
      <c r="B106" s="42" t="s">
        <v>158</v>
      </c>
      <c r="C106" s="42" t="s">
        <v>159</v>
      </c>
      <c r="D106" s="42" t="s">
        <v>42</v>
      </c>
      <c r="E106" s="42" t="s">
        <v>43</v>
      </c>
      <c r="F106" s="48">
        <v>44201</v>
      </c>
      <c r="G106" s="33">
        <v>0</v>
      </c>
      <c r="H106" s="33">
        <v>-961.19</v>
      </c>
      <c r="I106" s="33">
        <v>-961.19</v>
      </c>
      <c r="J106" s="49">
        <v>387247</v>
      </c>
      <c r="K106" s="42"/>
      <c r="L106" s="42"/>
    </row>
    <row r="107" spans="1:12">
      <c r="A107" s="39" t="s">
        <v>201</v>
      </c>
      <c r="B107" s="42" t="s">
        <v>158</v>
      </c>
      <c r="C107" s="42" t="s">
        <v>159</v>
      </c>
      <c r="D107" s="42" t="s">
        <v>42</v>
      </c>
      <c r="E107" s="42" t="s">
        <v>43</v>
      </c>
      <c r="F107" s="48">
        <v>44201</v>
      </c>
      <c r="G107" s="33">
        <v>0</v>
      </c>
      <c r="H107" s="33">
        <v>-959.68</v>
      </c>
      <c r="I107" s="33">
        <v>-959.68</v>
      </c>
      <c r="J107" s="49">
        <v>387248</v>
      </c>
      <c r="K107" s="42"/>
      <c r="L107" s="42"/>
    </row>
    <row r="108" spans="1:12">
      <c r="A108" s="39" t="s">
        <v>201</v>
      </c>
      <c r="B108" s="42" t="s">
        <v>158</v>
      </c>
      <c r="C108" s="42" t="s">
        <v>159</v>
      </c>
      <c r="D108" s="42" t="s">
        <v>42</v>
      </c>
      <c r="E108" s="42" t="s">
        <v>43</v>
      </c>
      <c r="F108" s="48">
        <v>44201</v>
      </c>
      <c r="G108" s="33">
        <v>0</v>
      </c>
      <c r="H108" s="33">
        <v>-185.17</v>
      </c>
      <c r="I108" s="33">
        <v>-185.17</v>
      </c>
      <c r="J108" s="49">
        <v>387249</v>
      </c>
      <c r="K108" s="42"/>
      <c r="L108" s="42"/>
    </row>
    <row r="109" spans="1:12">
      <c r="A109" s="39" t="s">
        <v>201</v>
      </c>
      <c r="B109" s="42" t="s">
        <v>158</v>
      </c>
      <c r="C109" s="42" t="s">
        <v>159</v>
      </c>
      <c r="D109" s="42" t="s">
        <v>42</v>
      </c>
      <c r="E109" s="42" t="s">
        <v>43</v>
      </c>
      <c r="F109" s="48">
        <v>44203</v>
      </c>
      <c r="G109" s="33">
        <v>0</v>
      </c>
      <c r="H109" s="33">
        <v>-429000</v>
      </c>
      <c r="I109" s="33">
        <v>-429000</v>
      </c>
      <c r="J109" s="49">
        <v>387360</v>
      </c>
      <c r="K109" s="42"/>
      <c r="L109" s="42"/>
    </row>
    <row r="110" spans="1:12">
      <c r="A110" s="39" t="s">
        <v>201</v>
      </c>
      <c r="B110" s="42" t="s">
        <v>158</v>
      </c>
      <c r="C110" s="42" t="s">
        <v>159</v>
      </c>
      <c r="D110" s="42" t="s">
        <v>42</v>
      </c>
      <c r="E110" s="42" t="s">
        <v>43</v>
      </c>
      <c r="F110" s="48">
        <v>44208</v>
      </c>
      <c r="G110" s="33">
        <v>0</v>
      </c>
      <c r="H110" s="33">
        <v>-3150</v>
      </c>
      <c r="I110" s="33">
        <v>-3150</v>
      </c>
      <c r="J110" s="49">
        <v>387266</v>
      </c>
      <c r="K110" s="42"/>
      <c r="L110" s="42"/>
    </row>
    <row r="111" spans="1:12">
      <c r="A111" s="39" t="s">
        <v>201</v>
      </c>
      <c r="B111" s="42" t="s">
        <v>158</v>
      </c>
      <c r="C111" s="42" t="s">
        <v>159</v>
      </c>
      <c r="D111" s="42" t="s">
        <v>42</v>
      </c>
      <c r="E111" s="42" t="s">
        <v>43</v>
      </c>
      <c r="F111" s="48">
        <v>44208</v>
      </c>
      <c r="G111" s="33">
        <v>0</v>
      </c>
      <c r="H111" s="33">
        <v>-1159.8399999999999</v>
      </c>
      <c r="I111" s="33">
        <v>-1159.8399999999999</v>
      </c>
      <c r="J111" s="49">
        <v>387269</v>
      </c>
      <c r="K111" s="42"/>
      <c r="L111" s="42"/>
    </row>
    <row r="112" spans="1:12">
      <c r="A112" s="39" t="s">
        <v>201</v>
      </c>
      <c r="B112" s="42" t="s">
        <v>158</v>
      </c>
      <c r="C112" s="42" t="s">
        <v>159</v>
      </c>
      <c r="D112" s="42" t="s">
        <v>42</v>
      </c>
      <c r="E112" s="42" t="s">
        <v>43</v>
      </c>
      <c r="F112" s="48">
        <v>44208</v>
      </c>
      <c r="G112" s="33">
        <v>0</v>
      </c>
      <c r="H112" s="33">
        <v>-2625</v>
      </c>
      <c r="I112" s="33">
        <v>-2625</v>
      </c>
      <c r="J112" s="49">
        <v>387270</v>
      </c>
      <c r="K112" s="42"/>
      <c r="L112" s="42"/>
    </row>
    <row r="113" spans="1:12">
      <c r="A113" s="39" t="s">
        <v>201</v>
      </c>
      <c r="B113" s="42" t="s">
        <v>158</v>
      </c>
      <c r="C113" s="42" t="s">
        <v>159</v>
      </c>
      <c r="D113" s="42" t="s">
        <v>42</v>
      </c>
      <c r="E113" s="42" t="s">
        <v>43</v>
      </c>
      <c r="F113" s="48">
        <v>44208</v>
      </c>
      <c r="G113" s="33">
        <v>0</v>
      </c>
      <c r="H113" s="33">
        <v>-780</v>
      </c>
      <c r="I113" s="33">
        <v>-780</v>
      </c>
      <c r="J113" s="49">
        <v>387271</v>
      </c>
      <c r="K113" s="42"/>
      <c r="L113" s="42"/>
    </row>
    <row r="114" spans="1:12">
      <c r="A114" s="39" t="s">
        <v>201</v>
      </c>
      <c r="B114" s="42" t="s">
        <v>158</v>
      </c>
      <c r="C114" s="42" t="s">
        <v>159</v>
      </c>
      <c r="D114" s="42" t="s">
        <v>42</v>
      </c>
      <c r="E114" s="42" t="s">
        <v>43</v>
      </c>
      <c r="F114" s="48">
        <v>44208</v>
      </c>
      <c r="G114" s="33">
        <v>0</v>
      </c>
      <c r="H114" s="33">
        <v>-1224.5</v>
      </c>
      <c r="I114" s="33">
        <v>-1224.5</v>
      </c>
      <c r="J114" s="49">
        <v>387272</v>
      </c>
      <c r="K114" s="42"/>
      <c r="L114" s="42"/>
    </row>
    <row r="115" spans="1:12">
      <c r="A115" s="39" t="s">
        <v>201</v>
      </c>
      <c r="B115" s="42" t="s">
        <v>158</v>
      </c>
      <c r="C115" s="42" t="s">
        <v>159</v>
      </c>
      <c r="D115" s="42" t="s">
        <v>42</v>
      </c>
      <c r="E115" s="42" t="s">
        <v>43</v>
      </c>
      <c r="F115" s="48">
        <v>44208</v>
      </c>
      <c r="G115" s="33">
        <v>0</v>
      </c>
      <c r="H115" s="33">
        <v>-497.5</v>
      </c>
      <c r="I115" s="33">
        <v>-497.5</v>
      </c>
      <c r="J115" s="49">
        <v>387273</v>
      </c>
      <c r="K115" s="42"/>
      <c r="L115" s="42"/>
    </row>
    <row r="116" spans="1:12">
      <c r="A116" s="39" t="s">
        <v>201</v>
      </c>
      <c r="B116" s="42" t="s">
        <v>158</v>
      </c>
      <c r="C116" s="42" t="s">
        <v>159</v>
      </c>
      <c r="D116" s="42" t="s">
        <v>42</v>
      </c>
      <c r="E116" s="42" t="s">
        <v>43</v>
      </c>
      <c r="F116" s="48">
        <v>44208</v>
      </c>
      <c r="G116" s="33">
        <v>0</v>
      </c>
      <c r="H116" s="33">
        <v>-15500</v>
      </c>
      <c r="I116" s="33">
        <v>-15500</v>
      </c>
      <c r="J116" s="49">
        <v>387274</v>
      </c>
      <c r="K116" s="42"/>
      <c r="L116" s="42"/>
    </row>
    <row r="117" spans="1:12">
      <c r="A117" s="39" t="s">
        <v>201</v>
      </c>
      <c r="B117" s="42" t="s">
        <v>158</v>
      </c>
      <c r="C117" s="42" t="s">
        <v>159</v>
      </c>
      <c r="D117" s="42" t="s">
        <v>42</v>
      </c>
      <c r="E117" s="42" t="s">
        <v>43</v>
      </c>
      <c r="F117" s="48">
        <v>44211</v>
      </c>
      <c r="G117" s="33">
        <v>0</v>
      </c>
      <c r="H117" s="33">
        <v>-0.03</v>
      </c>
      <c r="I117" s="33">
        <v>-0.03</v>
      </c>
      <c r="J117" s="49">
        <v>387212</v>
      </c>
      <c r="K117" s="42"/>
      <c r="L117" s="42"/>
    </row>
    <row r="118" spans="1:12">
      <c r="A118" s="39" t="s">
        <v>201</v>
      </c>
      <c r="B118" s="42" t="s">
        <v>158</v>
      </c>
      <c r="C118" s="42" t="s">
        <v>159</v>
      </c>
      <c r="D118" s="42" t="s">
        <v>42</v>
      </c>
      <c r="E118" s="42" t="s">
        <v>43</v>
      </c>
      <c r="F118" s="48">
        <v>44211</v>
      </c>
      <c r="G118" s="33">
        <v>0</v>
      </c>
      <c r="H118" s="33">
        <v>-82500</v>
      </c>
      <c r="I118" s="33">
        <v>-82500</v>
      </c>
      <c r="J118" s="49">
        <v>387363</v>
      </c>
      <c r="K118" s="42"/>
      <c r="L118" s="42"/>
    </row>
    <row r="119" spans="1:12">
      <c r="A119" s="39" t="s">
        <v>201</v>
      </c>
      <c r="B119" s="42" t="s">
        <v>158</v>
      </c>
      <c r="C119" s="42" t="s">
        <v>159</v>
      </c>
      <c r="D119" s="42" t="s">
        <v>42</v>
      </c>
      <c r="E119" s="42" t="s">
        <v>43</v>
      </c>
      <c r="F119" s="48">
        <v>44215</v>
      </c>
      <c r="G119" s="33">
        <v>0</v>
      </c>
      <c r="H119" s="33">
        <v>-5000000</v>
      </c>
      <c r="I119" s="33">
        <v>-5000000</v>
      </c>
      <c r="J119" s="49">
        <v>387200</v>
      </c>
      <c r="K119" s="42"/>
      <c r="L119" s="42"/>
    </row>
    <row r="120" spans="1:12">
      <c r="A120" s="39" t="s">
        <v>201</v>
      </c>
      <c r="B120" s="42" t="s">
        <v>158</v>
      </c>
      <c r="C120" s="42" t="s">
        <v>159</v>
      </c>
      <c r="D120" s="42" t="s">
        <v>42</v>
      </c>
      <c r="E120" s="42" t="s">
        <v>43</v>
      </c>
      <c r="F120" s="48">
        <v>44221</v>
      </c>
      <c r="G120" s="33">
        <v>0</v>
      </c>
      <c r="H120" s="33">
        <v>-5917.81</v>
      </c>
      <c r="I120" s="33">
        <v>-5917.81</v>
      </c>
      <c r="J120" s="49">
        <v>387201</v>
      </c>
      <c r="K120" s="42"/>
      <c r="L120" s="42"/>
    </row>
    <row r="121" spans="1:12">
      <c r="A121" s="39" t="s">
        <v>201</v>
      </c>
      <c r="B121" s="42" t="s">
        <v>158</v>
      </c>
      <c r="C121" s="42" t="s">
        <v>159</v>
      </c>
      <c r="D121" s="42" t="s">
        <v>42</v>
      </c>
      <c r="E121" s="42" t="s">
        <v>43</v>
      </c>
      <c r="F121" s="48">
        <v>44222</v>
      </c>
      <c r="G121" s="33">
        <v>0</v>
      </c>
      <c r="H121" s="33">
        <v>-76.95</v>
      </c>
      <c r="I121" s="33">
        <v>-76.95</v>
      </c>
      <c r="J121" s="49">
        <v>387275</v>
      </c>
      <c r="K121" s="42"/>
      <c r="L121" s="42"/>
    </row>
    <row r="122" spans="1:12">
      <c r="A122" s="39" t="s">
        <v>201</v>
      </c>
      <c r="B122" s="42" t="s">
        <v>158</v>
      </c>
      <c r="C122" s="42" t="s">
        <v>159</v>
      </c>
      <c r="D122" s="42" t="s">
        <v>42</v>
      </c>
      <c r="E122" s="42" t="s">
        <v>43</v>
      </c>
      <c r="F122" s="48">
        <v>44222</v>
      </c>
      <c r="G122" s="33">
        <v>0</v>
      </c>
      <c r="H122" s="33">
        <v>-59.71</v>
      </c>
      <c r="I122" s="33">
        <v>-59.71</v>
      </c>
      <c r="J122" s="49">
        <v>387276</v>
      </c>
      <c r="K122" s="42"/>
      <c r="L122" s="42"/>
    </row>
    <row r="123" spans="1:12">
      <c r="A123" s="39" t="s">
        <v>201</v>
      </c>
      <c r="B123" s="42" t="s">
        <v>158</v>
      </c>
      <c r="C123" s="42" t="s">
        <v>159</v>
      </c>
      <c r="D123" s="42" t="s">
        <v>42</v>
      </c>
      <c r="E123" s="42" t="s">
        <v>43</v>
      </c>
      <c r="F123" s="48">
        <v>44222</v>
      </c>
      <c r="G123" s="33">
        <v>0</v>
      </c>
      <c r="H123" s="33">
        <v>-2184.14</v>
      </c>
      <c r="I123" s="33">
        <v>-2184.14</v>
      </c>
      <c r="J123" s="49">
        <v>387277</v>
      </c>
      <c r="K123" s="42"/>
      <c r="L123" s="42"/>
    </row>
    <row r="124" spans="1:12">
      <c r="A124" s="39" t="s">
        <v>201</v>
      </c>
      <c r="B124" s="42" t="s">
        <v>158</v>
      </c>
      <c r="C124" s="42" t="s">
        <v>159</v>
      </c>
      <c r="D124" s="42" t="s">
        <v>42</v>
      </c>
      <c r="E124" s="42" t="s">
        <v>43</v>
      </c>
      <c r="F124" s="48">
        <v>44222</v>
      </c>
      <c r="G124" s="33">
        <v>0</v>
      </c>
      <c r="H124" s="33">
        <v>-994.09</v>
      </c>
      <c r="I124" s="33">
        <v>-994.09</v>
      </c>
      <c r="J124" s="49">
        <v>387278</v>
      </c>
      <c r="K124" s="42"/>
      <c r="L124" s="42"/>
    </row>
    <row r="125" spans="1:12">
      <c r="A125" s="39" t="s">
        <v>201</v>
      </c>
      <c r="B125" s="42" t="s">
        <v>158</v>
      </c>
      <c r="C125" s="42" t="s">
        <v>159</v>
      </c>
      <c r="D125" s="42" t="s">
        <v>42</v>
      </c>
      <c r="E125" s="42" t="s">
        <v>43</v>
      </c>
      <c r="F125" s="48">
        <v>44222</v>
      </c>
      <c r="G125" s="33">
        <v>0</v>
      </c>
      <c r="H125" s="33">
        <v>-3367</v>
      </c>
      <c r="I125" s="33">
        <v>-3367</v>
      </c>
      <c r="J125" s="49">
        <v>387279</v>
      </c>
      <c r="K125" s="42"/>
      <c r="L125" s="42"/>
    </row>
    <row r="126" spans="1:12">
      <c r="A126" s="39" t="s">
        <v>201</v>
      </c>
      <c r="B126" s="42" t="s">
        <v>158</v>
      </c>
      <c r="C126" s="42" t="s">
        <v>159</v>
      </c>
      <c r="D126" s="42" t="s">
        <v>42</v>
      </c>
      <c r="E126" s="42" t="s">
        <v>43</v>
      </c>
      <c r="F126" s="48">
        <v>44222</v>
      </c>
      <c r="G126" s="33">
        <v>0</v>
      </c>
      <c r="H126" s="33">
        <v>-799</v>
      </c>
      <c r="I126" s="33">
        <v>-799</v>
      </c>
      <c r="J126" s="49">
        <v>387280</v>
      </c>
      <c r="K126" s="42"/>
      <c r="L126" s="42"/>
    </row>
    <row r="127" spans="1:12">
      <c r="A127" s="39" t="s">
        <v>201</v>
      </c>
      <c r="B127" s="42" t="s">
        <v>158</v>
      </c>
      <c r="C127" s="42" t="s">
        <v>159</v>
      </c>
      <c r="D127" s="42" t="s">
        <v>42</v>
      </c>
      <c r="E127" s="42" t="s">
        <v>43</v>
      </c>
      <c r="F127" s="48">
        <v>44222</v>
      </c>
      <c r="G127" s="33">
        <v>0</v>
      </c>
      <c r="H127" s="33">
        <v>-25.26</v>
      </c>
      <c r="I127" s="33">
        <v>-25.26</v>
      </c>
      <c r="J127" s="49">
        <v>387281</v>
      </c>
      <c r="K127" s="42"/>
      <c r="L127" s="42"/>
    </row>
    <row r="128" spans="1:12">
      <c r="A128" s="39" t="s">
        <v>201</v>
      </c>
      <c r="B128" s="42" t="s">
        <v>158</v>
      </c>
      <c r="C128" s="42" t="s">
        <v>159</v>
      </c>
      <c r="D128" s="42" t="s">
        <v>42</v>
      </c>
      <c r="E128" s="42" t="s">
        <v>43</v>
      </c>
      <c r="F128" s="48">
        <v>44222</v>
      </c>
      <c r="G128" s="33">
        <v>0</v>
      </c>
      <c r="H128" s="33">
        <v>-43.1</v>
      </c>
      <c r="I128" s="33">
        <v>-43.1</v>
      </c>
      <c r="J128" s="49">
        <v>387282</v>
      </c>
      <c r="K128" s="42"/>
      <c r="L128" s="42"/>
    </row>
    <row r="129" spans="1:12">
      <c r="A129" s="39" t="s">
        <v>201</v>
      </c>
      <c r="B129" s="42" t="s">
        <v>158</v>
      </c>
      <c r="C129" s="42" t="s">
        <v>159</v>
      </c>
      <c r="D129" s="42" t="s">
        <v>42</v>
      </c>
      <c r="E129" s="42" t="s">
        <v>43</v>
      </c>
      <c r="F129" s="48">
        <v>44222</v>
      </c>
      <c r="G129" s="33">
        <v>0</v>
      </c>
      <c r="H129" s="33">
        <v>-1480</v>
      </c>
      <c r="I129" s="33">
        <v>-1480</v>
      </c>
      <c r="J129" s="49">
        <v>387283</v>
      </c>
      <c r="K129" s="42"/>
      <c r="L129" s="42"/>
    </row>
    <row r="130" spans="1:12">
      <c r="A130" s="39" t="s">
        <v>201</v>
      </c>
      <c r="B130" s="42" t="s">
        <v>158</v>
      </c>
      <c r="C130" s="42" t="s">
        <v>159</v>
      </c>
      <c r="D130" s="42" t="s">
        <v>42</v>
      </c>
      <c r="E130" s="42" t="s">
        <v>43</v>
      </c>
      <c r="F130" s="48">
        <v>44222</v>
      </c>
      <c r="G130" s="33">
        <v>0</v>
      </c>
      <c r="H130" s="33">
        <v>-83.07</v>
      </c>
      <c r="I130" s="33">
        <v>-83.07</v>
      </c>
      <c r="J130" s="49">
        <v>387284</v>
      </c>
      <c r="K130" s="42"/>
      <c r="L130" s="42"/>
    </row>
    <row r="131" spans="1:12">
      <c r="A131" s="39" t="s">
        <v>201</v>
      </c>
      <c r="B131" s="42" t="s">
        <v>158</v>
      </c>
      <c r="C131" s="42" t="s">
        <v>159</v>
      </c>
      <c r="D131" s="42" t="s">
        <v>42</v>
      </c>
      <c r="E131" s="42" t="s">
        <v>43</v>
      </c>
      <c r="F131" s="48">
        <v>44222</v>
      </c>
      <c r="G131" s="33">
        <v>0</v>
      </c>
      <c r="H131" s="33">
        <v>-70</v>
      </c>
      <c r="I131" s="33">
        <v>-70</v>
      </c>
      <c r="J131" s="49">
        <v>387285</v>
      </c>
      <c r="K131" s="42"/>
      <c r="L131" s="42"/>
    </row>
    <row r="132" spans="1:12">
      <c r="A132" s="39" t="s">
        <v>201</v>
      </c>
      <c r="B132" s="42" t="s">
        <v>158</v>
      </c>
      <c r="C132" s="42" t="s">
        <v>159</v>
      </c>
      <c r="D132" s="42" t="s">
        <v>42</v>
      </c>
      <c r="E132" s="42" t="s">
        <v>43</v>
      </c>
      <c r="F132" s="48">
        <v>44222</v>
      </c>
      <c r="G132" s="33">
        <v>0</v>
      </c>
      <c r="H132" s="33">
        <v>-2182.4899999999998</v>
      </c>
      <c r="I132" s="33">
        <v>-2182.4899999999998</v>
      </c>
      <c r="J132" s="49">
        <v>387286</v>
      </c>
      <c r="K132" s="42"/>
      <c r="L132" s="42"/>
    </row>
    <row r="133" spans="1:12">
      <c r="A133" s="39" t="s">
        <v>201</v>
      </c>
      <c r="B133" s="42" t="s">
        <v>158</v>
      </c>
      <c r="C133" s="42" t="s">
        <v>159</v>
      </c>
      <c r="D133" s="42" t="s">
        <v>42</v>
      </c>
      <c r="E133" s="42" t="s">
        <v>43</v>
      </c>
      <c r="F133" s="48">
        <v>44223</v>
      </c>
      <c r="G133" s="33">
        <v>0</v>
      </c>
      <c r="H133" s="33">
        <v>-100000</v>
      </c>
      <c r="I133" s="33">
        <v>-100000</v>
      </c>
      <c r="J133" s="49">
        <v>387202</v>
      </c>
      <c r="K133" s="42"/>
      <c r="L133" s="42"/>
    </row>
    <row r="134" spans="1:12">
      <c r="A134" s="39" t="s">
        <v>201</v>
      </c>
      <c r="B134" s="42" t="s">
        <v>158</v>
      </c>
      <c r="C134" s="42" t="s">
        <v>159</v>
      </c>
      <c r="D134" s="42" t="s">
        <v>42</v>
      </c>
      <c r="E134" s="42" t="s">
        <v>43</v>
      </c>
      <c r="F134" s="48">
        <v>44225</v>
      </c>
      <c r="G134" s="33">
        <v>0</v>
      </c>
      <c r="H134" s="33">
        <v>-50000</v>
      </c>
      <c r="I134" s="33">
        <v>-50000</v>
      </c>
      <c r="J134" s="49">
        <v>387203</v>
      </c>
      <c r="K134" s="42"/>
      <c r="L134" s="42"/>
    </row>
    <row r="135" spans="1:12">
      <c r="A135" s="39" t="s">
        <v>201</v>
      </c>
      <c r="B135" s="42" t="s">
        <v>158</v>
      </c>
      <c r="C135" s="42" t="s">
        <v>159</v>
      </c>
      <c r="D135" s="42" t="s">
        <v>42</v>
      </c>
      <c r="E135" s="42" t="s">
        <v>43</v>
      </c>
      <c r="F135" s="48">
        <v>44225</v>
      </c>
      <c r="G135" s="33">
        <v>0</v>
      </c>
      <c r="H135" s="33">
        <v>-3367</v>
      </c>
      <c r="I135" s="33">
        <v>-3367</v>
      </c>
      <c r="J135" s="49">
        <v>387301</v>
      </c>
      <c r="K135" s="42"/>
      <c r="L135" s="42"/>
    </row>
    <row r="136" spans="1:12">
      <c r="A136" s="39" t="s">
        <v>201</v>
      </c>
      <c r="B136" s="42" t="s">
        <v>158</v>
      </c>
      <c r="C136" s="42" t="s">
        <v>159</v>
      </c>
      <c r="D136" s="42" t="s">
        <v>42</v>
      </c>
      <c r="E136" s="42" t="s">
        <v>43</v>
      </c>
      <c r="F136" s="48">
        <v>44225</v>
      </c>
      <c r="G136" s="33">
        <v>0</v>
      </c>
      <c r="H136" s="33">
        <v>-799</v>
      </c>
      <c r="I136" s="33">
        <v>-799</v>
      </c>
      <c r="J136" s="49">
        <v>387302</v>
      </c>
      <c r="K136" s="42"/>
      <c r="L136" s="42"/>
    </row>
    <row r="137" spans="1:12">
      <c r="A137" s="39" t="s">
        <v>201</v>
      </c>
      <c r="B137" s="42" t="s">
        <v>158</v>
      </c>
      <c r="C137" s="42" t="s">
        <v>159</v>
      </c>
      <c r="D137" s="42" t="s">
        <v>42</v>
      </c>
      <c r="E137" s="42" t="s">
        <v>43</v>
      </c>
      <c r="F137" s="48">
        <v>44225</v>
      </c>
      <c r="G137" s="33">
        <v>0</v>
      </c>
      <c r="H137" s="33">
        <v>-25.26</v>
      </c>
      <c r="I137" s="33">
        <v>-25.26</v>
      </c>
      <c r="J137" s="49">
        <v>387303</v>
      </c>
      <c r="K137" s="42"/>
      <c r="L137" s="42"/>
    </row>
    <row r="138" spans="1:12">
      <c r="A138" s="39" t="s">
        <v>201</v>
      </c>
      <c r="B138" s="42" t="s">
        <v>158</v>
      </c>
      <c r="C138" s="42" t="s">
        <v>159</v>
      </c>
      <c r="D138" s="42" t="s">
        <v>42</v>
      </c>
      <c r="E138" s="42" t="s">
        <v>43</v>
      </c>
      <c r="F138" s="48">
        <v>44225</v>
      </c>
      <c r="G138" s="33">
        <v>0</v>
      </c>
      <c r="H138" s="33">
        <v>-43.1</v>
      </c>
      <c r="I138" s="33">
        <v>-43.1</v>
      </c>
      <c r="J138" s="49">
        <v>387304</v>
      </c>
      <c r="K138" s="42"/>
      <c r="L138" s="42"/>
    </row>
    <row r="139" spans="1:12">
      <c r="A139" s="39" t="s">
        <v>201</v>
      </c>
      <c r="B139" s="42" t="s">
        <v>158</v>
      </c>
      <c r="C139" s="42" t="s">
        <v>159</v>
      </c>
      <c r="D139" s="42" t="s">
        <v>42</v>
      </c>
      <c r="E139" s="42" t="s">
        <v>43</v>
      </c>
      <c r="F139" s="48">
        <v>44225</v>
      </c>
      <c r="G139" s="33">
        <v>0</v>
      </c>
      <c r="H139" s="33">
        <v>-1480</v>
      </c>
      <c r="I139" s="33">
        <v>-1480</v>
      </c>
      <c r="J139" s="49">
        <v>387305</v>
      </c>
      <c r="K139" s="42"/>
      <c r="L139" s="42"/>
    </row>
    <row r="140" spans="1:12">
      <c r="A140" s="39" t="s">
        <v>201</v>
      </c>
      <c r="B140" s="42" t="s">
        <v>158</v>
      </c>
      <c r="C140" s="42" t="s">
        <v>159</v>
      </c>
      <c r="D140" s="42" t="s">
        <v>42</v>
      </c>
      <c r="E140" s="42" t="s">
        <v>43</v>
      </c>
      <c r="F140" s="48">
        <v>44225</v>
      </c>
      <c r="G140" s="33">
        <v>0</v>
      </c>
      <c r="H140" s="33">
        <v>-83.07</v>
      </c>
      <c r="I140" s="33">
        <v>-83.07</v>
      </c>
      <c r="J140" s="49">
        <v>387306</v>
      </c>
      <c r="K140" s="42"/>
      <c r="L140" s="42"/>
    </row>
    <row r="141" spans="1:12">
      <c r="A141" s="39" t="s">
        <v>201</v>
      </c>
      <c r="B141" s="42" t="s">
        <v>158</v>
      </c>
      <c r="C141" s="42" t="s">
        <v>159</v>
      </c>
      <c r="D141" s="42" t="s">
        <v>42</v>
      </c>
      <c r="E141" s="42" t="s">
        <v>43</v>
      </c>
      <c r="F141" s="48">
        <v>44225</v>
      </c>
      <c r="G141" s="33">
        <v>0</v>
      </c>
      <c r="H141" s="33">
        <v>-70</v>
      </c>
      <c r="I141" s="33">
        <v>-70</v>
      </c>
      <c r="J141" s="49">
        <v>387307</v>
      </c>
      <c r="K141" s="42"/>
      <c r="L141" s="42"/>
    </row>
    <row r="142" spans="1:12">
      <c r="A142" s="39" t="s">
        <v>201</v>
      </c>
      <c r="B142" s="42" t="s">
        <v>158</v>
      </c>
      <c r="C142" s="42" t="s">
        <v>159</v>
      </c>
      <c r="D142" s="42" t="s">
        <v>42</v>
      </c>
      <c r="E142" s="42" t="s">
        <v>43</v>
      </c>
      <c r="F142" s="48">
        <v>44225</v>
      </c>
      <c r="G142" s="33">
        <v>0</v>
      </c>
      <c r="H142" s="33">
        <v>-2182.4899999999998</v>
      </c>
      <c r="I142" s="33">
        <v>-2182.4899999999998</v>
      </c>
      <c r="J142" s="49">
        <v>387308</v>
      </c>
      <c r="K142" s="42"/>
      <c r="L142" s="42"/>
    </row>
    <row r="143" spans="1:12">
      <c r="A143" s="39" t="s">
        <v>201</v>
      </c>
      <c r="B143" s="42" t="s">
        <v>158</v>
      </c>
      <c r="C143" s="42" t="s">
        <v>159</v>
      </c>
      <c r="D143" s="42" t="s">
        <v>42</v>
      </c>
      <c r="E143" s="42" t="s">
        <v>43</v>
      </c>
      <c r="F143" s="48">
        <v>44227</v>
      </c>
      <c r="G143" s="33">
        <v>0</v>
      </c>
      <c r="H143" s="33">
        <v>-20044.97</v>
      </c>
      <c r="I143" s="33">
        <v>-20044.97</v>
      </c>
      <c r="J143" s="49">
        <v>387195</v>
      </c>
      <c r="K143" s="42"/>
      <c r="L143" s="42"/>
    </row>
    <row r="144" spans="1:12">
      <c r="A144" s="39" t="s">
        <v>201</v>
      </c>
      <c r="B144" s="42" t="s">
        <v>158</v>
      </c>
      <c r="C144" s="42" t="s">
        <v>159</v>
      </c>
      <c r="D144" s="42" t="s">
        <v>42</v>
      </c>
      <c r="E144" s="42" t="s">
        <v>43</v>
      </c>
      <c r="F144" s="48">
        <v>44228</v>
      </c>
      <c r="G144" s="33">
        <v>0</v>
      </c>
      <c r="H144" s="33">
        <v>-59.71</v>
      </c>
      <c r="I144" s="33">
        <v>-59.71</v>
      </c>
      <c r="J144" s="49">
        <v>387309</v>
      </c>
      <c r="K144" s="42"/>
      <c r="L144" s="42"/>
    </row>
    <row r="145" spans="1:12">
      <c r="A145" s="39" t="s">
        <v>201</v>
      </c>
      <c r="B145" s="42" t="s">
        <v>158</v>
      </c>
      <c r="C145" s="42" t="s">
        <v>159</v>
      </c>
      <c r="D145" s="42" t="s">
        <v>42</v>
      </c>
      <c r="E145" s="42" t="s">
        <v>43</v>
      </c>
      <c r="F145" s="48">
        <v>44228</v>
      </c>
      <c r="G145" s="33">
        <v>0</v>
      </c>
      <c r="H145" s="33">
        <v>-2184.14</v>
      </c>
      <c r="I145" s="33">
        <v>-2184.14</v>
      </c>
      <c r="J145" s="49">
        <v>387310</v>
      </c>
      <c r="K145" s="42"/>
      <c r="L145" s="42"/>
    </row>
    <row r="146" spans="1:12">
      <c r="A146" s="39" t="s">
        <v>201</v>
      </c>
      <c r="B146" s="42" t="s">
        <v>158</v>
      </c>
      <c r="C146" s="42" t="s">
        <v>159</v>
      </c>
      <c r="D146" s="42" t="s">
        <v>42</v>
      </c>
      <c r="E146" s="42" t="s">
        <v>43</v>
      </c>
      <c r="F146" s="48">
        <v>44228</v>
      </c>
      <c r="G146" s="33">
        <v>0</v>
      </c>
      <c r="H146" s="33">
        <v>-994.09</v>
      </c>
      <c r="I146" s="33">
        <v>-994.09</v>
      </c>
      <c r="J146" s="49">
        <v>387311</v>
      </c>
      <c r="K146" s="42"/>
      <c r="L146" s="42"/>
    </row>
    <row r="147" spans="1:12">
      <c r="A147" s="39" t="s">
        <v>201</v>
      </c>
      <c r="B147" s="42" t="s">
        <v>158</v>
      </c>
      <c r="C147" s="42" t="s">
        <v>159</v>
      </c>
      <c r="D147" s="42" t="s">
        <v>42</v>
      </c>
      <c r="E147" s="42" t="s">
        <v>43</v>
      </c>
      <c r="F147" s="48">
        <v>44229</v>
      </c>
      <c r="G147" s="33">
        <v>0</v>
      </c>
      <c r="H147" s="33">
        <v>-900</v>
      </c>
      <c r="I147" s="33">
        <v>-900</v>
      </c>
      <c r="J147" s="49">
        <v>387287</v>
      </c>
      <c r="K147" s="42"/>
      <c r="L147" s="42"/>
    </row>
    <row r="148" spans="1:12">
      <c r="A148" s="39" t="s">
        <v>201</v>
      </c>
      <c r="B148" s="42" t="s">
        <v>158</v>
      </c>
      <c r="C148" s="42" t="s">
        <v>159</v>
      </c>
      <c r="D148" s="42" t="s">
        <v>42</v>
      </c>
      <c r="E148" s="42" t="s">
        <v>43</v>
      </c>
      <c r="F148" s="48">
        <v>44229</v>
      </c>
      <c r="G148" s="33">
        <v>0</v>
      </c>
      <c r="H148" s="33">
        <v>-900</v>
      </c>
      <c r="I148" s="33">
        <v>-900</v>
      </c>
      <c r="J148" s="49">
        <v>387288</v>
      </c>
      <c r="K148" s="42"/>
      <c r="L148" s="42"/>
    </row>
    <row r="149" spans="1:12">
      <c r="A149" s="39" t="s">
        <v>201</v>
      </c>
      <c r="B149" s="42" t="s">
        <v>158</v>
      </c>
      <c r="C149" s="42" t="s">
        <v>159</v>
      </c>
      <c r="D149" s="42" t="s">
        <v>42</v>
      </c>
      <c r="E149" s="42" t="s">
        <v>43</v>
      </c>
      <c r="F149" s="48">
        <v>44229</v>
      </c>
      <c r="G149" s="33">
        <v>0</v>
      </c>
      <c r="H149" s="33">
        <v>-300</v>
      </c>
      <c r="I149" s="33">
        <v>-300</v>
      </c>
      <c r="J149" s="49">
        <v>387289</v>
      </c>
      <c r="K149" s="42"/>
      <c r="L149" s="42"/>
    </row>
    <row r="150" spans="1:12">
      <c r="A150" s="39" t="s">
        <v>201</v>
      </c>
      <c r="B150" s="42" t="s">
        <v>158</v>
      </c>
      <c r="C150" s="42" t="s">
        <v>159</v>
      </c>
      <c r="D150" s="42" t="s">
        <v>42</v>
      </c>
      <c r="E150" s="42" t="s">
        <v>43</v>
      </c>
      <c r="F150" s="48">
        <v>44236</v>
      </c>
      <c r="G150" s="33">
        <v>0</v>
      </c>
      <c r="H150" s="33">
        <v>-100</v>
      </c>
      <c r="I150" s="33">
        <v>-100</v>
      </c>
      <c r="J150" s="49">
        <v>387204</v>
      </c>
      <c r="K150" s="42"/>
      <c r="L150" s="42"/>
    </row>
    <row r="151" spans="1:12">
      <c r="A151" s="39" t="s">
        <v>201</v>
      </c>
      <c r="B151" s="42" t="s">
        <v>158</v>
      </c>
      <c r="C151" s="42" t="s">
        <v>159</v>
      </c>
      <c r="D151" s="42" t="s">
        <v>42</v>
      </c>
      <c r="E151" s="42" t="s">
        <v>43</v>
      </c>
      <c r="F151" s="48">
        <v>44236</v>
      </c>
      <c r="G151" s="33">
        <v>0</v>
      </c>
      <c r="H151" s="33">
        <v>-1317122.25</v>
      </c>
      <c r="I151" s="33">
        <v>-1317122.25</v>
      </c>
      <c r="J151" s="49">
        <v>387454</v>
      </c>
      <c r="K151" s="42"/>
      <c r="L151" s="42"/>
    </row>
    <row r="152" spans="1:12">
      <c r="A152" s="39" t="s">
        <v>201</v>
      </c>
      <c r="B152" s="42" t="s">
        <v>158</v>
      </c>
      <c r="C152" s="42" t="s">
        <v>159</v>
      </c>
      <c r="D152" s="42" t="s">
        <v>42</v>
      </c>
      <c r="E152" s="42" t="s">
        <v>43</v>
      </c>
      <c r="F152" s="48">
        <v>44237</v>
      </c>
      <c r="G152" s="33">
        <v>0</v>
      </c>
      <c r="H152" s="33">
        <v>-3582</v>
      </c>
      <c r="I152" s="33">
        <v>-3582</v>
      </c>
      <c r="J152" s="49">
        <v>387319</v>
      </c>
      <c r="K152" s="42"/>
      <c r="L152" s="42"/>
    </row>
    <row r="153" spans="1:12">
      <c r="A153" s="39" t="s">
        <v>201</v>
      </c>
      <c r="B153" s="42" t="s">
        <v>158</v>
      </c>
      <c r="C153" s="42" t="s">
        <v>159</v>
      </c>
      <c r="D153" s="42" t="s">
        <v>42</v>
      </c>
      <c r="E153" s="42" t="s">
        <v>43</v>
      </c>
      <c r="F153" s="48">
        <v>44244</v>
      </c>
      <c r="G153" s="33">
        <v>0</v>
      </c>
      <c r="H153" s="33">
        <v>-1319431.72</v>
      </c>
      <c r="I153" s="33">
        <v>-1319431.72</v>
      </c>
      <c r="J153" s="49">
        <v>387441</v>
      </c>
      <c r="K153" s="42"/>
      <c r="L153" s="42"/>
    </row>
    <row r="154" spans="1:12">
      <c r="A154" s="39" t="s">
        <v>201</v>
      </c>
      <c r="B154" s="42" t="s">
        <v>158</v>
      </c>
      <c r="C154" s="42" t="s">
        <v>159</v>
      </c>
      <c r="D154" s="42" t="s">
        <v>42</v>
      </c>
      <c r="E154" s="42" t="s">
        <v>43</v>
      </c>
      <c r="F154" s="48">
        <v>44244</v>
      </c>
      <c r="G154" s="33">
        <v>0</v>
      </c>
      <c r="H154" s="33">
        <v>-100000</v>
      </c>
      <c r="I154" s="33">
        <v>-100000</v>
      </c>
      <c r="J154" s="49">
        <v>387777</v>
      </c>
      <c r="K154" s="42"/>
      <c r="L154" s="42"/>
    </row>
    <row r="155" spans="1:12">
      <c r="A155" s="39" t="s">
        <v>201</v>
      </c>
      <c r="B155" s="42" t="s">
        <v>158</v>
      </c>
      <c r="C155" s="42" t="s">
        <v>159</v>
      </c>
      <c r="D155" s="42" t="s">
        <v>42</v>
      </c>
      <c r="E155" s="42" t="s">
        <v>43</v>
      </c>
      <c r="F155" s="48">
        <v>44250</v>
      </c>
      <c r="G155" s="33">
        <v>0</v>
      </c>
      <c r="H155" s="33">
        <v>-1965</v>
      </c>
      <c r="I155" s="33">
        <v>-1965</v>
      </c>
      <c r="J155" s="49">
        <v>387312</v>
      </c>
      <c r="K155" s="42"/>
      <c r="L155" s="42"/>
    </row>
    <row r="156" spans="1:12">
      <c r="A156" s="39" t="s">
        <v>201</v>
      </c>
      <c r="B156" s="42" t="s">
        <v>158</v>
      </c>
      <c r="C156" s="42" t="s">
        <v>159</v>
      </c>
      <c r="D156" s="42" t="s">
        <v>42</v>
      </c>
      <c r="E156" s="42" t="s">
        <v>43</v>
      </c>
      <c r="F156" s="48">
        <v>44250</v>
      </c>
      <c r="G156" s="33">
        <v>0</v>
      </c>
      <c r="H156" s="33">
        <v>-2475</v>
      </c>
      <c r="I156" s="33">
        <v>-2475</v>
      </c>
      <c r="J156" s="49">
        <v>387313</v>
      </c>
      <c r="K156" s="42"/>
      <c r="L156" s="42"/>
    </row>
    <row r="157" spans="1:12">
      <c r="A157" s="39" t="s">
        <v>201</v>
      </c>
      <c r="B157" s="42" t="s">
        <v>158</v>
      </c>
      <c r="C157" s="42" t="s">
        <v>159</v>
      </c>
      <c r="D157" s="42" t="s">
        <v>42</v>
      </c>
      <c r="E157" s="42" t="s">
        <v>43</v>
      </c>
      <c r="F157" s="48">
        <v>44250</v>
      </c>
      <c r="G157" s="33">
        <v>0</v>
      </c>
      <c r="H157" s="33">
        <v>-1300</v>
      </c>
      <c r="I157" s="33">
        <v>-1300</v>
      </c>
      <c r="J157" s="49">
        <v>387314</v>
      </c>
      <c r="K157" s="42"/>
      <c r="L157" s="42"/>
    </row>
    <row r="158" spans="1:12">
      <c r="A158" s="39" t="s">
        <v>201</v>
      </c>
      <c r="B158" s="42" t="s">
        <v>158</v>
      </c>
      <c r="C158" s="42" t="s">
        <v>159</v>
      </c>
      <c r="D158" s="42" t="s">
        <v>42</v>
      </c>
      <c r="E158" s="42" t="s">
        <v>43</v>
      </c>
      <c r="F158" s="48">
        <v>44250</v>
      </c>
      <c r="G158" s="33">
        <v>0</v>
      </c>
      <c r="H158" s="33">
        <v>-75.400000000000006</v>
      </c>
      <c r="I158" s="33">
        <v>-75.400000000000006</v>
      </c>
      <c r="J158" s="49">
        <v>387315</v>
      </c>
      <c r="K158" s="42"/>
      <c r="L158" s="42"/>
    </row>
    <row r="159" spans="1:12">
      <c r="A159" s="39" t="s">
        <v>201</v>
      </c>
      <c r="B159" s="42" t="s">
        <v>158</v>
      </c>
      <c r="C159" s="42" t="s">
        <v>159</v>
      </c>
      <c r="D159" s="42" t="s">
        <v>42</v>
      </c>
      <c r="E159" s="42" t="s">
        <v>43</v>
      </c>
      <c r="F159" s="48">
        <v>44250</v>
      </c>
      <c r="G159" s="33">
        <v>0</v>
      </c>
      <c r="H159" s="33">
        <v>-75.400000000000006</v>
      </c>
      <c r="I159" s="33">
        <v>-75.400000000000006</v>
      </c>
      <c r="J159" s="49">
        <v>387316</v>
      </c>
      <c r="K159" s="42"/>
      <c r="L159" s="42"/>
    </row>
    <row r="160" spans="1:12">
      <c r="A160" s="39" t="s">
        <v>201</v>
      </c>
      <c r="B160" s="42" t="s">
        <v>158</v>
      </c>
      <c r="C160" s="42" t="s">
        <v>159</v>
      </c>
      <c r="D160" s="42" t="s">
        <v>42</v>
      </c>
      <c r="E160" s="42" t="s">
        <v>43</v>
      </c>
      <c r="F160" s="48">
        <v>44263</v>
      </c>
      <c r="G160" s="33">
        <v>0</v>
      </c>
      <c r="H160" s="33">
        <v>-3582</v>
      </c>
      <c r="I160" s="33">
        <v>-3582</v>
      </c>
      <c r="J160" s="49">
        <v>387317</v>
      </c>
      <c r="K160" s="42"/>
      <c r="L160" s="42"/>
    </row>
    <row r="161" spans="1:12">
      <c r="A161" s="39" t="s">
        <v>201</v>
      </c>
      <c r="B161" s="42" t="s">
        <v>158</v>
      </c>
      <c r="C161" s="42" t="s">
        <v>159</v>
      </c>
      <c r="D161" s="42" t="s">
        <v>42</v>
      </c>
      <c r="E161" s="42" t="s">
        <v>43</v>
      </c>
      <c r="F161" s="48">
        <v>44263</v>
      </c>
      <c r="G161" s="33">
        <v>0</v>
      </c>
      <c r="H161" s="33">
        <v>-2235</v>
      </c>
      <c r="I161" s="33">
        <v>-2235</v>
      </c>
      <c r="J161" s="49">
        <v>387320</v>
      </c>
      <c r="K161" s="42"/>
      <c r="L161" s="42"/>
    </row>
    <row r="162" spans="1:12">
      <c r="A162" s="39" t="s">
        <v>201</v>
      </c>
      <c r="B162" s="42" t="s">
        <v>158</v>
      </c>
      <c r="C162" s="42" t="s">
        <v>159</v>
      </c>
      <c r="D162" s="42" t="s">
        <v>42</v>
      </c>
      <c r="E162" s="42" t="s">
        <v>43</v>
      </c>
      <c r="F162" s="48">
        <v>44263</v>
      </c>
      <c r="G162" s="33">
        <v>0</v>
      </c>
      <c r="H162" s="33">
        <v>-979.22</v>
      </c>
      <c r="I162" s="33">
        <v>-979.22</v>
      </c>
      <c r="J162" s="49">
        <v>387321</v>
      </c>
      <c r="K162" s="42"/>
      <c r="L162" s="42"/>
    </row>
    <row r="163" spans="1:12">
      <c r="A163" s="39" t="s">
        <v>201</v>
      </c>
      <c r="B163" s="42" t="s">
        <v>158</v>
      </c>
      <c r="C163" s="42" t="s">
        <v>159</v>
      </c>
      <c r="D163" s="42" t="s">
        <v>42</v>
      </c>
      <c r="E163" s="42" t="s">
        <v>43</v>
      </c>
      <c r="F163" s="48">
        <v>44263</v>
      </c>
      <c r="G163" s="33">
        <v>0</v>
      </c>
      <c r="H163" s="33">
        <v>-2795</v>
      </c>
      <c r="I163" s="33">
        <v>-2795</v>
      </c>
      <c r="J163" s="49">
        <v>387322</v>
      </c>
      <c r="K163" s="42"/>
      <c r="L163" s="42"/>
    </row>
    <row r="164" spans="1:12">
      <c r="A164" s="39" t="s">
        <v>201</v>
      </c>
      <c r="B164" s="42" t="s">
        <v>158</v>
      </c>
      <c r="C164" s="42" t="s">
        <v>159</v>
      </c>
      <c r="D164" s="42" t="s">
        <v>42</v>
      </c>
      <c r="E164" s="42" t="s">
        <v>43</v>
      </c>
      <c r="F164" s="48">
        <v>44263</v>
      </c>
      <c r="G164" s="33">
        <v>0</v>
      </c>
      <c r="H164" s="33">
        <v>-100</v>
      </c>
      <c r="I164" s="33">
        <v>-100</v>
      </c>
      <c r="J164" s="49">
        <v>387323</v>
      </c>
      <c r="K164" s="42"/>
      <c r="L164" s="42"/>
    </row>
    <row r="165" spans="1:12">
      <c r="A165" s="39" t="s">
        <v>201</v>
      </c>
      <c r="B165" s="42" t="s">
        <v>158</v>
      </c>
      <c r="C165" s="42" t="s">
        <v>159</v>
      </c>
      <c r="D165" s="42" t="s">
        <v>42</v>
      </c>
      <c r="E165" s="42" t="s">
        <v>43</v>
      </c>
      <c r="F165" s="48">
        <v>44263</v>
      </c>
      <c r="G165" s="33">
        <v>0</v>
      </c>
      <c r="H165" s="33">
        <v>-78.28</v>
      </c>
      <c r="I165" s="33">
        <v>-78.28</v>
      </c>
      <c r="J165" s="49">
        <v>387324</v>
      </c>
      <c r="K165" s="42"/>
      <c r="L165" s="42"/>
    </row>
    <row r="166" spans="1:12">
      <c r="A166" s="39" t="s">
        <v>201</v>
      </c>
      <c r="B166" s="42" t="s">
        <v>158</v>
      </c>
      <c r="C166" s="42" t="s">
        <v>159</v>
      </c>
      <c r="D166" s="42" t="s">
        <v>42</v>
      </c>
      <c r="E166" s="42" t="s">
        <v>43</v>
      </c>
      <c r="F166" s="48">
        <v>44278</v>
      </c>
      <c r="G166" s="33">
        <v>0</v>
      </c>
      <c r="H166" s="33">
        <v>-1440</v>
      </c>
      <c r="I166" s="33">
        <v>-1440</v>
      </c>
      <c r="J166" s="49">
        <v>387325</v>
      </c>
      <c r="K166" s="42"/>
      <c r="L166" s="42"/>
    </row>
    <row r="167" spans="1:12">
      <c r="A167" s="39" t="s">
        <v>201</v>
      </c>
      <c r="B167" s="42" t="s">
        <v>158</v>
      </c>
      <c r="C167" s="42" t="s">
        <v>159</v>
      </c>
      <c r="D167" s="42" t="s">
        <v>42</v>
      </c>
      <c r="E167" s="42" t="s">
        <v>43</v>
      </c>
      <c r="F167" s="48">
        <v>44278</v>
      </c>
      <c r="G167" s="33">
        <v>0</v>
      </c>
      <c r="H167" s="33">
        <v>-20</v>
      </c>
      <c r="I167" s="33">
        <v>-20</v>
      </c>
      <c r="J167" s="49">
        <v>387326</v>
      </c>
      <c r="K167" s="42"/>
      <c r="L167" s="42"/>
    </row>
    <row r="168" spans="1:12">
      <c r="A168" s="39" t="s">
        <v>201</v>
      </c>
      <c r="B168" s="42" t="s">
        <v>158</v>
      </c>
      <c r="C168" s="42" t="s">
        <v>159</v>
      </c>
      <c r="D168" s="42" t="s">
        <v>42</v>
      </c>
      <c r="E168" s="42" t="s">
        <v>43</v>
      </c>
      <c r="F168" s="48">
        <v>44285</v>
      </c>
      <c r="G168" s="33">
        <v>0</v>
      </c>
      <c r="H168" s="33">
        <v>-994.09</v>
      </c>
      <c r="I168" s="33">
        <v>-994.09</v>
      </c>
      <c r="J168" s="49">
        <v>387351</v>
      </c>
      <c r="K168" s="42"/>
      <c r="L168" s="42"/>
    </row>
    <row r="169" spans="1:12">
      <c r="A169" s="39" t="s">
        <v>201</v>
      </c>
      <c r="B169" s="42" t="s">
        <v>158</v>
      </c>
      <c r="C169" s="42" t="s">
        <v>159</v>
      </c>
      <c r="D169" s="42" t="s">
        <v>42</v>
      </c>
      <c r="E169" s="42" t="s">
        <v>43</v>
      </c>
      <c r="F169" s="48">
        <v>44286</v>
      </c>
      <c r="G169" s="33">
        <v>0</v>
      </c>
      <c r="H169" s="33">
        <v>-18332121.77</v>
      </c>
      <c r="I169" s="33">
        <v>-18332121.77</v>
      </c>
      <c r="J169" s="49">
        <v>389514</v>
      </c>
      <c r="K169" s="42"/>
      <c r="L169" s="42"/>
    </row>
    <row r="170" spans="1:12">
      <c r="A170" s="39" t="s">
        <v>201</v>
      </c>
      <c r="B170" s="42" t="s">
        <v>158</v>
      </c>
      <c r="C170" s="42" t="s">
        <v>159</v>
      </c>
      <c r="D170" s="42" t="s">
        <v>42</v>
      </c>
      <c r="E170" s="42" t="s">
        <v>43</v>
      </c>
      <c r="F170" s="48">
        <v>44286</v>
      </c>
      <c r="G170" s="33">
        <v>18332121.77</v>
      </c>
      <c r="H170" s="33">
        <v>0</v>
      </c>
      <c r="I170" s="33">
        <v>18332121.77</v>
      </c>
      <c r="J170" s="49">
        <v>389514</v>
      </c>
      <c r="K170" s="42"/>
      <c r="L170" s="42"/>
    </row>
    <row r="171" spans="1:12">
      <c r="A171" s="39" t="s">
        <v>201</v>
      </c>
      <c r="B171" s="42" t="s">
        <v>158</v>
      </c>
      <c r="C171" s="42" t="s">
        <v>159</v>
      </c>
      <c r="D171" s="42" t="s">
        <v>42</v>
      </c>
      <c r="E171" s="42" t="s">
        <v>43</v>
      </c>
      <c r="F171" s="48">
        <v>44286</v>
      </c>
      <c r="G171" s="33">
        <v>934855.43</v>
      </c>
      <c r="H171" s="33">
        <v>-934855.43</v>
      </c>
      <c r="I171" s="33">
        <v>0</v>
      </c>
      <c r="J171" s="49">
        <v>389693</v>
      </c>
      <c r="K171" s="42"/>
      <c r="L171" s="42"/>
    </row>
    <row r="172" spans="1:12">
      <c r="A172" s="39" t="s">
        <v>201</v>
      </c>
      <c r="B172" s="42" t="s">
        <v>158</v>
      </c>
      <c r="C172" s="42" t="s">
        <v>159</v>
      </c>
      <c r="D172" s="42" t="s">
        <v>42</v>
      </c>
      <c r="E172" s="42" t="s">
        <v>43</v>
      </c>
      <c r="F172" s="48">
        <v>44298</v>
      </c>
      <c r="G172" s="33">
        <v>0</v>
      </c>
      <c r="H172" s="33">
        <v>-16250</v>
      </c>
      <c r="I172" s="33">
        <v>-16250</v>
      </c>
      <c r="J172" s="49">
        <v>414686</v>
      </c>
      <c r="K172" s="42"/>
      <c r="L172" s="42"/>
    </row>
    <row r="173" spans="1:12">
      <c r="A173" s="39" t="s">
        <v>201</v>
      </c>
      <c r="B173" s="42" t="s">
        <v>158</v>
      </c>
      <c r="C173" s="42" t="s">
        <v>159</v>
      </c>
      <c r="D173" s="42" t="s">
        <v>42</v>
      </c>
      <c r="E173" s="42" t="s">
        <v>43</v>
      </c>
      <c r="F173" s="48">
        <v>44302</v>
      </c>
      <c r="G173" s="33">
        <v>0</v>
      </c>
      <c r="H173" s="33">
        <v>-300000</v>
      </c>
      <c r="I173" s="33">
        <v>-300000</v>
      </c>
      <c r="J173" s="49">
        <v>414616</v>
      </c>
      <c r="K173" s="42"/>
      <c r="L173" s="42"/>
    </row>
    <row r="174" spans="1:12">
      <c r="A174" s="39" t="s">
        <v>201</v>
      </c>
      <c r="B174" s="42" t="s">
        <v>158</v>
      </c>
      <c r="C174" s="42" t="s">
        <v>159</v>
      </c>
      <c r="D174" s="42" t="s">
        <v>42</v>
      </c>
      <c r="E174" s="42" t="s">
        <v>43</v>
      </c>
      <c r="F174" s="48">
        <v>44306</v>
      </c>
      <c r="G174" s="33">
        <v>0</v>
      </c>
      <c r="H174" s="33">
        <v>-15000</v>
      </c>
      <c r="I174" s="33">
        <v>-15000</v>
      </c>
      <c r="J174" s="49">
        <v>414618</v>
      </c>
      <c r="K174" s="42"/>
      <c r="L174" s="42"/>
    </row>
    <row r="175" spans="1:12">
      <c r="A175" s="39" t="s">
        <v>201</v>
      </c>
      <c r="B175" s="42" t="s">
        <v>158</v>
      </c>
      <c r="C175" s="42" t="s">
        <v>159</v>
      </c>
      <c r="D175" s="42" t="s">
        <v>42</v>
      </c>
      <c r="E175" s="42" t="s">
        <v>43</v>
      </c>
      <c r="F175" s="48">
        <v>44308</v>
      </c>
      <c r="G175" s="33">
        <v>0</v>
      </c>
      <c r="H175" s="33">
        <v>-133934.25</v>
      </c>
      <c r="I175" s="33">
        <v>-133934.25</v>
      </c>
      <c r="J175" s="49">
        <v>414619</v>
      </c>
      <c r="K175" s="42"/>
      <c r="L175" s="42"/>
    </row>
    <row r="176" spans="1:12">
      <c r="A176" s="39" t="s">
        <v>201</v>
      </c>
      <c r="B176" s="42" t="s">
        <v>158</v>
      </c>
      <c r="C176" s="42" t="s">
        <v>159</v>
      </c>
      <c r="D176" s="42" t="s">
        <v>42</v>
      </c>
      <c r="E176" s="42" t="s">
        <v>43</v>
      </c>
      <c r="F176" s="48">
        <v>44313</v>
      </c>
      <c r="G176" s="33">
        <v>0</v>
      </c>
      <c r="H176" s="33">
        <v>-1559962.03</v>
      </c>
      <c r="I176" s="33">
        <v>-1559962.03</v>
      </c>
      <c r="J176" s="49">
        <v>414617</v>
      </c>
      <c r="K176" s="42"/>
      <c r="L176" s="42"/>
    </row>
    <row r="177" spans="1:12">
      <c r="A177" s="39" t="s">
        <v>201</v>
      </c>
      <c r="B177" s="42" t="s">
        <v>158</v>
      </c>
      <c r="C177" s="42" t="s">
        <v>159</v>
      </c>
      <c r="D177" s="42" t="s">
        <v>42</v>
      </c>
      <c r="E177" s="42" t="s">
        <v>43</v>
      </c>
      <c r="F177" s="48">
        <v>44313</v>
      </c>
      <c r="G177" s="33">
        <v>0</v>
      </c>
      <c r="H177" s="33">
        <v>-228.22</v>
      </c>
      <c r="I177" s="33">
        <v>-228.22</v>
      </c>
      <c r="J177" s="49">
        <v>414687</v>
      </c>
      <c r="K177" s="42"/>
      <c r="L177" s="42"/>
    </row>
    <row r="178" spans="1:12">
      <c r="A178" s="39" t="s">
        <v>201</v>
      </c>
      <c r="B178" s="42" t="s">
        <v>158</v>
      </c>
      <c r="C178" s="42" t="s">
        <v>159</v>
      </c>
      <c r="D178" s="42" t="s">
        <v>42</v>
      </c>
      <c r="E178" s="42" t="s">
        <v>43</v>
      </c>
      <c r="F178" s="48">
        <v>44313</v>
      </c>
      <c r="G178" s="33">
        <v>0</v>
      </c>
      <c r="H178" s="33">
        <v>-421.84</v>
      </c>
      <c r="I178" s="33">
        <v>-421.84</v>
      </c>
      <c r="J178" s="49">
        <v>414688</v>
      </c>
      <c r="K178" s="42"/>
      <c r="L178" s="42"/>
    </row>
    <row r="179" spans="1:12">
      <c r="A179" s="39" t="s">
        <v>201</v>
      </c>
      <c r="B179" s="42" t="s">
        <v>158</v>
      </c>
      <c r="C179" s="42" t="s">
        <v>159</v>
      </c>
      <c r="D179" s="42" t="s">
        <v>42</v>
      </c>
      <c r="E179" s="42" t="s">
        <v>43</v>
      </c>
      <c r="F179" s="48">
        <v>44313</v>
      </c>
      <c r="G179" s="33">
        <v>0</v>
      </c>
      <c r="H179" s="33">
        <v>-389.91</v>
      </c>
      <c r="I179" s="33">
        <v>-389.91</v>
      </c>
      <c r="J179" s="49">
        <v>414689</v>
      </c>
      <c r="K179" s="42"/>
      <c r="L179" s="42"/>
    </row>
    <row r="180" spans="1:12">
      <c r="A180" s="39" t="s">
        <v>201</v>
      </c>
      <c r="B180" s="42" t="s">
        <v>158</v>
      </c>
      <c r="C180" s="42" t="s">
        <v>159</v>
      </c>
      <c r="D180" s="42" t="s">
        <v>42</v>
      </c>
      <c r="E180" s="42" t="s">
        <v>43</v>
      </c>
      <c r="F180" s="48">
        <v>44313</v>
      </c>
      <c r="G180" s="33">
        <v>0</v>
      </c>
      <c r="H180" s="33">
        <v>-389.91</v>
      </c>
      <c r="I180" s="33">
        <v>-389.91</v>
      </c>
      <c r="J180" s="49">
        <v>414690</v>
      </c>
      <c r="K180" s="42"/>
      <c r="L180" s="42"/>
    </row>
    <row r="181" spans="1:12">
      <c r="A181" s="39" t="s">
        <v>201</v>
      </c>
      <c r="B181" s="42" t="s">
        <v>158</v>
      </c>
      <c r="C181" s="42" t="s">
        <v>159</v>
      </c>
      <c r="D181" s="42" t="s">
        <v>42</v>
      </c>
      <c r="E181" s="42" t="s">
        <v>43</v>
      </c>
      <c r="F181" s="48">
        <v>44313</v>
      </c>
      <c r="G181" s="33">
        <v>0</v>
      </c>
      <c r="H181" s="33">
        <v>-72</v>
      </c>
      <c r="I181" s="33">
        <v>-72</v>
      </c>
      <c r="J181" s="49">
        <v>414691</v>
      </c>
      <c r="K181" s="42"/>
      <c r="L181" s="42"/>
    </row>
    <row r="182" spans="1:12">
      <c r="A182" s="39" t="s">
        <v>201</v>
      </c>
      <c r="B182" s="42" t="s">
        <v>158</v>
      </c>
      <c r="C182" s="42" t="s">
        <v>159</v>
      </c>
      <c r="D182" s="42" t="s">
        <v>42</v>
      </c>
      <c r="E182" s="42" t="s">
        <v>43</v>
      </c>
      <c r="F182" s="48">
        <v>44313</v>
      </c>
      <c r="G182" s="33">
        <v>0</v>
      </c>
      <c r="H182" s="33">
        <v>-912.55</v>
      </c>
      <c r="I182" s="33">
        <v>-912.55</v>
      </c>
      <c r="J182" s="49">
        <v>414692</v>
      </c>
      <c r="K182" s="42"/>
      <c r="L182" s="42"/>
    </row>
    <row r="183" spans="1:12">
      <c r="A183" s="39" t="s">
        <v>201</v>
      </c>
      <c r="B183" s="42" t="s">
        <v>158</v>
      </c>
      <c r="C183" s="42" t="s">
        <v>159</v>
      </c>
      <c r="D183" s="42" t="s">
        <v>42</v>
      </c>
      <c r="E183" s="42" t="s">
        <v>43</v>
      </c>
      <c r="F183" s="48">
        <v>44313</v>
      </c>
      <c r="G183" s="33">
        <v>0</v>
      </c>
      <c r="H183" s="33">
        <v>-105.59</v>
      </c>
      <c r="I183" s="33">
        <v>-105.59</v>
      </c>
      <c r="J183" s="49">
        <v>414693</v>
      </c>
      <c r="K183" s="42"/>
      <c r="L183" s="42"/>
    </row>
    <row r="184" spans="1:12">
      <c r="A184" s="39" t="s">
        <v>201</v>
      </c>
      <c r="B184" s="42" t="s">
        <v>158</v>
      </c>
      <c r="C184" s="42" t="s">
        <v>159</v>
      </c>
      <c r="D184" s="42" t="s">
        <v>42</v>
      </c>
      <c r="E184" s="42" t="s">
        <v>43</v>
      </c>
      <c r="F184" s="48">
        <v>44313</v>
      </c>
      <c r="G184" s="33">
        <v>0</v>
      </c>
      <c r="H184" s="33">
        <v>-856.63</v>
      </c>
      <c r="I184" s="33">
        <v>-856.63</v>
      </c>
      <c r="J184" s="49">
        <v>414694</v>
      </c>
      <c r="K184" s="42"/>
      <c r="L184" s="42"/>
    </row>
    <row r="185" spans="1:12">
      <c r="A185" s="39" t="s">
        <v>201</v>
      </c>
      <c r="B185" s="42" t="s">
        <v>158</v>
      </c>
      <c r="C185" s="42" t="s">
        <v>159</v>
      </c>
      <c r="D185" s="42" t="s">
        <v>42</v>
      </c>
      <c r="E185" s="42" t="s">
        <v>43</v>
      </c>
      <c r="F185" s="48">
        <v>44313</v>
      </c>
      <c r="G185" s="33">
        <v>0</v>
      </c>
      <c r="H185" s="33">
        <v>-406.12</v>
      </c>
      <c r="I185" s="33">
        <v>-406.12</v>
      </c>
      <c r="J185" s="49">
        <v>414695</v>
      </c>
      <c r="K185" s="42"/>
      <c r="L185" s="42"/>
    </row>
    <row r="186" spans="1:12">
      <c r="A186" s="39" t="s">
        <v>201</v>
      </c>
      <c r="B186" s="42" t="s">
        <v>158</v>
      </c>
      <c r="C186" s="42" t="s">
        <v>159</v>
      </c>
      <c r="D186" s="42" t="s">
        <v>42</v>
      </c>
      <c r="E186" s="42" t="s">
        <v>43</v>
      </c>
      <c r="F186" s="48">
        <v>44313</v>
      </c>
      <c r="G186" s="33">
        <v>0</v>
      </c>
      <c r="H186" s="33">
        <v>-34.9</v>
      </c>
      <c r="I186" s="33">
        <v>-34.9</v>
      </c>
      <c r="J186" s="49">
        <v>414696</v>
      </c>
      <c r="K186" s="42"/>
      <c r="L186" s="42"/>
    </row>
    <row r="187" spans="1:12">
      <c r="A187" s="39" t="s">
        <v>201</v>
      </c>
      <c r="B187" s="42" t="s">
        <v>158</v>
      </c>
      <c r="C187" s="42" t="s">
        <v>159</v>
      </c>
      <c r="D187" s="42" t="s">
        <v>42</v>
      </c>
      <c r="E187" s="42" t="s">
        <v>43</v>
      </c>
      <c r="F187" s="48">
        <v>44313</v>
      </c>
      <c r="G187" s="33">
        <v>0</v>
      </c>
      <c r="H187" s="33">
        <v>-228.98</v>
      </c>
      <c r="I187" s="33">
        <v>-228.98</v>
      </c>
      <c r="J187" s="49">
        <v>414697</v>
      </c>
      <c r="K187" s="42"/>
      <c r="L187" s="42"/>
    </row>
    <row r="188" spans="1:12">
      <c r="A188" s="39" t="s">
        <v>201</v>
      </c>
      <c r="B188" s="42" t="s">
        <v>158</v>
      </c>
      <c r="C188" s="42" t="s">
        <v>159</v>
      </c>
      <c r="D188" s="42" t="s">
        <v>42</v>
      </c>
      <c r="E188" s="42" t="s">
        <v>43</v>
      </c>
      <c r="F188" s="48">
        <v>44313</v>
      </c>
      <c r="G188" s="33">
        <v>0</v>
      </c>
      <c r="H188" s="33">
        <v>-72.989999999999995</v>
      </c>
      <c r="I188" s="33">
        <v>-72.989999999999995</v>
      </c>
      <c r="J188" s="49">
        <v>414698</v>
      </c>
      <c r="K188" s="42"/>
      <c r="L188" s="42"/>
    </row>
    <row r="189" spans="1:12">
      <c r="A189" s="39" t="s">
        <v>201</v>
      </c>
      <c r="B189" s="42" t="s">
        <v>158</v>
      </c>
      <c r="C189" s="42" t="s">
        <v>159</v>
      </c>
      <c r="D189" s="42" t="s">
        <v>42</v>
      </c>
      <c r="E189" s="42" t="s">
        <v>43</v>
      </c>
      <c r="F189" s="48">
        <v>44313</v>
      </c>
      <c r="G189" s="33">
        <v>0</v>
      </c>
      <c r="H189" s="33">
        <v>-1432.12</v>
      </c>
      <c r="I189" s="33">
        <v>-1432.12</v>
      </c>
      <c r="J189" s="49">
        <v>414699</v>
      </c>
      <c r="K189" s="42"/>
      <c r="L189" s="42"/>
    </row>
    <row r="190" spans="1:12">
      <c r="A190" s="39" t="s">
        <v>201</v>
      </c>
      <c r="B190" s="42" t="s">
        <v>158</v>
      </c>
      <c r="C190" s="42" t="s">
        <v>159</v>
      </c>
      <c r="D190" s="42" t="s">
        <v>42</v>
      </c>
      <c r="E190" s="42" t="s">
        <v>43</v>
      </c>
      <c r="F190" s="48">
        <v>44313</v>
      </c>
      <c r="G190" s="33">
        <v>0</v>
      </c>
      <c r="H190" s="33">
        <v>-2263.66</v>
      </c>
      <c r="I190" s="33">
        <v>-2263.66</v>
      </c>
      <c r="J190" s="49">
        <v>414700</v>
      </c>
      <c r="K190" s="42"/>
      <c r="L190" s="42"/>
    </row>
    <row r="191" spans="1:12">
      <c r="A191" s="39" t="s">
        <v>201</v>
      </c>
      <c r="B191" s="42" t="s">
        <v>158</v>
      </c>
      <c r="C191" s="42" t="s">
        <v>159</v>
      </c>
      <c r="D191" s="42" t="s">
        <v>42</v>
      </c>
      <c r="E191" s="42" t="s">
        <v>43</v>
      </c>
      <c r="F191" s="48">
        <v>44313</v>
      </c>
      <c r="G191" s="33">
        <v>0</v>
      </c>
      <c r="H191" s="33">
        <v>-161.55000000000001</v>
      </c>
      <c r="I191" s="33">
        <v>-161.55000000000001</v>
      </c>
      <c r="J191" s="49">
        <v>414701</v>
      </c>
      <c r="K191" s="42"/>
      <c r="L191" s="42"/>
    </row>
    <row r="192" spans="1:12">
      <c r="A192" s="39" t="s">
        <v>201</v>
      </c>
      <c r="B192" s="42" t="s">
        <v>158</v>
      </c>
      <c r="C192" s="42" t="s">
        <v>159</v>
      </c>
      <c r="D192" s="42" t="s">
        <v>42</v>
      </c>
      <c r="E192" s="42" t="s">
        <v>43</v>
      </c>
      <c r="F192" s="48">
        <v>44313</v>
      </c>
      <c r="G192" s="33">
        <v>0</v>
      </c>
      <c r="H192" s="33">
        <v>-1066.92</v>
      </c>
      <c r="I192" s="33">
        <v>-1066.92</v>
      </c>
      <c r="J192" s="49">
        <v>414702</v>
      </c>
      <c r="K192" s="42"/>
      <c r="L192" s="42"/>
    </row>
    <row r="193" spans="1:12">
      <c r="A193" s="39" t="s">
        <v>201</v>
      </c>
      <c r="B193" s="42" t="s">
        <v>158</v>
      </c>
      <c r="C193" s="42" t="s">
        <v>159</v>
      </c>
      <c r="D193" s="42" t="s">
        <v>42</v>
      </c>
      <c r="E193" s="42" t="s">
        <v>43</v>
      </c>
      <c r="F193" s="48">
        <v>44313</v>
      </c>
      <c r="G193" s="33">
        <v>0</v>
      </c>
      <c r="H193" s="33">
        <v>-2535</v>
      </c>
      <c r="I193" s="33">
        <v>-2535</v>
      </c>
      <c r="J193" s="49">
        <v>414703</v>
      </c>
      <c r="K193" s="42"/>
      <c r="L193" s="42"/>
    </row>
    <row r="194" spans="1:12">
      <c r="A194" s="39" t="s">
        <v>201</v>
      </c>
      <c r="B194" s="42" t="s">
        <v>158</v>
      </c>
      <c r="C194" s="42" t="s">
        <v>159</v>
      </c>
      <c r="D194" s="42" t="s">
        <v>42</v>
      </c>
      <c r="E194" s="42" t="s">
        <v>43</v>
      </c>
      <c r="F194" s="48">
        <v>44313</v>
      </c>
      <c r="G194" s="33">
        <v>0</v>
      </c>
      <c r="H194" s="33">
        <v>-34.9</v>
      </c>
      <c r="I194" s="33">
        <v>-34.9</v>
      </c>
      <c r="J194" s="49">
        <v>414704</v>
      </c>
      <c r="K194" s="42"/>
      <c r="L194" s="42"/>
    </row>
    <row r="195" spans="1:12">
      <c r="A195" s="39" t="s">
        <v>201</v>
      </c>
      <c r="B195" s="42" t="s">
        <v>158</v>
      </c>
      <c r="C195" s="42" t="s">
        <v>159</v>
      </c>
      <c r="D195" s="42" t="s">
        <v>42</v>
      </c>
      <c r="E195" s="42" t="s">
        <v>43</v>
      </c>
      <c r="F195" s="48">
        <v>44313</v>
      </c>
      <c r="G195" s="33">
        <v>0</v>
      </c>
      <c r="H195" s="33">
        <v>-156.65</v>
      </c>
      <c r="I195" s="33">
        <v>-156.65</v>
      </c>
      <c r="J195" s="49">
        <v>414705</v>
      </c>
      <c r="K195" s="42"/>
      <c r="L195" s="42"/>
    </row>
    <row r="196" spans="1:12">
      <c r="A196" s="39" t="s">
        <v>201</v>
      </c>
      <c r="B196" s="42" t="s">
        <v>158</v>
      </c>
      <c r="C196" s="42" t="s">
        <v>159</v>
      </c>
      <c r="D196" s="42" t="s">
        <v>42</v>
      </c>
      <c r="E196" s="42" t="s">
        <v>43</v>
      </c>
      <c r="F196" s="48">
        <v>44313</v>
      </c>
      <c r="G196" s="33">
        <v>0</v>
      </c>
      <c r="H196" s="33">
        <v>-309.77999999999997</v>
      </c>
      <c r="I196" s="33">
        <v>-309.77999999999997</v>
      </c>
      <c r="J196" s="49">
        <v>414706</v>
      </c>
      <c r="K196" s="42"/>
      <c r="L196" s="42"/>
    </row>
    <row r="197" spans="1:12">
      <c r="A197" s="39" t="s">
        <v>201</v>
      </c>
      <c r="B197" s="42" t="s">
        <v>158</v>
      </c>
      <c r="C197" s="42" t="s">
        <v>159</v>
      </c>
      <c r="D197" s="42" t="s">
        <v>42</v>
      </c>
      <c r="E197" s="42" t="s">
        <v>43</v>
      </c>
      <c r="F197" s="48">
        <v>44313</v>
      </c>
      <c r="G197" s="33">
        <v>0</v>
      </c>
      <c r="H197" s="33">
        <v>-227.4</v>
      </c>
      <c r="I197" s="33">
        <v>-227.4</v>
      </c>
      <c r="J197" s="49">
        <v>414707</v>
      </c>
      <c r="K197" s="42"/>
      <c r="L197" s="42"/>
    </row>
    <row r="198" spans="1:12">
      <c r="A198" s="39" t="s">
        <v>201</v>
      </c>
      <c r="B198" s="42" t="s">
        <v>158</v>
      </c>
      <c r="C198" s="42" t="s">
        <v>159</v>
      </c>
      <c r="D198" s="42" t="s">
        <v>42</v>
      </c>
      <c r="E198" s="42" t="s">
        <v>43</v>
      </c>
      <c r="F198" s="48">
        <v>44313</v>
      </c>
      <c r="G198" s="33">
        <v>0</v>
      </c>
      <c r="H198" s="33">
        <v>-46.25</v>
      </c>
      <c r="I198" s="33">
        <v>-46.25</v>
      </c>
      <c r="J198" s="49">
        <v>414708</v>
      </c>
      <c r="K198" s="42"/>
      <c r="L198" s="42"/>
    </row>
    <row r="199" spans="1:12">
      <c r="A199" s="39" t="s">
        <v>201</v>
      </c>
      <c r="B199" s="42" t="s">
        <v>158</v>
      </c>
      <c r="C199" s="42" t="s">
        <v>159</v>
      </c>
      <c r="D199" s="42" t="s">
        <v>42</v>
      </c>
      <c r="E199" s="42" t="s">
        <v>43</v>
      </c>
      <c r="F199" s="48">
        <v>44313</v>
      </c>
      <c r="G199" s="33">
        <v>0</v>
      </c>
      <c r="H199" s="33">
        <v>-391.03</v>
      </c>
      <c r="I199" s="33">
        <v>-391.03</v>
      </c>
      <c r="J199" s="49">
        <v>414709</v>
      </c>
      <c r="K199" s="42"/>
      <c r="L199" s="42"/>
    </row>
    <row r="200" spans="1:12">
      <c r="A200" s="39" t="s">
        <v>201</v>
      </c>
      <c r="B200" s="42" t="s">
        <v>158</v>
      </c>
      <c r="C200" s="42" t="s">
        <v>159</v>
      </c>
      <c r="D200" s="42" t="s">
        <v>42</v>
      </c>
      <c r="E200" s="42" t="s">
        <v>43</v>
      </c>
      <c r="F200" s="48">
        <v>44313</v>
      </c>
      <c r="G200" s="33">
        <v>0</v>
      </c>
      <c r="H200" s="33">
        <v>-19.36</v>
      </c>
      <c r="I200" s="33">
        <v>-19.36</v>
      </c>
      <c r="J200" s="49">
        <v>414710</v>
      </c>
      <c r="K200" s="42"/>
      <c r="L200" s="42"/>
    </row>
    <row r="201" spans="1:12">
      <c r="A201" s="39" t="s">
        <v>201</v>
      </c>
      <c r="B201" s="42" t="s">
        <v>158</v>
      </c>
      <c r="C201" s="42" t="s">
        <v>159</v>
      </c>
      <c r="D201" s="42" t="s">
        <v>42</v>
      </c>
      <c r="E201" s="42" t="s">
        <v>43</v>
      </c>
      <c r="F201" s="48">
        <v>44313</v>
      </c>
      <c r="G201" s="33">
        <v>0</v>
      </c>
      <c r="H201" s="33">
        <v>-1212.46</v>
      </c>
      <c r="I201" s="33">
        <v>-1212.46</v>
      </c>
      <c r="J201" s="49">
        <v>414711</v>
      </c>
      <c r="K201" s="42"/>
      <c r="L201" s="42"/>
    </row>
    <row r="202" spans="1:12">
      <c r="A202" s="39" t="s">
        <v>201</v>
      </c>
      <c r="B202" s="42" t="s">
        <v>158</v>
      </c>
      <c r="C202" s="42" t="s">
        <v>159</v>
      </c>
      <c r="D202" s="42" t="s">
        <v>42</v>
      </c>
      <c r="E202" s="42" t="s">
        <v>43</v>
      </c>
      <c r="F202" s="48">
        <v>44313</v>
      </c>
      <c r="G202" s="33">
        <v>0</v>
      </c>
      <c r="H202" s="33">
        <v>-28.69</v>
      </c>
      <c r="I202" s="33">
        <v>-28.69</v>
      </c>
      <c r="J202" s="49">
        <v>414712</v>
      </c>
      <c r="K202" s="42"/>
      <c r="L202" s="42"/>
    </row>
    <row r="203" spans="1:12">
      <c r="A203" s="39" t="s">
        <v>201</v>
      </c>
      <c r="B203" s="42" t="s">
        <v>158</v>
      </c>
      <c r="C203" s="42" t="s">
        <v>159</v>
      </c>
      <c r="D203" s="42" t="s">
        <v>42</v>
      </c>
      <c r="E203" s="42" t="s">
        <v>43</v>
      </c>
      <c r="F203" s="48">
        <v>44313</v>
      </c>
      <c r="G203" s="33">
        <v>0</v>
      </c>
      <c r="H203" s="33">
        <v>-203.23</v>
      </c>
      <c r="I203" s="33">
        <v>-203.23</v>
      </c>
      <c r="J203" s="49">
        <v>414713</v>
      </c>
      <c r="K203" s="42"/>
      <c r="L203" s="42"/>
    </row>
    <row r="204" spans="1:12">
      <c r="A204" s="39" t="s">
        <v>201</v>
      </c>
      <c r="B204" s="42" t="s">
        <v>158</v>
      </c>
      <c r="C204" s="42" t="s">
        <v>159</v>
      </c>
      <c r="D204" s="42" t="s">
        <v>42</v>
      </c>
      <c r="E204" s="42" t="s">
        <v>43</v>
      </c>
      <c r="F204" s="48">
        <v>44316</v>
      </c>
      <c r="G204" s="33">
        <v>0</v>
      </c>
      <c r="H204" s="33">
        <v>-6877.65</v>
      </c>
      <c r="I204" s="33">
        <v>-6877.65</v>
      </c>
      <c r="J204" s="49">
        <v>414611</v>
      </c>
      <c r="K204" s="42"/>
      <c r="L204" s="42"/>
    </row>
    <row r="205" spans="1:12">
      <c r="A205" s="39" t="s">
        <v>201</v>
      </c>
      <c r="B205" s="42" t="s">
        <v>158</v>
      </c>
      <c r="C205" s="42" t="s">
        <v>159</v>
      </c>
      <c r="D205" s="42" t="s">
        <v>42</v>
      </c>
      <c r="E205" s="42" t="s">
        <v>43</v>
      </c>
      <c r="F205" s="48">
        <v>44316</v>
      </c>
      <c r="G205" s="33">
        <v>0</v>
      </c>
      <c r="H205" s="33">
        <v>-72956.899999999994</v>
      </c>
      <c r="I205" s="33">
        <v>-72956.899999999994</v>
      </c>
      <c r="J205" s="49">
        <v>414613</v>
      </c>
      <c r="K205" s="42"/>
      <c r="L205" s="42"/>
    </row>
    <row r="206" spans="1:12">
      <c r="A206" s="39" t="s">
        <v>201</v>
      </c>
      <c r="B206" s="42" t="s">
        <v>158</v>
      </c>
      <c r="C206" s="42" t="s">
        <v>159</v>
      </c>
      <c r="D206" s="42" t="s">
        <v>42</v>
      </c>
      <c r="E206" s="42" t="s">
        <v>43</v>
      </c>
      <c r="F206" s="48">
        <v>44320</v>
      </c>
      <c r="G206" s="33">
        <v>0</v>
      </c>
      <c r="H206" s="33">
        <v>-1520</v>
      </c>
      <c r="I206" s="33">
        <v>-1520</v>
      </c>
      <c r="J206" s="49">
        <v>414714</v>
      </c>
      <c r="K206" s="42"/>
      <c r="L206" s="42"/>
    </row>
    <row r="207" spans="1:12">
      <c r="A207" s="39" t="s">
        <v>201</v>
      </c>
      <c r="B207" s="42" t="s">
        <v>158</v>
      </c>
      <c r="C207" s="42" t="s">
        <v>159</v>
      </c>
      <c r="D207" s="42" t="s">
        <v>42</v>
      </c>
      <c r="E207" s="42" t="s">
        <v>43</v>
      </c>
      <c r="F207" s="48">
        <v>44320</v>
      </c>
      <c r="G207" s="33">
        <v>0</v>
      </c>
      <c r="H207" s="33">
        <v>-8529.31</v>
      </c>
      <c r="I207" s="33">
        <v>-8529.31</v>
      </c>
      <c r="J207" s="49">
        <v>414715</v>
      </c>
      <c r="K207" s="42"/>
      <c r="L207" s="42"/>
    </row>
    <row r="208" spans="1:12">
      <c r="A208" s="39" t="s">
        <v>201</v>
      </c>
      <c r="B208" s="42" t="s">
        <v>158</v>
      </c>
      <c r="C208" s="42" t="s">
        <v>159</v>
      </c>
      <c r="D208" s="42" t="s">
        <v>42</v>
      </c>
      <c r="E208" s="42" t="s">
        <v>43</v>
      </c>
      <c r="F208" s="48">
        <v>44320</v>
      </c>
      <c r="G208" s="33">
        <v>0</v>
      </c>
      <c r="H208" s="33">
        <v>-378.67</v>
      </c>
      <c r="I208" s="33">
        <v>-378.67</v>
      </c>
      <c r="J208" s="49">
        <v>414716</v>
      </c>
      <c r="K208" s="42"/>
      <c r="L208" s="42"/>
    </row>
    <row r="209" spans="1:12">
      <c r="A209" s="39" t="s">
        <v>201</v>
      </c>
      <c r="B209" s="42" t="s">
        <v>158</v>
      </c>
      <c r="C209" s="42" t="s">
        <v>159</v>
      </c>
      <c r="D209" s="42" t="s">
        <v>42</v>
      </c>
      <c r="E209" s="42" t="s">
        <v>43</v>
      </c>
      <c r="F209" s="48">
        <v>44341</v>
      </c>
      <c r="G209" s="33">
        <v>0</v>
      </c>
      <c r="H209" s="33">
        <v>-9056.25</v>
      </c>
      <c r="I209" s="33">
        <v>-9056.25</v>
      </c>
      <c r="J209" s="49">
        <v>414717</v>
      </c>
      <c r="K209" s="42"/>
      <c r="L209" s="42"/>
    </row>
    <row r="210" spans="1:12">
      <c r="A210" s="39" t="s">
        <v>201</v>
      </c>
      <c r="B210" s="42" t="s">
        <v>158</v>
      </c>
      <c r="C210" s="42" t="s">
        <v>159</v>
      </c>
      <c r="D210" s="42" t="s">
        <v>42</v>
      </c>
      <c r="E210" s="42" t="s">
        <v>43</v>
      </c>
      <c r="F210" s="48">
        <v>44347</v>
      </c>
      <c r="G210" s="33">
        <v>0</v>
      </c>
      <c r="H210" s="33">
        <v>-12657.53</v>
      </c>
      <c r="I210" s="33">
        <v>-12657.53</v>
      </c>
      <c r="J210" s="49">
        <v>414621</v>
      </c>
      <c r="K210" s="42"/>
      <c r="L210" s="42"/>
    </row>
    <row r="211" spans="1:12">
      <c r="A211" s="39" t="s">
        <v>201</v>
      </c>
      <c r="B211" s="42" t="s">
        <v>158</v>
      </c>
      <c r="C211" s="42" t="s">
        <v>159</v>
      </c>
      <c r="D211" s="42" t="s">
        <v>42</v>
      </c>
      <c r="E211" s="42" t="s">
        <v>43</v>
      </c>
      <c r="F211" s="48">
        <v>44347</v>
      </c>
      <c r="G211" s="33">
        <v>0</v>
      </c>
      <c r="H211" s="33">
        <v>-29760.07</v>
      </c>
      <c r="I211" s="33">
        <v>-29760.07</v>
      </c>
      <c r="J211" s="49">
        <v>414622</v>
      </c>
      <c r="K211" s="42"/>
      <c r="L211" s="42"/>
    </row>
    <row r="212" spans="1:12">
      <c r="A212" s="39" t="s">
        <v>201</v>
      </c>
      <c r="B212" s="42" t="s">
        <v>158</v>
      </c>
      <c r="C212" s="42" t="s">
        <v>159</v>
      </c>
      <c r="D212" s="42" t="s">
        <v>42</v>
      </c>
      <c r="E212" s="42" t="s">
        <v>43</v>
      </c>
      <c r="F212" s="48">
        <v>44347</v>
      </c>
      <c r="G212" s="33">
        <v>0</v>
      </c>
      <c r="H212" s="33">
        <v>-19999.830000000002</v>
      </c>
      <c r="I212" s="33">
        <v>-19999.830000000002</v>
      </c>
      <c r="J212" s="49">
        <v>414623</v>
      </c>
      <c r="K212" s="42"/>
      <c r="L212" s="42"/>
    </row>
    <row r="213" spans="1:12">
      <c r="A213" s="39" t="s">
        <v>201</v>
      </c>
      <c r="B213" s="42" t="s">
        <v>158</v>
      </c>
      <c r="C213" s="42" t="s">
        <v>159</v>
      </c>
      <c r="D213" s="42" t="s">
        <v>42</v>
      </c>
      <c r="E213" s="42" t="s">
        <v>43</v>
      </c>
      <c r="F213" s="48">
        <v>44347</v>
      </c>
      <c r="G213" s="33">
        <v>0</v>
      </c>
      <c r="H213" s="33">
        <v>-580.54999999999995</v>
      </c>
      <c r="I213" s="33">
        <v>-580.54999999999995</v>
      </c>
      <c r="J213" s="49">
        <v>414661</v>
      </c>
      <c r="K213" s="42"/>
      <c r="L213" s="42"/>
    </row>
    <row r="214" spans="1:12">
      <c r="A214" s="39" t="s">
        <v>201</v>
      </c>
      <c r="B214" s="42" t="s">
        <v>158</v>
      </c>
      <c r="C214" s="42" t="s">
        <v>159</v>
      </c>
      <c r="D214" s="42" t="s">
        <v>42</v>
      </c>
      <c r="E214" s="42" t="s">
        <v>43</v>
      </c>
      <c r="F214" s="48">
        <v>44351</v>
      </c>
      <c r="G214" s="33">
        <v>0</v>
      </c>
      <c r="H214" s="33">
        <v>-500</v>
      </c>
      <c r="I214" s="33">
        <v>-500</v>
      </c>
      <c r="J214" s="49">
        <v>414658</v>
      </c>
      <c r="K214" s="42"/>
      <c r="L214" s="42"/>
    </row>
    <row r="215" spans="1:12">
      <c r="A215" s="39" t="s">
        <v>201</v>
      </c>
      <c r="B215" s="42" t="s">
        <v>158</v>
      </c>
      <c r="C215" s="42" t="s">
        <v>159</v>
      </c>
      <c r="D215" s="42" t="s">
        <v>42</v>
      </c>
      <c r="E215" s="42" t="s">
        <v>43</v>
      </c>
      <c r="F215" s="48">
        <v>44351</v>
      </c>
      <c r="G215" s="33">
        <v>0</v>
      </c>
      <c r="H215" s="33">
        <v>-25000</v>
      </c>
      <c r="I215" s="33">
        <v>-25000</v>
      </c>
      <c r="J215" s="49">
        <v>414659</v>
      </c>
      <c r="K215" s="42"/>
      <c r="L215" s="42"/>
    </row>
    <row r="216" spans="1:12">
      <c r="A216" s="39" t="s">
        <v>201</v>
      </c>
      <c r="B216" s="42" t="s">
        <v>158</v>
      </c>
      <c r="C216" s="42" t="s">
        <v>159</v>
      </c>
      <c r="D216" s="42" t="s">
        <v>42</v>
      </c>
      <c r="E216" s="42" t="s">
        <v>43</v>
      </c>
      <c r="F216" s="48">
        <v>44355</v>
      </c>
      <c r="G216" s="33">
        <v>0</v>
      </c>
      <c r="H216" s="33">
        <v>-2850</v>
      </c>
      <c r="I216" s="33">
        <v>-2850</v>
      </c>
      <c r="J216" s="49">
        <v>414718</v>
      </c>
      <c r="K216" s="42"/>
      <c r="L216" s="42"/>
    </row>
    <row r="217" spans="1:12">
      <c r="A217" s="39" t="s">
        <v>201</v>
      </c>
      <c r="B217" s="42" t="s">
        <v>158</v>
      </c>
      <c r="C217" s="42" t="s">
        <v>159</v>
      </c>
      <c r="D217" s="42" t="s">
        <v>42</v>
      </c>
      <c r="E217" s="42" t="s">
        <v>43</v>
      </c>
      <c r="F217" s="48">
        <v>44355</v>
      </c>
      <c r="G217" s="33">
        <v>0</v>
      </c>
      <c r="H217" s="33">
        <v>-3871.29</v>
      </c>
      <c r="I217" s="33">
        <v>-3871.29</v>
      </c>
      <c r="J217" s="49">
        <v>414719</v>
      </c>
      <c r="K217" s="42"/>
      <c r="L217" s="42"/>
    </row>
    <row r="218" spans="1:12">
      <c r="A218" s="39" t="s">
        <v>201</v>
      </c>
      <c r="B218" s="42" t="s">
        <v>158</v>
      </c>
      <c r="C218" s="42" t="s">
        <v>159</v>
      </c>
      <c r="D218" s="42" t="s">
        <v>42</v>
      </c>
      <c r="E218" s="42" t="s">
        <v>43</v>
      </c>
      <c r="F218" s="48">
        <v>44372</v>
      </c>
      <c r="G218" s="33">
        <v>0</v>
      </c>
      <c r="H218" s="33">
        <v>-75000</v>
      </c>
      <c r="I218" s="33">
        <v>-75000</v>
      </c>
      <c r="J218" s="49">
        <v>414667</v>
      </c>
      <c r="K218" s="42"/>
      <c r="L218" s="42"/>
    </row>
    <row r="219" spans="1:12">
      <c r="A219" s="39" t="s">
        <v>201</v>
      </c>
      <c r="B219" s="42" t="s">
        <v>158</v>
      </c>
      <c r="C219" s="42" t="s">
        <v>159</v>
      </c>
      <c r="D219" s="42" t="s">
        <v>42</v>
      </c>
      <c r="E219" s="42" t="s">
        <v>43</v>
      </c>
      <c r="F219" s="48">
        <v>44376</v>
      </c>
      <c r="G219" s="33">
        <v>0</v>
      </c>
      <c r="H219" s="33">
        <v>-136.99</v>
      </c>
      <c r="I219" s="33">
        <v>-136.99</v>
      </c>
      <c r="J219" s="49">
        <v>414720</v>
      </c>
      <c r="K219" s="42"/>
      <c r="L219" s="42"/>
    </row>
    <row r="220" spans="1:12">
      <c r="A220" s="39" t="s">
        <v>201</v>
      </c>
      <c r="B220" s="42" t="s">
        <v>158</v>
      </c>
      <c r="C220" s="42" t="s">
        <v>159</v>
      </c>
      <c r="D220" s="42" t="s">
        <v>42</v>
      </c>
      <c r="E220" s="42" t="s">
        <v>43</v>
      </c>
      <c r="F220" s="48">
        <v>44376</v>
      </c>
      <c r="G220" s="33">
        <v>0</v>
      </c>
      <c r="H220" s="33">
        <v>-376.48</v>
      </c>
      <c r="I220" s="33">
        <v>-376.48</v>
      </c>
      <c r="J220" s="49">
        <v>414721</v>
      </c>
      <c r="K220" s="42"/>
      <c r="L220" s="42"/>
    </row>
    <row r="221" spans="1:12">
      <c r="A221" s="39" t="s">
        <v>201</v>
      </c>
      <c r="B221" s="42" t="s">
        <v>158</v>
      </c>
      <c r="C221" s="42" t="s">
        <v>159</v>
      </c>
      <c r="D221" s="42" t="s">
        <v>42</v>
      </c>
      <c r="E221" s="42" t="s">
        <v>43</v>
      </c>
      <c r="F221" s="48">
        <v>44376</v>
      </c>
      <c r="G221" s="33">
        <v>0</v>
      </c>
      <c r="H221" s="33">
        <v>-5</v>
      </c>
      <c r="I221" s="33">
        <v>-5</v>
      </c>
      <c r="J221" s="49">
        <v>414722</v>
      </c>
      <c r="K221" s="42"/>
      <c r="L221" s="42"/>
    </row>
    <row r="222" spans="1:12">
      <c r="A222" s="39" t="s">
        <v>201</v>
      </c>
      <c r="B222" s="42" t="s">
        <v>158</v>
      </c>
      <c r="C222" s="42" t="s">
        <v>159</v>
      </c>
      <c r="D222" s="42" t="s">
        <v>42</v>
      </c>
      <c r="E222" s="42" t="s">
        <v>43</v>
      </c>
      <c r="F222" s="48">
        <v>44376</v>
      </c>
      <c r="G222" s="33">
        <v>0</v>
      </c>
      <c r="H222" s="33">
        <v>-468.4</v>
      </c>
      <c r="I222" s="33">
        <v>-468.4</v>
      </c>
      <c r="J222" s="49">
        <v>414723</v>
      </c>
      <c r="K222" s="42"/>
      <c r="L222" s="42"/>
    </row>
    <row r="223" spans="1:12">
      <c r="A223" s="39" t="s">
        <v>201</v>
      </c>
      <c r="B223" s="42" t="s">
        <v>158</v>
      </c>
      <c r="C223" s="42" t="s">
        <v>159</v>
      </c>
      <c r="D223" s="42" t="s">
        <v>42</v>
      </c>
      <c r="E223" s="42" t="s">
        <v>43</v>
      </c>
      <c r="F223" s="48">
        <v>44376</v>
      </c>
      <c r="G223" s="33">
        <v>0</v>
      </c>
      <c r="H223" s="33">
        <v>-300</v>
      </c>
      <c r="I223" s="33">
        <v>-300</v>
      </c>
      <c r="J223" s="49">
        <v>414724</v>
      </c>
      <c r="K223" s="42"/>
      <c r="L223" s="42"/>
    </row>
    <row r="224" spans="1:12">
      <c r="A224" s="39" t="s">
        <v>201</v>
      </c>
      <c r="B224" s="42" t="s">
        <v>158</v>
      </c>
      <c r="C224" s="42" t="s">
        <v>159</v>
      </c>
      <c r="D224" s="42" t="s">
        <v>42</v>
      </c>
      <c r="E224" s="42" t="s">
        <v>43</v>
      </c>
      <c r="F224" s="48">
        <v>44376</v>
      </c>
      <c r="G224" s="33">
        <v>0</v>
      </c>
      <c r="H224" s="33">
        <v>-271</v>
      </c>
      <c r="I224" s="33">
        <v>-271</v>
      </c>
      <c r="J224" s="49">
        <v>414725</v>
      </c>
      <c r="K224" s="42"/>
      <c r="L224" s="42"/>
    </row>
    <row r="225" spans="1:12">
      <c r="A225" s="39" t="s">
        <v>201</v>
      </c>
      <c r="B225" s="42" t="s">
        <v>158</v>
      </c>
      <c r="C225" s="42" t="s">
        <v>159</v>
      </c>
      <c r="D225" s="42" t="s">
        <v>42</v>
      </c>
      <c r="E225" s="42" t="s">
        <v>43</v>
      </c>
      <c r="F225" s="48">
        <v>44376</v>
      </c>
      <c r="G225" s="33">
        <v>0</v>
      </c>
      <c r="H225" s="33">
        <v>-3245</v>
      </c>
      <c r="I225" s="33">
        <v>-3245</v>
      </c>
      <c r="J225" s="49">
        <v>414726</v>
      </c>
      <c r="K225" s="42"/>
      <c r="L225" s="42"/>
    </row>
    <row r="226" spans="1:12">
      <c r="A226" s="39" t="s">
        <v>201</v>
      </c>
      <c r="B226" s="42" t="s">
        <v>158</v>
      </c>
      <c r="C226" s="42" t="s">
        <v>159</v>
      </c>
      <c r="D226" s="42" t="s">
        <v>42</v>
      </c>
      <c r="E226" s="42" t="s">
        <v>43</v>
      </c>
      <c r="F226" s="48">
        <v>44377</v>
      </c>
      <c r="G226" s="33">
        <v>0</v>
      </c>
      <c r="H226" s="33">
        <v>-9672.9</v>
      </c>
      <c r="I226" s="33">
        <v>-9672.9</v>
      </c>
      <c r="J226" s="49">
        <v>414651</v>
      </c>
      <c r="K226" s="42"/>
      <c r="L226" s="42"/>
    </row>
    <row r="227" spans="1:12">
      <c r="A227" s="39" t="s">
        <v>201</v>
      </c>
      <c r="B227" s="42" t="s">
        <v>158</v>
      </c>
      <c r="C227" s="42" t="s">
        <v>159</v>
      </c>
      <c r="D227" s="42" t="s">
        <v>42</v>
      </c>
      <c r="E227" s="42" t="s">
        <v>43</v>
      </c>
      <c r="F227" s="48">
        <v>44377</v>
      </c>
      <c r="G227" s="33">
        <v>0</v>
      </c>
      <c r="H227" s="33">
        <v>-28529.95</v>
      </c>
      <c r="I227" s="33">
        <v>-28529.95</v>
      </c>
      <c r="J227" s="49">
        <v>414652</v>
      </c>
      <c r="K227" s="42"/>
      <c r="L227" s="42"/>
    </row>
    <row r="228" spans="1:12">
      <c r="A228" s="39" t="s">
        <v>201</v>
      </c>
      <c r="B228" s="42" t="s">
        <v>158</v>
      </c>
      <c r="C228" s="42" t="s">
        <v>159</v>
      </c>
      <c r="D228" s="42" t="s">
        <v>42</v>
      </c>
      <c r="E228" s="42" t="s">
        <v>43</v>
      </c>
      <c r="F228" s="48">
        <v>44377</v>
      </c>
      <c r="G228" s="33">
        <v>0</v>
      </c>
      <c r="H228" s="33">
        <v>-5430</v>
      </c>
      <c r="I228" s="33">
        <v>-5430</v>
      </c>
      <c r="J228" s="49">
        <v>414681</v>
      </c>
      <c r="K228" s="42"/>
      <c r="L228" s="42"/>
    </row>
    <row r="229" spans="1:12">
      <c r="A229" s="39" t="s">
        <v>201</v>
      </c>
      <c r="B229" s="42" t="s">
        <v>158</v>
      </c>
      <c r="C229" s="42" t="s">
        <v>159</v>
      </c>
      <c r="D229" s="42" t="s">
        <v>42</v>
      </c>
      <c r="E229" s="42" t="s">
        <v>43</v>
      </c>
      <c r="F229" s="48">
        <v>44377</v>
      </c>
      <c r="G229" s="33">
        <v>0</v>
      </c>
      <c r="H229" s="33">
        <v>-3223</v>
      </c>
      <c r="I229" s="33">
        <v>-3223</v>
      </c>
      <c r="J229" s="49">
        <v>414682</v>
      </c>
      <c r="K229" s="42"/>
      <c r="L229" s="42"/>
    </row>
    <row r="230" spans="1:12">
      <c r="A230" s="39" t="s">
        <v>201</v>
      </c>
      <c r="B230" s="42" t="s">
        <v>158</v>
      </c>
      <c r="C230" s="42" t="s">
        <v>159</v>
      </c>
      <c r="D230" s="42" t="s">
        <v>42</v>
      </c>
      <c r="E230" s="42" t="s">
        <v>43</v>
      </c>
      <c r="F230" s="48">
        <v>44377</v>
      </c>
      <c r="G230" s="33">
        <v>0</v>
      </c>
      <c r="H230" s="33">
        <v>-20692673.460000001</v>
      </c>
      <c r="I230" s="33">
        <v>-20692673.460000001</v>
      </c>
      <c r="J230" s="49">
        <v>416817</v>
      </c>
      <c r="K230" s="42"/>
      <c r="L230" s="42"/>
    </row>
    <row r="231" spans="1:12">
      <c r="A231" s="39" t="s">
        <v>201</v>
      </c>
      <c r="B231" s="42" t="s">
        <v>158</v>
      </c>
      <c r="C231" s="42" t="s">
        <v>159</v>
      </c>
      <c r="D231" s="42" t="s">
        <v>42</v>
      </c>
      <c r="E231" s="42" t="s">
        <v>43</v>
      </c>
      <c r="F231" s="48">
        <v>44377</v>
      </c>
      <c r="G231" s="33">
        <v>20692673.460000001</v>
      </c>
      <c r="H231" s="33">
        <v>0</v>
      </c>
      <c r="I231" s="33">
        <v>20692673.460000001</v>
      </c>
      <c r="J231" s="49">
        <v>416817</v>
      </c>
      <c r="K231" s="42"/>
      <c r="L231" s="42"/>
    </row>
    <row r="232" spans="1:12">
      <c r="A232" s="39" t="s">
        <v>201</v>
      </c>
      <c r="B232" s="42" t="s">
        <v>158</v>
      </c>
      <c r="C232" s="42" t="s">
        <v>159</v>
      </c>
      <c r="D232" s="42" t="s">
        <v>42</v>
      </c>
      <c r="E232" s="42" t="s">
        <v>43</v>
      </c>
      <c r="F232" s="48">
        <v>44386</v>
      </c>
      <c r="G232" s="33">
        <v>0</v>
      </c>
      <c r="H232" s="33">
        <v>-25000</v>
      </c>
      <c r="I232" s="33">
        <v>-25000</v>
      </c>
      <c r="J232" s="49">
        <v>445494</v>
      </c>
      <c r="K232" s="42"/>
      <c r="L232" s="42"/>
    </row>
    <row r="233" spans="1:12">
      <c r="A233" s="39" t="s">
        <v>201</v>
      </c>
      <c r="B233" s="42" t="s">
        <v>158</v>
      </c>
      <c r="C233" s="42" t="s">
        <v>159</v>
      </c>
      <c r="D233" s="42" t="s">
        <v>42</v>
      </c>
      <c r="E233" s="42" t="s">
        <v>43</v>
      </c>
      <c r="F233" s="48">
        <v>44390</v>
      </c>
      <c r="G233" s="33">
        <v>0</v>
      </c>
      <c r="H233" s="33">
        <v>-19285.66</v>
      </c>
      <c r="I233" s="33">
        <v>-19285.66</v>
      </c>
      <c r="J233" s="49">
        <v>445980</v>
      </c>
      <c r="K233" s="42"/>
      <c r="L233" s="42"/>
    </row>
    <row r="234" spans="1:12">
      <c r="A234" s="39" t="s">
        <v>201</v>
      </c>
      <c r="B234" s="42" t="s">
        <v>158</v>
      </c>
      <c r="C234" s="42" t="s">
        <v>159</v>
      </c>
      <c r="D234" s="42" t="s">
        <v>42</v>
      </c>
      <c r="E234" s="42" t="s">
        <v>43</v>
      </c>
      <c r="F234" s="48">
        <v>44390</v>
      </c>
      <c r="G234" s="33">
        <v>0</v>
      </c>
      <c r="H234" s="33">
        <v>-19285.66</v>
      </c>
      <c r="I234" s="33">
        <v>-19285.66</v>
      </c>
      <c r="J234" s="49">
        <v>446006</v>
      </c>
      <c r="K234" s="42"/>
      <c r="L234" s="42"/>
    </row>
    <row r="235" spans="1:12">
      <c r="A235" s="39" t="s">
        <v>201</v>
      </c>
      <c r="B235" s="42" t="s">
        <v>158</v>
      </c>
      <c r="C235" s="42" t="s">
        <v>159</v>
      </c>
      <c r="D235" s="42" t="s">
        <v>42</v>
      </c>
      <c r="E235" s="42" t="s">
        <v>43</v>
      </c>
      <c r="F235" s="48">
        <v>44392</v>
      </c>
      <c r="G235" s="33">
        <v>0</v>
      </c>
      <c r="H235" s="33">
        <v>-6433509.7300000004</v>
      </c>
      <c r="I235" s="33">
        <v>-6433509.7300000004</v>
      </c>
      <c r="J235" s="49">
        <v>445634</v>
      </c>
      <c r="K235" s="42"/>
      <c r="L235" s="42"/>
    </row>
    <row r="236" spans="1:12">
      <c r="A236" s="39" t="s">
        <v>201</v>
      </c>
      <c r="B236" s="42" t="s">
        <v>158</v>
      </c>
      <c r="C236" s="42" t="s">
        <v>159</v>
      </c>
      <c r="D236" s="42" t="s">
        <v>42</v>
      </c>
      <c r="E236" s="42" t="s">
        <v>43</v>
      </c>
      <c r="F236" s="48">
        <v>44392</v>
      </c>
      <c r="G236" s="33">
        <v>0</v>
      </c>
      <c r="H236" s="33">
        <v>-29.7</v>
      </c>
      <c r="I236" s="33">
        <v>-29.7</v>
      </c>
      <c r="J236" s="49">
        <v>445641</v>
      </c>
      <c r="K236" s="42"/>
      <c r="L236" s="42"/>
    </row>
    <row r="237" spans="1:12">
      <c r="A237" s="39" t="s">
        <v>201</v>
      </c>
      <c r="B237" s="42" t="s">
        <v>158</v>
      </c>
      <c r="C237" s="42" t="s">
        <v>159</v>
      </c>
      <c r="D237" s="42" t="s">
        <v>42</v>
      </c>
      <c r="E237" s="42" t="s">
        <v>43</v>
      </c>
      <c r="F237" s="48">
        <v>44396</v>
      </c>
      <c r="G237" s="33">
        <v>0</v>
      </c>
      <c r="H237" s="33">
        <v>-200000</v>
      </c>
      <c r="I237" s="33">
        <v>-200000</v>
      </c>
      <c r="J237" s="49">
        <v>445642</v>
      </c>
      <c r="K237" s="42"/>
      <c r="L237" s="42"/>
    </row>
    <row r="238" spans="1:12">
      <c r="A238" s="39" t="s">
        <v>201</v>
      </c>
      <c r="B238" s="42" t="s">
        <v>158</v>
      </c>
      <c r="C238" s="42" t="s">
        <v>159</v>
      </c>
      <c r="D238" s="42" t="s">
        <v>42</v>
      </c>
      <c r="E238" s="42" t="s">
        <v>43</v>
      </c>
      <c r="F238" s="48">
        <v>44397</v>
      </c>
      <c r="G238" s="33">
        <v>0</v>
      </c>
      <c r="H238" s="33">
        <v>-245081.86</v>
      </c>
      <c r="I238" s="33">
        <v>-245081.86</v>
      </c>
      <c r="J238" s="49">
        <v>445887</v>
      </c>
      <c r="K238" s="42"/>
      <c r="L238" s="42"/>
    </row>
    <row r="239" spans="1:12">
      <c r="A239" s="39" t="s">
        <v>201</v>
      </c>
      <c r="B239" s="42" t="s">
        <v>158</v>
      </c>
      <c r="C239" s="42" t="s">
        <v>159</v>
      </c>
      <c r="D239" s="42" t="s">
        <v>42</v>
      </c>
      <c r="E239" s="42" t="s">
        <v>43</v>
      </c>
      <c r="F239" s="48">
        <v>44397</v>
      </c>
      <c r="G239" s="33">
        <v>0</v>
      </c>
      <c r="H239" s="33">
        <v>-103703.13</v>
      </c>
      <c r="I239" s="33">
        <v>-103703.13</v>
      </c>
      <c r="J239" s="49">
        <v>445888</v>
      </c>
      <c r="K239" s="42"/>
      <c r="L239" s="42"/>
    </row>
    <row r="240" spans="1:12">
      <c r="A240" s="39" t="s">
        <v>201</v>
      </c>
      <c r="B240" s="42" t="s">
        <v>158</v>
      </c>
      <c r="C240" s="42" t="s">
        <v>159</v>
      </c>
      <c r="D240" s="42" t="s">
        <v>42</v>
      </c>
      <c r="E240" s="42" t="s">
        <v>43</v>
      </c>
      <c r="F240" s="48">
        <v>44397</v>
      </c>
      <c r="G240" s="33">
        <v>0</v>
      </c>
      <c r="H240" s="33">
        <v>-11475</v>
      </c>
      <c r="I240" s="33">
        <v>-11475</v>
      </c>
      <c r="J240" s="49">
        <v>446287</v>
      </c>
      <c r="K240" s="42"/>
      <c r="L240" s="42"/>
    </row>
    <row r="241" spans="1:12">
      <c r="A241" s="39" t="s">
        <v>201</v>
      </c>
      <c r="B241" s="42" t="s">
        <v>158</v>
      </c>
      <c r="C241" s="42" t="s">
        <v>159</v>
      </c>
      <c r="D241" s="42" t="s">
        <v>42</v>
      </c>
      <c r="E241" s="42" t="s">
        <v>43</v>
      </c>
      <c r="F241" s="48">
        <v>44397</v>
      </c>
      <c r="G241" s="33">
        <v>0</v>
      </c>
      <c r="H241" s="33">
        <v>-600</v>
      </c>
      <c r="I241" s="33">
        <v>-600</v>
      </c>
      <c r="J241" s="49">
        <v>446289</v>
      </c>
      <c r="K241" s="42"/>
      <c r="L241" s="42"/>
    </row>
    <row r="242" spans="1:12">
      <c r="A242" s="39" t="s">
        <v>201</v>
      </c>
      <c r="B242" s="42" t="s">
        <v>158</v>
      </c>
      <c r="C242" s="42" t="s">
        <v>159</v>
      </c>
      <c r="D242" s="42" t="s">
        <v>42</v>
      </c>
      <c r="E242" s="42" t="s">
        <v>43</v>
      </c>
      <c r="F242" s="48">
        <v>44397</v>
      </c>
      <c r="G242" s="33">
        <v>0</v>
      </c>
      <c r="H242" s="33">
        <v>-600</v>
      </c>
      <c r="I242" s="33">
        <v>-600</v>
      </c>
      <c r="J242" s="49">
        <v>446290</v>
      </c>
      <c r="K242" s="42"/>
      <c r="L242" s="42"/>
    </row>
    <row r="243" spans="1:12">
      <c r="A243" s="39" t="s">
        <v>201</v>
      </c>
      <c r="B243" s="42" t="s">
        <v>158</v>
      </c>
      <c r="C243" s="42" t="s">
        <v>159</v>
      </c>
      <c r="D243" s="42" t="s">
        <v>42</v>
      </c>
      <c r="E243" s="42" t="s">
        <v>43</v>
      </c>
      <c r="F243" s="48">
        <v>44397</v>
      </c>
      <c r="G243" s="33">
        <v>0</v>
      </c>
      <c r="H243" s="33">
        <v>-2610</v>
      </c>
      <c r="I243" s="33">
        <v>-2610</v>
      </c>
      <c r="J243" s="49">
        <v>446292</v>
      </c>
      <c r="K243" s="42"/>
      <c r="L243" s="42"/>
    </row>
    <row r="244" spans="1:12">
      <c r="A244" s="39" t="s">
        <v>201</v>
      </c>
      <c r="B244" s="42" t="s">
        <v>158</v>
      </c>
      <c r="C244" s="42" t="s">
        <v>159</v>
      </c>
      <c r="D244" s="42" t="s">
        <v>42</v>
      </c>
      <c r="E244" s="42" t="s">
        <v>43</v>
      </c>
      <c r="F244" s="48">
        <v>44397</v>
      </c>
      <c r="G244" s="33">
        <v>0</v>
      </c>
      <c r="H244" s="33">
        <v>-71.849999999999994</v>
      </c>
      <c r="I244" s="33">
        <v>-71.849999999999994</v>
      </c>
      <c r="J244" s="49">
        <v>446293</v>
      </c>
      <c r="K244" s="42"/>
      <c r="L244" s="42"/>
    </row>
    <row r="245" spans="1:12">
      <c r="A245" s="39" t="s">
        <v>201</v>
      </c>
      <c r="B245" s="42" t="s">
        <v>158</v>
      </c>
      <c r="C245" s="42" t="s">
        <v>159</v>
      </c>
      <c r="D245" s="42" t="s">
        <v>42</v>
      </c>
      <c r="E245" s="42" t="s">
        <v>43</v>
      </c>
      <c r="F245" s="48">
        <v>44397</v>
      </c>
      <c r="G245" s="33">
        <v>0</v>
      </c>
      <c r="H245" s="33">
        <v>-20</v>
      </c>
      <c r="I245" s="33">
        <v>-20</v>
      </c>
      <c r="J245" s="49">
        <v>446295</v>
      </c>
      <c r="K245" s="42"/>
      <c r="L245" s="42"/>
    </row>
    <row r="246" spans="1:12">
      <c r="A246" s="39" t="s">
        <v>201</v>
      </c>
      <c r="B246" s="42" t="s">
        <v>158</v>
      </c>
      <c r="C246" s="42" t="s">
        <v>159</v>
      </c>
      <c r="D246" s="42" t="s">
        <v>42</v>
      </c>
      <c r="E246" s="42" t="s">
        <v>43</v>
      </c>
      <c r="F246" s="48">
        <v>44397</v>
      </c>
      <c r="G246" s="33">
        <v>0</v>
      </c>
      <c r="H246" s="33">
        <v>-119.02</v>
      </c>
      <c r="I246" s="33">
        <v>-119.02</v>
      </c>
      <c r="J246" s="49">
        <v>446296</v>
      </c>
      <c r="K246" s="42"/>
      <c r="L246" s="42"/>
    </row>
    <row r="247" spans="1:12">
      <c r="A247" s="39" t="s">
        <v>201</v>
      </c>
      <c r="B247" s="42" t="s">
        <v>158</v>
      </c>
      <c r="C247" s="42" t="s">
        <v>159</v>
      </c>
      <c r="D247" s="42" t="s">
        <v>42</v>
      </c>
      <c r="E247" s="42" t="s">
        <v>43</v>
      </c>
      <c r="F247" s="48">
        <v>44397</v>
      </c>
      <c r="G247" s="33">
        <v>0</v>
      </c>
      <c r="H247" s="33">
        <v>-112</v>
      </c>
      <c r="I247" s="33">
        <v>-112</v>
      </c>
      <c r="J247" s="49">
        <v>446298</v>
      </c>
      <c r="K247" s="42"/>
      <c r="L247" s="42"/>
    </row>
    <row r="248" spans="1:12">
      <c r="A248" s="39" t="s">
        <v>201</v>
      </c>
      <c r="B248" s="42" t="s">
        <v>158</v>
      </c>
      <c r="C248" s="42" t="s">
        <v>159</v>
      </c>
      <c r="D248" s="42" t="s">
        <v>42</v>
      </c>
      <c r="E248" s="42" t="s">
        <v>43</v>
      </c>
      <c r="F248" s="48">
        <v>44397</v>
      </c>
      <c r="G248" s="33">
        <v>0</v>
      </c>
      <c r="H248" s="33">
        <v>-37.36</v>
      </c>
      <c r="I248" s="33">
        <v>-37.36</v>
      </c>
      <c r="J248" s="49">
        <v>446299</v>
      </c>
      <c r="K248" s="42"/>
      <c r="L248" s="42"/>
    </row>
    <row r="249" spans="1:12">
      <c r="A249" s="39" t="s">
        <v>201</v>
      </c>
      <c r="B249" s="42" t="s">
        <v>158</v>
      </c>
      <c r="C249" s="42" t="s">
        <v>159</v>
      </c>
      <c r="D249" s="42" t="s">
        <v>42</v>
      </c>
      <c r="E249" s="42" t="s">
        <v>43</v>
      </c>
      <c r="F249" s="48">
        <v>44397</v>
      </c>
      <c r="G249" s="33">
        <v>0</v>
      </c>
      <c r="H249" s="33">
        <v>-357.5</v>
      </c>
      <c r="I249" s="33">
        <v>-357.5</v>
      </c>
      <c r="J249" s="49">
        <v>446300</v>
      </c>
      <c r="K249" s="42"/>
      <c r="L249" s="42"/>
    </row>
    <row r="250" spans="1:12">
      <c r="A250" s="39" t="s">
        <v>201</v>
      </c>
      <c r="B250" s="42" t="s">
        <v>158</v>
      </c>
      <c r="C250" s="42" t="s">
        <v>159</v>
      </c>
      <c r="D250" s="42" t="s">
        <v>42</v>
      </c>
      <c r="E250" s="42" t="s">
        <v>43</v>
      </c>
      <c r="F250" s="48">
        <v>44397</v>
      </c>
      <c r="G250" s="33">
        <v>0</v>
      </c>
      <c r="H250" s="33">
        <v>-1050</v>
      </c>
      <c r="I250" s="33">
        <v>-1050</v>
      </c>
      <c r="J250" s="49">
        <v>446301</v>
      </c>
      <c r="K250" s="42"/>
      <c r="L250" s="42"/>
    </row>
    <row r="251" spans="1:12">
      <c r="A251" s="39" t="s">
        <v>201</v>
      </c>
      <c r="B251" s="42" t="s">
        <v>158</v>
      </c>
      <c r="C251" s="42" t="s">
        <v>159</v>
      </c>
      <c r="D251" s="42" t="s">
        <v>42</v>
      </c>
      <c r="E251" s="42" t="s">
        <v>43</v>
      </c>
      <c r="F251" s="48">
        <v>44398</v>
      </c>
      <c r="G251" s="33">
        <v>0</v>
      </c>
      <c r="H251" s="33">
        <v>-1257920.31</v>
      </c>
      <c r="I251" s="33">
        <v>-1257920.31</v>
      </c>
      <c r="J251" s="49">
        <v>445889</v>
      </c>
      <c r="K251" s="42"/>
      <c r="L251" s="42"/>
    </row>
    <row r="252" spans="1:12">
      <c r="A252" s="39" t="s">
        <v>201</v>
      </c>
      <c r="B252" s="42" t="s">
        <v>158</v>
      </c>
      <c r="C252" s="42" t="s">
        <v>159</v>
      </c>
      <c r="D252" s="42" t="s">
        <v>42</v>
      </c>
      <c r="E252" s="42" t="s">
        <v>43</v>
      </c>
      <c r="F252" s="48">
        <v>44399</v>
      </c>
      <c r="G252" s="33">
        <v>0</v>
      </c>
      <c r="H252" s="33">
        <v>-200000</v>
      </c>
      <c r="I252" s="33">
        <v>-200000</v>
      </c>
      <c r="J252" s="49">
        <v>445890</v>
      </c>
      <c r="K252" s="42"/>
      <c r="L252" s="42"/>
    </row>
    <row r="253" spans="1:12">
      <c r="A253" s="39" t="s">
        <v>201</v>
      </c>
      <c r="B253" s="42" t="s">
        <v>158</v>
      </c>
      <c r="C253" s="42" t="s">
        <v>159</v>
      </c>
      <c r="D253" s="42" t="s">
        <v>42</v>
      </c>
      <c r="E253" s="42" t="s">
        <v>43</v>
      </c>
      <c r="F253" s="48">
        <v>44399</v>
      </c>
      <c r="G253" s="33">
        <v>0</v>
      </c>
      <c r="H253" s="33">
        <v>-400000</v>
      </c>
      <c r="I253" s="33">
        <v>-400000</v>
      </c>
      <c r="J253" s="49">
        <v>446008</v>
      </c>
      <c r="K253" s="42"/>
      <c r="L253" s="42"/>
    </row>
    <row r="254" spans="1:12">
      <c r="A254" s="39" t="s">
        <v>201</v>
      </c>
      <c r="B254" s="42" t="s">
        <v>158</v>
      </c>
      <c r="C254" s="42" t="s">
        <v>159</v>
      </c>
      <c r="D254" s="42" t="s">
        <v>42</v>
      </c>
      <c r="E254" s="42" t="s">
        <v>43</v>
      </c>
      <c r="F254" s="48">
        <v>44407</v>
      </c>
      <c r="G254" s="33">
        <v>0</v>
      </c>
      <c r="H254" s="33">
        <v>-579792.42000000004</v>
      </c>
      <c r="I254" s="33">
        <v>-579792.42000000004</v>
      </c>
      <c r="J254" s="49">
        <v>446010</v>
      </c>
      <c r="K254" s="42"/>
      <c r="L254" s="42"/>
    </row>
    <row r="255" spans="1:12">
      <c r="A255" s="39" t="s">
        <v>201</v>
      </c>
      <c r="B255" s="42" t="s">
        <v>158</v>
      </c>
      <c r="C255" s="42" t="s">
        <v>159</v>
      </c>
      <c r="D255" s="42" t="s">
        <v>42</v>
      </c>
      <c r="E255" s="42" t="s">
        <v>43</v>
      </c>
      <c r="F255" s="48">
        <v>44426</v>
      </c>
      <c r="G255" s="33">
        <v>0</v>
      </c>
      <c r="H255" s="33">
        <v>-250000</v>
      </c>
      <c r="I255" s="33">
        <v>-250000</v>
      </c>
      <c r="J255" s="49">
        <v>446060</v>
      </c>
      <c r="K255" s="42"/>
      <c r="L255" s="42"/>
    </row>
    <row r="256" spans="1:12">
      <c r="A256" s="39" t="s">
        <v>201</v>
      </c>
      <c r="B256" s="42" t="s">
        <v>158</v>
      </c>
      <c r="C256" s="42" t="s">
        <v>159</v>
      </c>
      <c r="D256" s="42" t="s">
        <v>42</v>
      </c>
      <c r="E256" s="42" t="s">
        <v>43</v>
      </c>
      <c r="F256" s="48">
        <v>44439</v>
      </c>
      <c r="G256" s="33">
        <v>0</v>
      </c>
      <c r="H256" s="33">
        <v>-3986.81</v>
      </c>
      <c r="I256" s="33">
        <v>-3986.81</v>
      </c>
      <c r="J256" s="49">
        <v>446061</v>
      </c>
      <c r="K256" s="42"/>
      <c r="L256" s="42"/>
    </row>
    <row r="257" spans="1:12">
      <c r="A257" s="39" t="s">
        <v>201</v>
      </c>
      <c r="B257" s="42" t="s">
        <v>158</v>
      </c>
      <c r="C257" s="42" t="s">
        <v>159</v>
      </c>
      <c r="D257" s="42" t="s">
        <v>42</v>
      </c>
      <c r="E257" s="42" t="s">
        <v>43</v>
      </c>
      <c r="F257" s="48">
        <v>44439</v>
      </c>
      <c r="G257" s="33">
        <v>0</v>
      </c>
      <c r="H257" s="33">
        <v>-7164.72</v>
      </c>
      <c r="I257" s="33">
        <v>-7164.72</v>
      </c>
      <c r="J257" s="49">
        <v>446254</v>
      </c>
      <c r="K257" s="42"/>
      <c r="L257" s="42"/>
    </row>
    <row r="258" spans="1:12">
      <c r="A258" s="39" t="s">
        <v>201</v>
      </c>
      <c r="B258" s="42" t="s">
        <v>158</v>
      </c>
      <c r="C258" s="42" t="s">
        <v>159</v>
      </c>
      <c r="D258" s="42" t="s">
        <v>42</v>
      </c>
      <c r="E258" s="42" t="s">
        <v>43</v>
      </c>
      <c r="F258" s="48">
        <v>44439</v>
      </c>
      <c r="G258" s="33">
        <v>0</v>
      </c>
      <c r="H258" s="33">
        <v>-111</v>
      </c>
      <c r="I258" s="33">
        <v>-111</v>
      </c>
      <c r="J258" s="49">
        <v>446257</v>
      </c>
      <c r="K258" s="42"/>
      <c r="L258" s="42"/>
    </row>
    <row r="259" spans="1:12">
      <c r="A259" s="39" t="s">
        <v>201</v>
      </c>
      <c r="B259" s="42" t="s">
        <v>158</v>
      </c>
      <c r="C259" s="42" t="s">
        <v>159</v>
      </c>
      <c r="D259" s="42" t="s">
        <v>42</v>
      </c>
      <c r="E259" s="42" t="s">
        <v>43</v>
      </c>
      <c r="F259" s="48">
        <v>44439</v>
      </c>
      <c r="G259" s="33">
        <v>0</v>
      </c>
      <c r="H259" s="33">
        <v>-2730</v>
      </c>
      <c r="I259" s="33">
        <v>-2730</v>
      </c>
      <c r="J259" s="49">
        <v>446258</v>
      </c>
      <c r="K259" s="42"/>
      <c r="L259" s="42"/>
    </row>
    <row r="260" spans="1:12">
      <c r="A260" s="39" t="s">
        <v>201</v>
      </c>
      <c r="B260" s="42" t="s">
        <v>158</v>
      </c>
      <c r="C260" s="42" t="s">
        <v>159</v>
      </c>
      <c r="D260" s="42" t="s">
        <v>42</v>
      </c>
      <c r="E260" s="42" t="s">
        <v>43</v>
      </c>
      <c r="F260" s="48">
        <v>44439</v>
      </c>
      <c r="G260" s="33">
        <v>0</v>
      </c>
      <c r="H260" s="33">
        <v>-37.090000000000003</v>
      </c>
      <c r="I260" s="33">
        <v>-37.090000000000003</v>
      </c>
      <c r="J260" s="49">
        <v>446260</v>
      </c>
      <c r="K260" s="42"/>
      <c r="L260" s="42"/>
    </row>
    <row r="261" spans="1:12">
      <c r="A261" s="39" t="s">
        <v>201</v>
      </c>
      <c r="B261" s="42" t="s">
        <v>158</v>
      </c>
      <c r="C261" s="42" t="s">
        <v>159</v>
      </c>
      <c r="D261" s="42" t="s">
        <v>42</v>
      </c>
      <c r="E261" s="42" t="s">
        <v>43</v>
      </c>
      <c r="F261" s="48">
        <v>44439</v>
      </c>
      <c r="G261" s="33">
        <v>0</v>
      </c>
      <c r="H261" s="33">
        <v>-510</v>
      </c>
      <c r="I261" s="33">
        <v>-510</v>
      </c>
      <c r="J261" s="49">
        <v>446262</v>
      </c>
      <c r="K261" s="42"/>
      <c r="L261" s="42"/>
    </row>
    <row r="262" spans="1:12">
      <c r="A262" s="39" t="s">
        <v>201</v>
      </c>
      <c r="B262" s="42" t="s">
        <v>158</v>
      </c>
      <c r="C262" s="42" t="s">
        <v>159</v>
      </c>
      <c r="D262" s="42" t="s">
        <v>42</v>
      </c>
      <c r="E262" s="42" t="s">
        <v>43</v>
      </c>
      <c r="F262" s="48">
        <v>44439</v>
      </c>
      <c r="G262" s="33">
        <v>0</v>
      </c>
      <c r="H262" s="33">
        <v>-2580</v>
      </c>
      <c r="I262" s="33">
        <v>-2580</v>
      </c>
      <c r="J262" s="49">
        <v>446263</v>
      </c>
      <c r="K262" s="42"/>
      <c r="L262" s="42"/>
    </row>
    <row r="263" spans="1:12">
      <c r="A263" s="39" t="s">
        <v>201</v>
      </c>
      <c r="B263" s="42" t="s">
        <v>158</v>
      </c>
      <c r="C263" s="42" t="s">
        <v>159</v>
      </c>
      <c r="D263" s="42" t="s">
        <v>42</v>
      </c>
      <c r="E263" s="42" t="s">
        <v>43</v>
      </c>
      <c r="F263" s="48">
        <v>44439</v>
      </c>
      <c r="G263" s="33">
        <v>0</v>
      </c>
      <c r="H263" s="33">
        <v>-37.090000000000003</v>
      </c>
      <c r="I263" s="33">
        <v>-37.090000000000003</v>
      </c>
      <c r="J263" s="49">
        <v>446265</v>
      </c>
      <c r="K263" s="42"/>
      <c r="L263" s="42"/>
    </row>
    <row r="264" spans="1:12">
      <c r="A264" s="39" t="s">
        <v>201</v>
      </c>
      <c r="B264" s="42" t="s">
        <v>158</v>
      </c>
      <c r="C264" s="42" t="s">
        <v>159</v>
      </c>
      <c r="D264" s="42" t="s">
        <v>42</v>
      </c>
      <c r="E264" s="42" t="s">
        <v>43</v>
      </c>
      <c r="F264" s="48">
        <v>44439</v>
      </c>
      <c r="G264" s="33">
        <v>0</v>
      </c>
      <c r="H264" s="33">
        <v>-2355.23</v>
      </c>
      <c r="I264" s="33">
        <v>-2355.23</v>
      </c>
      <c r="J264" s="49">
        <v>446267</v>
      </c>
      <c r="K264" s="42"/>
      <c r="L264" s="42"/>
    </row>
    <row r="265" spans="1:12">
      <c r="A265" s="39" t="s">
        <v>201</v>
      </c>
      <c r="B265" s="42" t="s">
        <v>158</v>
      </c>
      <c r="C265" s="42" t="s">
        <v>159</v>
      </c>
      <c r="D265" s="42" t="s">
        <v>42</v>
      </c>
      <c r="E265" s="42" t="s">
        <v>43</v>
      </c>
      <c r="F265" s="48">
        <v>44439</v>
      </c>
      <c r="G265" s="33">
        <v>0</v>
      </c>
      <c r="H265" s="33">
        <v>-450</v>
      </c>
      <c r="I265" s="33">
        <v>-450</v>
      </c>
      <c r="J265" s="49">
        <v>446268</v>
      </c>
      <c r="K265" s="42"/>
      <c r="L265" s="42"/>
    </row>
    <row r="266" spans="1:12">
      <c r="A266" s="39" t="s">
        <v>201</v>
      </c>
      <c r="B266" s="42" t="s">
        <v>158</v>
      </c>
      <c r="C266" s="42" t="s">
        <v>159</v>
      </c>
      <c r="D266" s="42" t="s">
        <v>42</v>
      </c>
      <c r="E266" s="42" t="s">
        <v>43</v>
      </c>
      <c r="F266" s="48">
        <v>44439</v>
      </c>
      <c r="G266" s="33">
        <v>0</v>
      </c>
      <c r="H266" s="33">
        <v>-1350</v>
      </c>
      <c r="I266" s="33">
        <v>-1350</v>
      </c>
      <c r="J266" s="49">
        <v>446278</v>
      </c>
      <c r="K266" s="42"/>
      <c r="L266" s="42"/>
    </row>
    <row r="267" spans="1:12">
      <c r="A267" s="39" t="s">
        <v>201</v>
      </c>
      <c r="B267" s="42" t="s">
        <v>158</v>
      </c>
      <c r="C267" s="42" t="s">
        <v>159</v>
      </c>
      <c r="D267" s="42" t="s">
        <v>42</v>
      </c>
      <c r="E267" s="42" t="s">
        <v>43</v>
      </c>
      <c r="F267" s="48">
        <v>44439</v>
      </c>
      <c r="G267" s="33">
        <v>0</v>
      </c>
      <c r="H267" s="33">
        <v>-1200</v>
      </c>
      <c r="I267" s="33">
        <v>-1200</v>
      </c>
      <c r="J267" s="49">
        <v>446280</v>
      </c>
      <c r="K267" s="42"/>
      <c r="L267" s="42"/>
    </row>
    <row r="268" spans="1:12">
      <c r="A268" s="39" t="s">
        <v>201</v>
      </c>
      <c r="B268" s="42" t="s">
        <v>158</v>
      </c>
      <c r="C268" s="42" t="s">
        <v>159</v>
      </c>
      <c r="D268" s="42" t="s">
        <v>42</v>
      </c>
      <c r="E268" s="42" t="s">
        <v>43</v>
      </c>
      <c r="F268" s="48">
        <v>44439</v>
      </c>
      <c r="G268" s="33">
        <v>0</v>
      </c>
      <c r="H268" s="33">
        <v>-6218</v>
      </c>
      <c r="I268" s="33">
        <v>-6218</v>
      </c>
      <c r="J268" s="49">
        <v>446281</v>
      </c>
      <c r="K268" s="42"/>
      <c r="L268" s="42"/>
    </row>
    <row r="269" spans="1:12">
      <c r="A269" s="39" t="s">
        <v>201</v>
      </c>
      <c r="B269" s="42" t="s">
        <v>158</v>
      </c>
      <c r="C269" s="42" t="s">
        <v>159</v>
      </c>
      <c r="D269" s="42" t="s">
        <v>42</v>
      </c>
      <c r="E269" s="42" t="s">
        <v>43</v>
      </c>
      <c r="F269" s="48">
        <v>44454</v>
      </c>
      <c r="G269" s="33">
        <v>0</v>
      </c>
      <c r="H269" s="33">
        <v>-29.64</v>
      </c>
      <c r="I269" s="33">
        <v>-29.64</v>
      </c>
      <c r="J269" s="49">
        <v>446138</v>
      </c>
      <c r="K269" s="42"/>
      <c r="L269" s="42"/>
    </row>
    <row r="270" spans="1:12">
      <c r="A270" s="39" t="s">
        <v>201</v>
      </c>
      <c r="B270" s="42" t="s">
        <v>158</v>
      </c>
      <c r="C270" s="42" t="s">
        <v>159</v>
      </c>
      <c r="D270" s="42" t="s">
        <v>42</v>
      </c>
      <c r="E270" s="42" t="s">
        <v>43</v>
      </c>
      <c r="F270" s="48">
        <v>44459</v>
      </c>
      <c r="G270" s="33">
        <v>0</v>
      </c>
      <c r="H270" s="33">
        <v>-221.91</v>
      </c>
      <c r="I270" s="33">
        <v>-221.91</v>
      </c>
      <c r="J270" s="49">
        <v>446064</v>
      </c>
      <c r="K270" s="42"/>
      <c r="L270" s="42"/>
    </row>
    <row r="271" spans="1:12">
      <c r="A271" s="39" t="s">
        <v>201</v>
      </c>
      <c r="B271" s="42" t="s">
        <v>158</v>
      </c>
      <c r="C271" s="42" t="s">
        <v>159</v>
      </c>
      <c r="D271" s="42" t="s">
        <v>42</v>
      </c>
      <c r="E271" s="42" t="s">
        <v>43</v>
      </c>
      <c r="F271" s="48">
        <v>44466</v>
      </c>
      <c r="G271" s="33">
        <v>0</v>
      </c>
      <c r="H271" s="33">
        <v>-100000</v>
      </c>
      <c r="I271" s="33">
        <v>-100000</v>
      </c>
      <c r="J271" s="49">
        <v>446136</v>
      </c>
      <c r="K271" s="42"/>
      <c r="L271" s="42"/>
    </row>
    <row r="272" spans="1:12">
      <c r="A272" s="39" t="s">
        <v>201</v>
      </c>
      <c r="B272" s="42" t="s">
        <v>158</v>
      </c>
      <c r="C272" s="42" t="s">
        <v>159</v>
      </c>
      <c r="D272" s="42" t="s">
        <v>42</v>
      </c>
      <c r="E272" s="42" t="s">
        <v>43</v>
      </c>
      <c r="F272" s="48">
        <v>44467</v>
      </c>
      <c r="G272" s="33">
        <v>0</v>
      </c>
      <c r="H272" s="33">
        <v>-150</v>
      </c>
      <c r="I272" s="33">
        <v>-150</v>
      </c>
      <c r="J272" s="49">
        <v>446282</v>
      </c>
      <c r="K272" s="42"/>
      <c r="L272" s="42"/>
    </row>
    <row r="273" spans="1:12">
      <c r="A273" s="39" t="s">
        <v>201</v>
      </c>
      <c r="B273" s="42" t="s">
        <v>158</v>
      </c>
      <c r="C273" s="42" t="s">
        <v>159</v>
      </c>
      <c r="D273" s="42" t="s">
        <v>42</v>
      </c>
      <c r="E273" s="42" t="s">
        <v>43</v>
      </c>
      <c r="F273" s="48">
        <v>44467</v>
      </c>
      <c r="G273" s="33">
        <v>0</v>
      </c>
      <c r="H273" s="33">
        <v>-1620</v>
      </c>
      <c r="I273" s="33">
        <v>-1620</v>
      </c>
      <c r="J273" s="49">
        <v>446284</v>
      </c>
      <c r="K273" s="42"/>
      <c r="L273" s="42"/>
    </row>
    <row r="274" spans="1:12">
      <c r="A274" s="39" t="s">
        <v>201</v>
      </c>
      <c r="B274" s="42" t="s">
        <v>158</v>
      </c>
      <c r="C274" s="42" t="s">
        <v>159</v>
      </c>
      <c r="D274" s="42" t="s">
        <v>42</v>
      </c>
      <c r="E274" s="42" t="s">
        <v>43</v>
      </c>
      <c r="F274" s="48">
        <v>44469</v>
      </c>
      <c r="G274" s="33">
        <v>0</v>
      </c>
      <c r="H274" s="33">
        <v>-0.45</v>
      </c>
      <c r="I274" s="33">
        <v>-0.45</v>
      </c>
      <c r="J274" s="49">
        <v>447709</v>
      </c>
      <c r="K274" s="42"/>
      <c r="L274" s="42"/>
    </row>
    <row r="275" spans="1:12">
      <c r="A275" s="39" t="s">
        <v>201</v>
      </c>
      <c r="B275" s="42" t="s">
        <v>158</v>
      </c>
      <c r="C275" s="42" t="s">
        <v>159</v>
      </c>
      <c r="D275" s="42" t="s">
        <v>42</v>
      </c>
      <c r="E275" s="42" t="s">
        <v>43</v>
      </c>
      <c r="F275" s="48">
        <v>44470</v>
      </c>
      <c r="G275" s="33">
        <v>0</v>
      </c>
      <c r="H275" s="33">
        <v>-2625</v>
      </c>
      <c r="I275" s="33">
        <v>-2625</v>
      </c>
      <c r="J275" s="49">
        <v>477586</v>
      </c>
      <c r="K275" s="42"/>
      <c r="L275" s="42"/>
    </row>
    <row r="276" spans="1:12">
      <c r="A276" s="39" t="s">
        <v>201</v>
      </c>
      <c r="B276" s="42" t="s">
        <v>158</v>
      </c>
      <c r="C276" s="42" t="s">
        <v>159</v>
      </c>
      <c r="D276" s="42" t="s">
        <v>42</v>
      </c>
      <c r="E276" s="42" t="s">
        <v>43</v>
      </c>
      <c r="F276" s="48">
        <v>44470</v>
      </c>
      <c r="G276" s="33">
        <v>0</v>
      </c>
      <c r="H276" s="33">
        <v>-25186.12</v>
      </c>
      <c r="I276" s="33">
        <v>-25186.12</v>
      </c>
      <c r="J276" s="49">
        <v>478641</v>
      </c>
      <c r="K276" s="42"/>
      <c r="L276" s="42"/>
    </row>
    <row r="277" spans="1:12">
      <c r="A277" s="39" t="s">
        <v>201</v>
      </c>
      <c r="B277" s="42" t="s">
        <v>158</v>
      </c>
      <c r="C277" s="42" t="s">
        <v>159</v>
      </c>
      <c r="D277" s="42" t="s">
        <v>42</v>
      </c>
      <c r="E277" s="42" t="s">
        <v>43</v>
      </c>
      <c r="F277" s="48">
        <v>44481</v>
      </c>
      <c r="G277" s="33">
        <v>0</v>
      </c>
      <c r="H277" s="33">
        <v>-10150</v>
      </c>
      <c r="I277" s="33">
        <v>-10150</v>
      </c>
      <c r="J277" s="49">
        <v>477692</v>
      </c>
      <c r="K277" s="42"/>
      <c r="L277" s="42"/>
    </row>
    <row r="278" spans="1:12">
      <c r="A278" s="39" t="s">
        <v>201</v>
      </c>
      <c r="B278" s="42" t="s">
        <v>158</v>
      </c>
      <c r="C278" s="42" t="s">
        <v>159</v>
      </c>
      <c r="D278" s="42" t="s">
        <v>42</v>
      </c>
      <c r="E278" s="42" t="s">
        <v>43</v>
      </c>
      <c r="F278" s="48">
        <v>44481</v>
      </c>
      <c r="G278" s="33">
        <v>0</v>
      </c>
      <c r="H278" s="33">
        <v>-679.41</v>
      </c>
      <c r="I278" s="33">
        <v>-679.41</v>
      </c>
      <c r="J278" s="49">
        <v>477693</v>
      </c>
      <c r="K278" s="42"/>
      <c r="L278" s="42"/>
    </row>
    <row r="279" spans="1:12">
      <c r="A279" s="39" t="s">
        <v>201</v>
      </c>
      <c r="B279" s="42" t="s">
        <v>158</v>
      </c>
      <c r="C279" s="42" t="s">
        <v>159</v>
      </c>
      <c r="D279" s="42" t="s">
        <v>42</v>
      </c>
      <c r="E279" s="42" t="s">
        <v>43</v>
      </c>
      <c r="F279" s="48">
        <v>44481</v>
      </c>
      <c r="G279" s="33">
        <v>0</v>
      </c>
      <c r="H279" s="33">
        <v>-2111.5100000000002</v>
      </c>
      <c r="I279" s="33">
        <v>-2111.5100000000002</v>
      </c>
      <c r="J279" s="49">
        <v>478255</v>
      </c>
      <c r="K279" s="42"/>
      <c r="L279" s="42"/>
    </row>
    <row r="280" spans="1:12">
      <c r="A280" s="39" t="s">
        <v>201</v>
      </c>
      <c r="B280" s="42" t="s">
        <v>158</v>
      </c>
      <c r="C280" s="42" t="s">
        <v>159</v>
      </c>
      <c r="D280" s="42" t="s">
        <v>42</v>
      </c>
      <c r="E280" s="42" t="s">
        <v>43</v>
      </c>
      <c r="F280" s="48">
        <v>44481</v>
      </c>
      <c r="G280" s="33">
        <v>0</v>
      </c>
      <c r="H280" s="33">
        <v>-3534.11</v>
      </c>
      <c r="I280" s="33">
        <v>-3534.11</v>
      </c>
      <c r="J280" s="49">
        <v>478258</v>
      </c>
      <c r="K280" s="42"/>
      <c r="L280" s="42"/>
    </row>
    <row r="281" spans="1:12">
      <c r="A281" s="39" t="s">
        <v>201</v>
      </c>
      <c r="B281" s="42" t="s">
        <v>158</v>
      </c>
      <c r="C281" s="42" t="s">
        <v>159</v>
      </c>
      <c r="D281" s="42" t="s">
        <v>42</v>
      </c>
      <c r="E281" s="42" t="s">
        <v>43</v>
      </c>
      <c r="F281" s="48">
        <v>44481</v>
      </c>
      <c r="G281" s="33">
        <v>0</v>
      </c>
      <c r="H281" s="33">
        <v>-480</v>
      </c>
      <c r="I281" s="33">
        <v>-480</v>
      </c>
      <c r="J281" s="49">
        <v>478260</v>
      </c>
      <c r="K281" s="42"/>
      <c r="L281" s="42"/>
    </row>
    <row r="282" spans="1:12">
      <c r="A282" s="39" t="s">
        <v>201</v>
      </c>
      <c r="B282" s="42" t="s">
        <v>158</v>
      </c>
      <c r="C282" s="42" t="s">
        <v>159</v>
      </c>
      <c r="D282" s="42" t="s">
        <v>42</v>
      </c>
      <c r="E282" s="42" t="s">
        <v>43</v>
      </c>
      <c r="F282" s="48">
        <v>44481</v>
      </c>
      <c r="G282" s="33">
        <v>0</v>
      </c>
      <c r="H282" s="33">
        <v>-750</v>
      </c>
      <c r="I282" s="33">
        <v>-750</v>
      </c>
      <c r="J282" s="49">
        <v>478262</v>
      </c>
      <c r="K282" s="42"/>
      <c r="L282" s="42"/>
    </row>
    <row r="283" spans="1:12">
      <c r="A283" s="39" t="s">
        <v>201</v>
      </c>
      <c r="B283" s="42" t="s">
        <v>158</v>
      </c>
      <c r="C283" s="42" t="s">
        <v>159</v>
      </c>
      <c r="D283" s="42" t="s">
        <v>42</v>
      </c>
      <c r="E283" s="42" t="s">
        <v>43</v>
      </c>
      <c r="F283" s="48">
        <v>44481</v>
      </c>
      <c r="G283" s="33">
        <v>0</v>
      </c>
      <c r="H283" s="33">
        <v>-4950</v>
      </c>
      <c r="I283" s="33">
        <v>-4950</v>
      </c>
      <c r="J283" s="49">
        <v>478263</v>
      </c>
      <c r="K283" s="42"/>
      <c r="L283" s="42"/>
    </row>
    <row r="284" spans="1:12">
      <c r="A284" s="39" t="s">
        <v>201</v>
      </c>
      <c r="B284" s="42" t="s">
        <v>158</v>
      </c>
      <c r="C284" s="42" t="s">
        <v>159</v>
      </c>
      <c r="D284" s="42" t="s">
        <v>42</v>
      </c>
      <c r="E284" s="42" t="s">
        <v>43</v>
      </c>
      <c r="F284" s="48">
        <v>44481</v>
      </c>
      <c r="G284" s="33">
        <v>0</v>
      </c>
      <c r="H284" s="33">
        <v>-750</v>
      </c>
      <c r="I284" s="33">
        <v>-750</v>
      </c>
      <c r="J284" s="49">
        <v>478265</v>
      </c>
      <c r="K284" s="42"/>
      <c r="L284" s="42"/>
    </row>
    <row r="285" spans="1:12">
      <c r="A285" s="39" t="s">
        <v>201</v>
      </c>
      <c r="B285" s="42" t="s">
        <v>158</v>
      </c>
      <c r="C285" s="42" t="s">
        <v>159</v>
      </c>
      <c r="D285" s="42" t="s">
        <v>42</v>
      </c>
      <c r="E285" s="42" t="s">
        <v>43</v>
      </c>
      <c r="F285" s="48">
        <v>44481</v>
      </c>
      <c r="G285" s="33">
        <v>0</v>
      </c>
      <c r="H285" s="33">
        <v>-16250</v>
      </c>
      <c r="I285" s="33">
        <v>-16250</v>
      </c>
      <c r="J285" s="49">
        <v>478268</v>
      </c>
      <c r="K285" s="42"/>
      <c r="L285" s="42"/>
    </row>
    <row r="286" spans="1:12">
      <c r="A286" s="39" t="s">
        <v>201</v>
      </c>
      <c r="B286" s="42" t="s">
        <v>158</v>
      </c>
      <c r="C286" s="42" t="s">
        <v>159</v>
      </c>
      <c r="D286" s="42" t="s">
        <v>42</v>
      </c>
      <c r="E286" s="42" t="s">
        <v>43</v>
      </c>
      <c r="F286" s="48">
        <v>44481</v>
      </c>
      <c r="G286" s="33">
        <v>0</v>
      </c>
      <c r="H286" s="33">
        <v>-16250</v>
      </c>
      <c r="I286" s="33">
        <v>-16250</v>
      </c>
      <c r="J286" s="49">
        <v>478270</v>
      </c>
      <c r="K286" s="42"/>
      <c r="L286" s="42"/>
    </row>
    <row r="287" spans="1:12">
      <c r="A287" s="39" t="s">
        <v>201</v>
      </c>
      <c r="B287" s="42" t="s">
        <v>158</v>
      </c>
      <c r="C287" s="42" t="s">
        <v>159</v>
      </c>
      <c r="D287" s="42" t="s">
        <v>42</v>
      </c>
      <c r="E287" s="42" t="s">
        <v>43</v>
      </c>
      <c r="F287" s="48">
        <v>44482</v>
      </c>
      <c r="G287" s="33">
        <v>0</v>
      </c>
      <c r="H287" s="33">
        <v>-2040</v>
      </c>
      <c r="I287" s="33">
        <v>-2040</v>
      </c>
      <c r="J287" s="49">
        <v>477583</v>
      </c>
      <c r="K287" s="42"/>
      <c r="L287" s="42"/>
    </row>
    <row r="288" spans="1:12">
      <c r="A288" s="39" t="s">
        <v>201</v>
      </c>
      <c r="B288" s="42" t="s">
        <v>158</v>
      </c>
      <c r="C288" s="42" t="s">
        <v>159</v>
      </c>
      <c r="D288" s="42" t="s">
        <v>42</v>
      </c>
      <c r="E288" s="42" t="s">
        <v>43</v>
      </c>
      <c r="F288" s="48">
        <v>44484</v>
      </c>
      <c r="G288" s="33">
        <v>0</v>
      </c>
      <c r="H288" s="33">
        <v>-29.66</v>
      </c>
      <c r="I288" s="33">
        <v>-29.66</v>
      </c>
      <c r="J288" s="49">
        <v>477581</v>
      </c>
      <c r="K288" s="42"/>
      <c r="L288" s="42"/>
    </row>
    <row r="289" spans="1:12">
      <c r="A289" s="39" t="s">
        <v>201</v>
      </c>
      <c r="B289" s="42" t="s">
        <v>158</v>
      </c>
      <c r="C289" s="42" t="s">
        <v>159</v>
      </c>
      <c r="D289" s="42" t="s">
        <v>42</v>
      </c>
      <c r="E289" s="42" t="s">
        <v>43</v>
      </c>
      <c r="F289" s="48">
        <v>44487</v>
      </c>
      <c r="G289" s="33">
        <v>0</v>
      </c>
      <c r="H289" s="33">
        <v>-100000</v>
      </c>
      <c r="I289" s="33">
        <v>-100000</v>
      </c>
      <c r="J289" s="49">
        <v>477582</v>
      </c>
      <c r="K289" s="42"/>
      <c r="L289" s="42"/>
    </row>
    <row r="290" spans="1:12">
      <c r="A290" s="39" t="s">
        <v>201</v>
      </c>
      <c r="B290" s="42" t="s">
        <v>158</v>
      </c>
      <c r="C290" s="42" t="s">
        <v>159</v>
      </c>
      <c r="D290" s="42" t="s">
        <v>42</v>
      </c>
      <c r="E290" s="42" t="s">
        <v>43</v>
      </c>
      <c r="F290" s="48">
        <v>44488</v>
      </c>
      <c r="G290" s="33">
        <v>0</v>
      </c>
      <c r="H290" s="33">
        <v>-14033.34</v>
      </c>
      <c r="I290" s="33">
        <v>-14033.34</v>
      </c>
      <c r="J290" s="49">
        <v>478277</v>
      </c>
      <c r="K290" s="42"/>
      <c r="L290" s="42"/>
    </row>
    <row r="291" spans="1:12">
      <c r="A291" s="39" t="s">
        <v>201</v>
      </c>
      <c r="B291" s="42" t="s">
        <v>158</v>
      </c>
      <c r="C291" s="42" t="s">
        <v>159</v>
      </c>
      <c r="D291" s="42" t="s">
        <v>42</v>
      </c>
      <c r="E291" s="42" t="s">
        <v>43</v>
      </c>
      <c r="F291" s="48">
        <v>44488</v>
      </c>
      <c r="G291" s="33">
        <v>0</v>
      </c>
      <c r="H291" s="33">
        <v>-900</v>
      </c>
      <c r="I291" s="33">
        <v>-900</v>
      </c>
      <c r="J291" s="49">
        <v>478280</v>
      </c>
      <c r="K291" s="42"/>
      <c r="L291" s="42"/>
    </row>
    <row r="292" spans="1:12">
      <c r="A292" s="39" t="s">
        <v>201</v>
      </c>
      <c r="B292" s="42" t="s">
        <v>158</v>
      </c>
      <c r="C292" s="42" t="s">
        <v>159</v>
      </c>
      <c r="D292" s="42" t="s">
        <v>42</v>
      </c>
      <c r="E292" s="42" t="s">
        <v>43</v>
      </c>
      <c r="F292" s="48">
        <v>44488</v>
      </c>
      <c r="G292" s="33">
        <v>0</v>
      </c>
      <c r="H292" s="33">
        <v>-4220</v>
      </c>
      <c r="I292" s="33">
        <v>-4220</v>
      </c>
      <c r="J292" s="49">
        <v>478282</v>
      </c>
      <c r="K292" s="42"/>
      <c r="L292" s="42"/>
    </row>
    <row r="293" spans="1:12">
      <c r="A293" s="39" t="s">
        <v>201</v>
      </c>
      <c r="B293" s="42" t="s">
        <v>158</v>
      </c>
      <c r="C293" s="42" t="s">
        <v>159</v>
      </c>
      <c r="D293" s="42" t="s">
        <v>42</v>
      </c>
      <c r="E293" s="42" t="s">
        <v>43</v>
      </c>
      <c r="F293" s="48">
        <v>44496</v>
      </c>
      <c r="G293" s="33">
        <v>0</v>
      </c>
      <c r="H293" s="33">
        <v>-2400</v>
      </c>
      <c r="I293" s="33">
        <v>-2400</v>
      </c>
      <c r="J293" s="49">
        <v>477587</v>
      </c>
      <c r="K293" s="42"/>
      <c r="L293" s="42"/>
    </row>
    <row r="294" spans="1:12">
      <c r="A294" s="39" t="s">
        <v>201</v>
      </c>
      <c r="B294" s="42" t="s">
        <v>158</v>
      </c>
      <c r="C294" s="42" t="s">
        <v>159</v>
      </c>
      <c r="D294" s="42" t="s">
        <v>42</v>
      </c>
      <c r="E294" s="42" t="s">
        <v>43</v>
      </c>
      <c r="F294" s="48">
        <v>44501</v>
      </c>
      <c r="G294" s="33">
        <v>0</v>
      </c>
      <c r="H294" s="33">
        <v>-37179.980000000003</v>
      </c>
      <c r="I294" s="33">
        <v>-37179.980000000003</v>
      </c>
      <c r="J294" s="49">
        <v>478632</v>
      </c>
      <c r="K294" s="42"/>
      <c r="L294" s="42"/>
    </row>
    <row r="295" spans="1:12">
      <c r="A295" s="39" t="s">
        <v>201</v>
      </c>
      <c r="B295" s="42" t="s">
        <v>158</v>
      </c>
      <c r="C295" s="42" t="s">
        <v>159</v>
      </c>
      <c r="D295" s="42" t="s">
        <v>42</v>
      </c>
      <c r="E295" s="42" t="s">
        <v>43</v>
      </c>
      <c r="F295" s="48">
        <v>44510</v>
      </c>
      <c r="G295" s="33">
        <v>0</v>
      </c>
      <c r="H295" s="33">
        <v>-103703.13</v>
      </c>
      <c r="I295" s="33">
        <v>-103703.13</v>
      </c>
      <c r="J295" s="49">
        <v>477593</v>
      </c>
      <c r="K295" s="42"/>
      <c r="L295" s="42"/>
    </row>
    <row r="296" spans="1:12">
      <c r="A296" s="39" t="s">
        <v>201</v>
      </c>
      <c r="B296" s="42" t="s">
        <v>158</v>
      </c>
      <c r="C296" s="42" t="s">
        <v>159</v>
      </c>
      <c r="D296" s="42" t="s">
        <v>42</v>
      </c>
      <c r="E296" s="42" t="s">
        <v>43</v>
      </c>
      <c r="F296" s="48">
        <v>44515</v>
      </c>
      <c r="G296" s="33">
        <v>0</v>
      </c>
      <c r="H296" s="33">
        <v>-29.68</v>
      </c>
      <c r="I296" s="33">
        <v>-29.68</v>
      </c>
      <c r="J296" s="49">
        <v>477594</v>
      </c>
      <c r="K296" s="42"/>
      <c r="L296" s="42"/>
    </row>
    <row r="297" spans="1:12">
      <c r="A297" s="39" t="s">
        <v>201</v>
      </c>
      <c r="B297" s="42" t="s">
        <v>158</v>
      </c>
      <c r="C297" s="42" t="s">
        <v>159</v>
      </c>
      <c r="D297" s="42" t="s">
        <v>42</v>
      </c>
      <c r="E297" s="42" t="s">
        <v>43</v>
      </c>
      <c r="F297" s="48">
        <v>44544</v>
      </c>
      <c r="G297" s="33">
        <v>0</v>
      </c>
      <c r="H297" s="33">
        <v>-141.24</v>
      </c>
      <c r="I297" s="33">
        <v>-141.24</v>
      </c>
      <c r="J297" s="49">
        <v>478289</v>
      </c>
      <c r="K297" s="42"/>
      <c r="L297" s="42"/>
    </row>
    <row r="298" spans="1:12">
      <c r="A298" s="39" t="s">
        <v>201</v>
      </c>
      <c r="B298" s="42" t="s">
        <v>158</v>
      </c>
      <c r="C298" s="42" t="s">
        <v>159</v>
      </c>
      <c r="D298" s="42" t="s">
        <v>42</v>
      </c>
      <c r="E298" s="42" t="s">
        <v>43</v>
      </c>
      <c r="F298" s="48">
        <v>44544</v>
      </c>
      <c r="G298" s="33">
        <v>0</v>
      </c>
      <c r="H298" s="33">
        <v>-1000</v>
      </c>
      <c r="I298" s="33">
        <v>-1000</v>
      </c>
      <c r="J298" s="49">
        <v>478296</v>
      </c>
      <c r="K298" s="42"/>
      <c r="L298" s="42"/>
    </row>
    <row r="299" spans="1:12">
      <c r="A299" s="39" t="s">
        <v>201</v>
      </c>
      <c r="B299" s="42" t="s">
        <v>158</v>
      </c>
      <c r="C299" s="42" t="s">
        <v>159</v>
      </c>
      <c r="D299" s="42" t="s">
        <v>42</v>
      </c>
      <c r="E299" s="42" t="s">
        <v>43</v>
      </c>
      <c r="F299" s="48">
        <v>44545</v>
      </c>
      <c r="G299" s="33">
        <v>0</v>
      </c>
      <c r="H299" s="33">
        <v>-462</v>
      </c>
      <c r="I299" s="33">
        <v>-462</v>
      </c>
      <c r="J299" s="49">
        <v>477600</v>
      </c>
      <c r="K299" s="42"/>
      <c r="L299" s="42"/>
    </row>
    <row r="300" spans="1:12">
      <c r="A300" s="39" t="s">
        <v>201</v>
      </c>
      <c r="B300" s="42" t="s">
        <v>158</v>
      </c>
      <c r="C300" s="42" t="s">
        <v>159</v>
      </c>
      <c r="D300" s="42" t="s">
        <v>42</v>
      </c>
      <c r="E300" s="42" t="s">
        <v>43</v>
      </c>
      <c r="F300" s="48">
        <v>44545</v>
      </c>
      <c r="G300" s="33">
        <v>0</v>
      </c>
      <c r="H300" s="33">
        <v>-829.49</v>
      </c>
      <c r="I300" s="33">
        <v>-829.49</v>
      </c>
      <c r="J300" s="49">
        <v>477608</v>
      </c>
      <c r="K300" s="42"/>
      <c r="L300" s="42"/>
    </row>
    <row r="301" spans="1:12">
      <c r="A301" s="39" t="s">
        <v>201</v>
      </c>
      <c r="B301" s="42" t="s">
        <v>158</v>
      </c>
      <c r="C301" s="42" t="s">
        <v>159</v>
      </c>
      <c r="D301" s="42" t="s">
        <v>42</v>
      </c>
      <c r="E301" s="42" t="s">
        <v>43</v>
      </c>
      <c r="F301" s="48">
        <v>44545</v>
      </c>
      <c r="G301" s="33">
        <v>0</v>
      </c>
      <c r="H301" s="33">
        <v>-369.6</v>
      </c>
      <c r="I301" s="33">
        <v>-369.6</v>
      </c>
      <c r="J301" s="49">
        <v>477612</v>
      </c>
      <c r="K301" s="42"/>
      <c r="L301" s="42"/>
    </row>
    <row r="302" spans="1:12">
      <c r="A302" s="39" t="s">
        <v>201</v>
      </c>
      <c r="B302" s="42" t="s">
        <v>158</v>
      </c>
      <c r="C302" s="42" t="s">
        <v>159</v>
      </c>
      <c r="D302" s="42" t="s">
        <v>42</v>
      </c>
      <c r="E302" s="42" t="s">
        <v>43</v>
      </c>
      <c r="F302" s="48">
        <v>44546</v>
      </c>
      <c r="G302" s="33">
        <v>0</v>
      </c>
      <c r="H302" s="33">
        <v>-13290.12</v>
      </c>
      <c r="I302" s="33">
        <v>-13290.12</v>
      </c>
      <c r="J302" s="49">
        <v>477614</v>
      </c>
      <c r="K302" s="42"/>
      <c r="L302" s="42"/>
    </row>
    <row r="303" spans="1:12">
      <c r="A303" s="39" t="s">
        <v>201</v>
      </c>
      <c r="B303" s="42" t="s">
        <v>158</v>
      </c>
      <c r="C303" s="42" t="s">
        <v>159</v>
      </c>
      <c r="D303" s="42" t="s">
        <v>42</v>
      </c>
      <c r="E303" s="42" t="s">
        <v>43</v>
      </c>
      <c r="F303" s="48">
        <v>44547</v>
      </c>
      <c r="G303" s="33">
        <v>0</v>
      </c>
      <c r="H303" s="33">
        <v>-9521.68</v>
      </c>
      <c r="I303" s="33">
        <v>-9521.68</v>
      </c>
      <c r="J303" s="49">
        <v>477617</v>
      </c>
      <c r="K303" s="42"/>
      <c r="L303" s="42"/>
    </row>
    <row r="304" spans="1:12">
      <c r="A304" s="39" t="s">
        <v>201</v>
      </c>
      <c r="B304" s="42" t="s">
        <v>158</v>
      </c>
      <c r="C304" s="42" t="s">
        <v>159</v>
      </c>
      <c r="D304" s="42" t="s">
        <v>42</v>
      </c>
      <c r="E304" s="42" t="s">
        <v>43</v>
      </c>
      <c r="F304" s="48">
        <v>44550</v>
      </c>
      <c r="G304" s="33">
        <v>0</v>
      </c>
      <c r="H304" s="33">
        <v>-20096.84</v>
      </c>
      <c r="I304" s="33">
        <v>-20096.84</v>
      </c>
      <c r="J304" s="49">
        <v>477625</v>
      </c>
      <c r="K304" s="42"/>
      <c r="L304" s="42"/>
    </row>
    <row r="305" spans="1:12">
      <c r="A305" s="39" t="s">
        <v>201</v>
      </c>
      <c r="B305" s="42" t="s">
        <v>158</v>
      </c>
      <c r="C305" s="42" t="s">
        <v>159</v>
      </c>
      <c r="D305" s="42" t="s">
        <v>42</v>
      </c>
      <c r="E305" s="42" t="s">
        <v>43</v>
      </c>
      <c r="F305" s="48">
        <v>44550</v>
      </c>
      <c r="G305" s="33">
        <v>0</v>
      </c>
      <c r="H305" s="33">
        <v>-50000</v>
      </c>
      <c r="I305" s="33">
        <v>-50000</v>
      </c>
      <c r="J305" s="49">
        <v>477681</v>
      </c>
      <c r="K305" s="42"/>
      <c r="L305" s="42"/>
    </row>
    <row r="306" spans="1:12">
      <c r="A306" s="39" t="s">
        <v>201</v>
      </c>
      <c r="B306" s="42" t="s">
        <v>158</v>
      </c>
      <c r="C306" s="42" t="s">
        <v>159</v>
      </c>
      <c r="D306" s="42" t="s">
        <v>42</v>
      </c>
      <c r="E306" s="42" t="s">
        <v>43</v>
      </c>
      <c r="F306" s="48">
        <v>44551</v>
      </c>
      <c r="G306" s="33">
        <v>0</v>
      </c>
      <c r="H306" s="33">
        <v>-15124.1</v>
      </c>
      <c r="I306" s="33">
        <v>-15124.1</v>
      </c>
      <c r="J306" s="49">
        <v>477634</v>
      </c>
      <c r="K306" s="42"/>
      <c r="L306" s="42"/>
    </row>
    <row r="307" spans="1:12">
      <c r="A307" s="39" t="s">
        <v>201</v>
      </c>
      <c r="B307" s="42" t="s">
        <v>158</v>
      </c>
      <c r="C307" s="42" t="s">
        <v>159</v>
      </c>
      <c r="D307" s="42" t="s">
        <v>42</v>
      </c>
      <c r="E307" s="42" t="s">
        <v>43</v>
      </c>
      <c r="F307" s="48">
        <v>44551</v>
      </c>
      <c r="G307" s="33">
        <v>0</v>
      </c>
      <c r="H307" s="33">
        <v>-2226173.13</v>
      </c>
      <c r="I307" s="33">
        <v>-2226173.13</v>
      </c>
      <c r="J307" s="49">
        <v>477665</v>
      </c>
      <c r="K307" s="42"/>
      <c r="L307" s="42"/>
    </row>
    <row r="308" spans="1:12">
      <c r="A308" s="39" t="s">
        <v>201</v>
      </c>
      <c r="B308" s="42" t="s">
        <v>158</v>
      </c>
      <c r="C308" s="42" t="s">
        <v>159</v>
      </c>
      <c r="D308" s="42" t="s">
        <v>42</v>
      </c>
      <c r="E308" s="42" t="s">
        <v>43</v>
      </c>
      <c r="F308" s="48">
        <v>44551</v>
      </c>
      <c r="G308" s="33">
        <v>0</v>
      </c>
      <c r="H308" s="33">
        <v>-221123.85</v>
      </c>
      <c r="I308" s="33">
        <v>-221123.85</v>
      </c>
      <c r="J308" s="49">
        <v>477686</v>
      </c>
      <c r="K308" s="42"/>
      <c r="L308" s="42"/>
    </row>
    <row r="309" spans="1:12">
      <c r="A309" s="39" t="s">
        <v>201</v>
      </c>
      <c r="B309" s="42" t="s">
        <v>158</v>
      </c>
      <c r="C309" s="42" t="s">
        <v>159</v>
      </c>
      <c r="D309" s="42" t="s">
        <v>42</v>
      </c>
      <c r="E309" s="42" t="s">
        <v>43</v>
      </c>
      <c r="F309" s="48">
        <v>44551</v>
      </c>
      <c r="G309" s="33">
        <v>0</v>
      </c>
      <c r="H309" s="33">
        <v>-5690.11</v>
      </c>
      <c r="I309" s="33">
        <v>-5690.11</v>
      </c>
      <c r="J309" s="49">
        <v>478298</v>
      </c>
      <c r="K309" s="42"/>
      <c r="L309" s="42"/>
    </row>
    <row r="310" spans="1:12">
      <c r="A310" s="39" t="s">
        <v>201</v>
      </c>
      <c r="B310" s="42" t="s">
        <v>158</v>
      </c>
      <c r="C310" s="42" t="s">
        <v>159</v>
      </c>
      <c r="D310" s="42" t="s">
        <v>42</v>
      </c>
      <c r="E310" s="42" t="s">
        <v>43</v>
      </c>
      <c r="F310" s="48">
        <v>44551</v>
      </c>
      <c r="G310" s="33">
        <v>0</v>
      </c>
      <c r="H310" s="33">
        <v>-93.46</v>
      </c>
      <c r="I310" s="33">
        <v>-93.46</v>
      </c>
      <c r="J310" s="49">
        <v>478305</v>
      </c>
      <c r="K310" s="42"/>
      <c r="L310" s="42"/>
    </row>
    <row r="311" spans="1:12">
      <c r="A311" s="39" t="s">
        <v>201</v>
      </c>
      <c r="B311" s="42" t="s">
        <v>158</v>
      </c>
      <c r="C311" s="42" t="s">
        <v>159</v>
      </c>
      <c r="D311" s="42" t="s">
        <v>42</v>
      </c>
      <c r="E311" s="42" t="s">
        <v>43</v>
      </c>
      <c r="F311" s="48">
        <v>44551</v>
      </c>
      <c r="G311" s="33">
        <v>0</v>
      </c>
      <c r="H311" s="33">
        <v>-1435</v>
      </c>
      <c r="I311" s="33">
        <v>-1435</v>
      </c>
      <c r="J311" s="49">
        <v>478307</v>
      </c>
      <c r="K311" s="42"/>
      <c r="L311" s="42"/>
    </row>
    <row r="312" spans="1:12">
      <c r="A312" s="39" t="s">
        <v>201</v>
      </c>
      <c r="B312" s="42" t="s">
        <v>158</v>
      </c>
      <c r="C312" s="42" t="s">
        <v>159</v>
      </c>
      <c r="D312" s="42" t="s">
        <v>42</v>
      </c>
      <c r="E312" s="42" t="s">
        <v>43</v>
      </c>
      <c r="F312" s="48">
        <v>44551</v>
      </c>
      <c r="G312" s="33">
        <v>0</v>
      </c>
      <c r="H312" s="33">
        <v>-780</v>
      </c>
      <c r="I312" s="33">
        <v>-780</v>
      </c>
      <c r="J312" s="49">
        <v>478312</v>
      </c>
      <c r="K312" s="42"/>
      <c r="L312" s="42"/>
    </row>
    <row r="313" spans="1:12">
      <c r="A313" s="39" t="s">
        <v>201</v>
      </c>
      <c r="B313" s="42" t="s">
        <v>158</v>
      </c>
      <c r="C313" s="42" t="s">
        <v>159</v>
      </c>
      <c r="D313" s="42" t="s">
        <v>42</v>
      </c>
      <c r="E313" s="42" t="s">
        <v>43</v>
      </c>
      <c r="F313" s="48">
        <v>44551</v>
      </c>
      <c r="G313" s="33">
        <v>0</v>
      </c>
      <c r="H313" s="33">
        <v>-1050</v>
      </c>
      <c r="I313" s="33">
        <v>-1050</v>
      </c>
      <c r="J313" s="49">
        <v>478315</v>
      </c>
      <c r="K313" s="42"/>
      <c r="L313" s="42"/>
    </row>
    <row r="314" spans="1:12">
      <c r="A314" s="39" t="s">
        <v>201</v>
      </c>
      <c r="B314" s="42" t="s">
        <v>158</v>
      </c>
      <c r="C314" s="42" t="s">
        <v>159</v>
      </c>
      <c r="D314" s="42" t="s">
        <v>42</v>
      </c>
      <c r="E314" s="42" t="s">
        <v>43</v>
      </c>
      <c r="F314" s="48">
        <v>44551</v>
      </c>
      <c r="G314" s="33">
        <v>0</v>
      </c>
      <c r="H314" s="33">
        <v>-1810.91</v>
      </c>
      <c r="I314" s="33">
        <v>-1810.91</v>
      </c>
      <c r="J314" s="49">
        <v>478323</v>
      </c>
      <c r="K314" s="42"/>
      <c r="L314" s="42"/>
    </row>
    <row r="315" spans="1:12">
      <c r="A315" s="39" t="s">
        <v>201</v>
      </c>
      <c r="B315" s="42" t="s">
        <v>158</v>
      </c>
      <c r="C315" s="42" t="s">
        <v>159</v>
      </c>
      <c r="D315" s="42" t="s">
        <v>42</v>
      </c>
      <c r="E315" s="42" t="s">
        <v>43</v>
      </c>
      <c r="F315" s="48">
        <v>44551</v>
      </c>
      <c r="G315" s="33">
        <v>0</v>
      </c>
      <c r="H315" s="33">
        <v>-765.75</v>
      </c>
      <c r="I315" s="33">
        <v>-765.75</v>
      </c>
      <c r="J315" s="49">
        <v>478327</v>
      </c>
      <c r="K315" s="42"/>
      <c r="L315" s="42"/>
    </row>
    <row r="316" spans="1:12">
      <c r="A316" s="39" t="s">
        <v>201</v>
      </c>
      <c r="B316" s="42" t="s">
        <v>158</v>
      </c>
      <c r="C316" s="42" t="s">
        <v>159</v>
      </c>
      <c r="D316" s="42" t="s">
        <v>42</v>
      </c>
      <c r="E316" s="42" t="s">
        <v>43</v>
      </c>
      <c r="F316" s="48">
        <v>44551</v>
      </c>
      <c r="G316" s="33">
        <v>0</v>
      </c>
      <c r="H316" s="33">
        <v>-1015.44</v>
      </c>
      <c r="I316" s="33">
        <v>-1015.44</v>
      </c>
      <c r="J316" s="49">
        <v>478329</v>
      </c>
      <c r="K316" s="42"/>
      <c r="L316" s="42"/>
    </row>
    <row r="317" spans="1:12">
      <c r="A317" s="39" t="s">
        <v>201</v>
      </c>
      <c r="B317" s="42" t="s">
        <v>158</v>
      </c>
      <c r="C317" s="42" t="s">
        <v>159</v>
      </c>
      <c r="D317" s="42" t="s">
        <v>42</v>
      </c>
      <c r="E317" s="42" t="s">
        <v>43</v>
      </c>
      <c r="F317" s="48">
        <v>44551</v>
      </c>
      <c r="G317" s="33">
        <v>0</v>
      </c>
      <c r="H317" s="33">
        <v>-5</v>
      </c>
      <c r="I317" s="33">
        <v>-5</v>
      </c>
      <c r="J317" s="49">
        <v>478330</v>
      </c>
      <c r="K317" s="42"/>
      <c r="L317" s="42"/>
    </row>
    <row r="318" spans="1:12">
      <c r="A318" s="39" t="s">
        <v>201</v>
      </c>
      <c r="B318" s="42" t="s">
        <v>158</v>
      </c>
      <c r="C318" s="42" t="s">
        <v>159</v>
      </c>
      <c r="D318" s="42" t="s">
        <v>42</v>
      </c>
      <c r="E318" s="42" t="s">
        <v>43</v>
      </c>
      <c r="F318" s="48">
        <v>44551</v>
      </c>
      <c r="G318" s="33">
        <v>0</v>
      </c>
      <c r="H318" s="33">
        <v>-7955</v>
      </c>
      <c r="I318" s="33">
        <v>-7955</v>
      </c>
      <c r="J318" s="49">
        <v>478334</v>
      </c>
      <c r="K318" s="42"/>
      <c r="L318" s="42"/>
    </row>
    <row r="319" spans="1:12">
      <c r="A319" s="39" t="s">
        <v>201</v>
      </c>
      <c r="B319" s="42" t="s">
        <v>158</v>
      </c>
      <c r="C319" s="42" t="s">
        <v>159</v>
      </c>
      <c r="D319" s="42" t="s">
        <v>42</v>
      </c>
      <c r="E319" s="42" t="s">
        <v>43</v>
      </c>
      <c r="F319" s="48">
        <v>44551</v>
      </c>
      <c r="G319" s="33">
        <v>0</v>
      </c>
      <c r="H319" s="33">
        <v>-54.17</v>
      </c>
      <c r="I319" s="33">
        <v>-54.17</v>
      </c>
      <c r="J319" s="49">
        <v>478335</v>
      </c>
      <c r="K319" s="42"/>
      <c r="L319" s="42"/>
    </row>
    <row r="320" spans="1:12">
      <c r="A320" s="39" t="s">
        <v>201</v>
      </c>
      <c r="B320" s="42" t="s">
        <v>158</v>
      </c>
      <c r="C320" s="42" t="s">
        <v>159</v>
      </c>
      <c r="D320" s="42" t="s">
        <v>42</v>
      </c>
      <c r="E320" s="42" t="s">
        <v>43</v>
      </c>
      <c r="F320" s="48">
        <v>44551</v>
      </c>
      <c r="G320" s="33">
        <v>0</v>
      </c>
      <c r="H320" s="33">
        <v>-11841.21</v>
      </c>
      <c r="I320" s="33">
        <v>-11841.21</v>
      </c>
      <c r="J320" s="49">
        <v>478336</v>
      </c>
      <c r="K320" s="42"/>
      <c r="L320" s="42"/>
    </row>
    <row r="321" spans="1:12">
      <c r="A321" s="39" t="s">
        <v>201</v>
      </c>
      <c r="B321" s="42" t="s">
        <v>158</v>
      </c>
      <c r="C321" s="42" t="s">
        <v>159</v>
      </c>
      <c r="D321" s="42" t="s">
        <v>42</v>
      </c>
      <c r="E321" s="42" t="s">
        <v>43</v>
      </c>
      <c r="F321" s="48">
        <v>44551</v>
      </c>
      <c r="G321" s="33">
        <v>0</v>
      </c>
      <c r="H321" s="33">
        <v>-863.06</v>
      </c>
      <c r="I321" s="33">
        <v>-863.06</v>
      </c>
      <c r="J321" s="49">
        <v>478338</v>
      </c>
      <c r="K321" s="42"/>
      <c r="L321" s="42"/>
    </row>
    <row r="322" spans="1:12">
      <c r="A322" s="39" t="s">
        <v>201</v>
      </c>
      <c r="B322" s="42" t="s">
        <v>158</v>
      </c>
      <c r="C322" s="42" t="s">
        <v>159</v>
      </c>
      <c r="D322" s="42" t="s">
        <v>42</v>
      </c>
      <c r="E322" s="42" t="s">
        <v>43</v>
      </c>
      <c r="F322" s="48">
        <v>44551</v>
      </c>
      <c r="G322" s="33">
        <v>0</v>
      </c>
      <c r="H322" s="33">
        <v>-749.01</v>
      </c>
      <c r="I322" s="33">
        <v>-749.01</v>
      </c>
      <c r="J322" s="49">
        <v>478339</v>
      </c>
      <c r="K322" s="42"/>
      <c r="L322" s="42"/>
    </row>
    <row r="323" spans="1:12">
      <c r="A323" s="39" t="s">
        <v>201</v>
      </c>
      <c r="B323" s="42" t="s">
        <v>158</v>
      </c>
      <c r="C323" s="42" t="s">
        <v>159</v>
      </c>
      <c r="D323" s="42" t="s">
        <v>42</v>
      </c>
      <c r="E323" s="42" t="s">
        <v>43</v>
      </c>
      <c r="F323" s="48">
        <v>44551</v>
      </c>
      <c r="G323" s="33">
        <v>0</v>
      </c>
      <c r="H323" s="33">
        <v>-706.48</v>
      </c>
      <c r="I323" s="33">
        <v>-706.48</v>
      </c>
      <c r="J323" s="49">
        <v>478341</v>
      </c>
      <c r="K323" s="42"/>
      <c r="L323" s="42"/>
    </row>
    <row r="324" spans="1:12">
      <c r="A324" s="39" t="s">
        <v>201</v>
      </c>
      <c r="B324" s="42" t="s">
        <v>158</v>
      </c>
      <c r="C324" s="42" t="s">
        <v>159</v>
      </c>
      <c r="D324" s="42" t="s">
        <v>42</v>
      </c>
      <c r="E324" s="42" t="s">
        <v>43</v>
      </c>
      <c r="F324" s="48">
        <v>44551</v>
      </c>
      <c r="G324" s="33">
        <v>0</v>
      </c>
      <c r="H324" s="33">
        <v>-881.6</v>
      </c>
      <c r="I324" s="33">
        <v>-881.6</v>
      </c>
      <c r="J324" s="49">
        <v>478342</v>
      </c>
      <c r="K324" s="42"/>
      <c r="L324" s="42"/>
    </row>
    <row r="325" spans="1:12">
      <c r="A325" s="39" t="s">
        <v>201</v>
      </c>
      <c r="B325" s="42" t="s">
        <v>158</v>
      </c>
      <c r="C325" s="42" t="s">
        <v>159</v>
      </c>
      <c r="D325" s="42" t="s">
        <v>42</v>
      </c>
      <c r="E325" s="42" t="s">
        <v>43</v>
      </c>
      <c r="F325" s="48">
        <v>44551</v>
      </c>
      <c r="G325" s="33">
        <v>0</v>
      </c>
      <c r="H325" s="33">
        <v>-200</v>
      </c>
      <c r="I325" s="33">
        <v>-200</v>
      </c>
      <c r="J325" s="49">
        <v>478344</v>
      </c>
      <c r="K325" s="42"/>
      <c r="L325" s="42"/>
    </row>
    <row r="326" spans="1:12">
      <c r="A326" s="39" t="s">
        <v>201</v>
      </c>
      <c r="B326" s="42" t="s">
        <v>158</v>
      </c>
      <c r="C326" s="42" t="s">
        <v>159</v>
      </c>
      <c r="D326" s="42" t="s">
        <v>42</v>
      </c>
      <c r="E326" s="42" t="s">
        <v>43</v>
      </c>
      <c r="F326" s="48">
        <v>44551</v>
      </c>
      <c r="G326" s="33">
        <v>0</v>
      </c>
      <c r="H326" s="33">
        <v>-308.52</v>
      </c>
      <c r="I326" s="33">
        <v>-308.52</v>
      </c>
      <c r="J326" s="49">
        <v>478349</v>
      </c>
      <c r="K326" s="42"/>
      <c r="L326" s="42"/>
    </row>
    <row r="327" spans="1:12">
      <c r="A327" s="39" t="s">
        <v>201</v>
      </c>
      <c r="B327" s="42" t="s">
        <v>158</v>
      </c>
      <c r="C327" s="42" t="s">
        <v>159</v>
      </c>
      <c r="D327" s="42" t="s">
        <v>42</v>
      </c>
      <c r="E327" s="42" t="s">
        <v>43</v>
      </c>
      <c r="F327" s="48">
        <v>44551</v>
      </c>
      <c r="G327" s="33">
        <v>0</v>
      </c>
      <c r="H327" s="33">
        <v>-1619.74</v>
      </c>
      <c r="I327" s="33">
        <v>-1619.74</v>
      </c>
      <c r="J327" s="49">
        <v>478353</v>
      </c>
      <c r="K327" s="42"/>
      <c r="L327" s="42"/>
    </row>
    <row r="328" spans="1:12">
      <c r="A328" s="39" t="s">
        <v>201</v>
      </c>
      <c r="B328" s="42" t="s">
        <v>158</v>
      </c>
      <c r="C328" s="42" t="s">
        <v>159</v>
      </c>
      <c r="D328" s="42" t="s">
        <v>42</v>
      </c>
      <c r="E328" s="42" t="s">
        <v>43</v>
      </c>
      <c r="F328" s="48">
        <v>44551</v>
      </c>
      <c r="G328" s="33">
        <v>0</v>
      </c>
      <c r="H328" s="33">
        <v>-237.9</v>
      </c>
      <c r="I328" s="33">
        <v>-237.9</v>
      </c>
      <c r="J328" s="49">
        <v>478354</v>
      </c>
      <c r="K328" s="42"/>
      <c r="L328" s="42"/>
    </row>
    <row r="329" spans="1:12">
      <c r="A329" s="39" t="s">
        <v>201</v>
      </c>
      <c r="B329" s="42" t="s">
        <v>158</v>
      </c>
      <c r="C329" s="42" t="s">
        <v>159</v>
      </c>
      <c r="D329" s="42" t="s">
        <v>42</v>
      </c>
      <c r="E329" s="42" t="s">
        <v>43</v>
      </c>
      <c r="F329" s="48">
        <v>44551</v>
      </c>
      <c r="G329" s="33">
        <v>0</v>
      </c>
      <c r="H329" s="33">
        <v>-476</v>
      </c>
      <c r="I329" s="33">
        <v>-476</v>
      </c>
      <c r="J329" s="49">
        <v>478355</v>
      </c>
      <c r="K329" s="42"/>
      <c r="L329" s="42"/>
    </row>
    <row r="330" spans="1:12">
      <c r="A330" s="39" t="s">
        <v>201</v>
      </c>
      <c r="B330" s="42" t="s">
        <v>158</v>
      </c>
      <c r="C330" s="42" t="s">
        <v>159</v>
      </c>
      <c r="D330" s="42" t="s">
        <v>42</v>
      </c>
      <c r="E330" s="42" t="s">
        <v>43</v>
      </c>
      <c r="F330" s="48">
        <v>44551</v>
      </c>
      <c r="G330" s="33">
        <v>0</v>
      </c>
      <c r="H330" s="33">
        <v>-2196.31</v>
      </c>
      <c r="I330" s="33">
        <v>-2196.31</v>
      </c>
      <c r="J330" s="49">
        <v>478359</v>
      </c>
      <c r="K330" s="42"/>
      <c r="L330" s="42"/>
    </row>
    <row r="331" spans="1:12">
      <c r="A331" s="39" t="s">
        <v>201</v>
      </c>
      <c r="B331" s="42" t="s">
        <v>158</v>
      </c>
      <c r="C331" s="42" t="s">
        <v>159</v>
      </c>
      <c r="D331" s="42" t="s">
        <v>42</v>
      </c>
      <c r="E331" s="42" t="s">
        <v>43</v>
      </c>
      <c r="F331" s="48">
        <v>44551</v>
      </c>
      <c r="G331" s="33">
        <v>0</v>
      </c>
      <c r="H331" s="33">
        <v>-664.35</v>
      </c>
      <c r="I331" s="33">
        <v>-664.35</v>
      </c>
      <c r="J331" s="49">
        <v>478362</v>
      </c>
      <c r="K331" s="42"/>
      <c r="L331" s="42"/>
    </row>
    <row r="332" spans="1:12">
      <c r="A332" s="39" t="s">
        <v>201</v>
      </c>
      <c r="B332" s="42" t="s">
        <v>158</v>
      </c>
      <c r="C332" s="42" t="s">
        <v>159</v>
      </c>
      <c r="D332" s="42" t="s">
        <v>42</v>
      </c>
      <c r="E332" s="42" t="s">
        <v>43</v>
      </c>
      <c r="F332" s="48">
        <v>44551</v>
      </c>
      <c r="G332" s="33">
        <v>0</v>
      </c>
      <c r="H332" s="33">
        <v>-16250</v>
      </c>
      <c r="I332" s="33">
        <v>-16250</v>
      </c>
      <c r="J332" s="49">
        <v>478372</v>
      </c>
      <c r="K332" s="42"/>
      <c r="L332" s="42"/>
    </row>
    <row r="333" spans="1:12">
      <c r="A333" s="39" t="s">
        <v>201</v>
      </c>
      <c r="B333" s="42" t="s">
        <v>158</v>
      </c>
      <c r="C333" s="42" t="s">
        <v>159</v>
      </c>
      <c r="D333" s="42" t="s">
        <v>42</v>
      </c>
      <c r="E333" s="42" t="s">
        <v>43</v>
      </c>
      <c r="F333" s="48">
        <v>44551</v>
      </c>
      <c r="G333" s="33">
        <v>0</v>
      </c>
      <c r="H333" s="33">
        <v>-7557.5</v>
      </c>
      <c r="I333" s="33">
        <v>-7557.5</v>
      </c>
      <c r="J333" s="49">
        <v>478376</v>
      </c>
      <c r="K333" s="42"/>
      <c r="L333" s="42"/>
    </row>
    <row r="334" spans="1:12">
      <c r="A334" s="39" t="s">
        <v>201</v>
      </c>
      <c r="B334" s="42" t="s">
        <v>158</v>
      </c>
      <c r="C334" s="42" t="s">
        <v>159</v>
      </c>
      <c r="D334" s="42" t="s">
        <v>42</v>
      </c>
      <c r="E334" s="42" t="s">
        <v>43</v>
      </c>
      <c r="F334" s="48">
        <v>44552</v>
      </c>
      <c r="G334" s="33">
        <v>0</v>
      </c>
      <c r="H334" s="33">
        <v>-128905.5</v>
      </c>
      <c r="I334" s="33">
        <v>-128905.5</v>
      </c>
      <c r="J334" s="49">
        <v>477651</v>
      </c>
      <c r="K334" s="42"/>
      <c r="L334" s="42"/>
    </row>
    <row r="335" spans="1:12">
      <c r="A335" s="39" t="s">
        <v>201</v>
      </c>
      <c r="B335" s="42" t="s">
        <v>158</v>
      </c>
      <c r="C335" s="42" t="s">
        <v>159</v>
      </c>
      <c r="D335" s="42" t="s">
        <v>42</v>
      </c>
      <c r="E335" s="42" t="s">
        <v>43</v>
      </c>
      <c r="F335" s="48">
        <v>44552</v>
      </c>
      <c r="G335" s="33">
        <v>0</v>
      </c>
      <c r="H335" s="33">
        <v>-739.2</v>
      </c>
      <c r="I335" s="33">
        <v>-739.2</v>
      </c>
      <c r="J335" s="49">
        <v>477652</v>
      </c>
      <c r="K335" s="42"/>
      <c r="L335" s="42"/>
    </row>
    <row r="336" spans="1:12">
      <c r="A336" s="39" t="s">
        <v>201</v>
      </c>
      <c r="B336" s="42" t="s">
        <v>158</v>
      </c>
      <c r="C336" s="42" t="s">
        <v>159</v>
      </c>
      <c r="D336" s="42" t="s">
        <v>42</v>
      </c>
      <c r="E336" s="42" t="s">
        <v>43</v>
      </c>
      <c r="F336" s="48">
        <v>44552</v>
      </c>
      <c r="G336" s="33">
        <v>0</v>
      </c>
      <c r="H336" s="33">
        <v>-5544.01</v>
      </c>
      <c r="I336" s="33">
        <v>-5544.01</v>
      </c>
      <c r="J336" s="49">
        <v>477676</v>
      </c>
      <c r="K336" s="42"/>
      <c r="L336" s="42"/>
    </row>
    <row r="337" spans="1:12">
      <c r="A337" s="39" t="s">
        <v>201</v>
      </c>
      <c r="B337" s="42" t="s">
        <v>158</v>
      </c>
      <c r="C337" s="42" t="s">
        <v>159</v>
      </c>
      <c r="D337" s="42" t="s">
        <v>42</v>
      </c>
      <c r="E337" s="42" t="s">
        <v>43</v>
      </c>
      <c r="F337" s="48">
        <v>44553</v>
      </c>
      <c r="G337" s="33">
        <v>0</v>
      </c>
      <c r="H337" s="33">
        <v>-3412.48</v>
      </c>
      <c r="I337" s="33">
        <v>-3412.48</v>
      </c>
      <c r="J337" s="49">
        <v>477658</v>
      </c>
      <c r="K337" s="42"/>
      <c r="L337" s="42"/>
    </row>
    <row r="338" spans="1:12">
      <c r="A338" s="39" t="s">
        <v>201</v>
      </c>
      <c r="B338" s="42" t="s">
        <v>158</v>
      </c>
      <c r="C338" s="42" t="s">
        <v>159</v>
      </c>
      <c r="D338" s="42" t="s">
        <v>42</v>
      </c>
      <c r="E338" s="42" t="s">
        <v>43</v>
      </c>
      <c r="F338" s="48">
        <v>44553</v>
      </c>
      <c r="G338" s="33">
        <v>0</v>
      </c>
      <c r="H338" s="33">
        <v>-1627257.37</v>
      </c>
      <c r="I338" s="33">
        <v>-1627257.37</v>
      </c>
      <c r="J338" s="49">
        <v>477666</v>
      </c>
      <c r="K338" s="42"/>
      <c r="L338" s="42"/>
    </row>
    <row r="339" spans="1:12">
      <c r="A339" s="39" t="s">
        <v>201</v>
      </c>
      <c r="B339" s="42" t="s">
        <v>158</v>
      </c>
      <c r="C339" s="42" t="s">
        <v>159</v>
      </c>
      <c r="D339" s="42" t="s">
        <v>42</v>
      </c>
      <c r="E339" s="42" t="s">
        <v>43</v>
      </c>
      <c r="F339" s="48">
        <v>44553</v>
      </c>
      <c r="G339" s="33">
        <v>0</v>
      </c>
      <c r="H339" s="33">
        <v>-2073.73</v>
      </c>
      <c r="I339" s="33">
        <v>-2073.73</v>
      </c>
      <c r="J339" s="49">
        <v>477669</v>
      </c>
      <c r="K339" s="42"/>
      <c r="L339" s="42"/>
    </row>
    <row r="340" spans="1:12">
      <c r="A340" s="39" t="s">
        <v>201</v>
      </c>
      <c r="B340" s="42" t="s">
        <v>158</v>
      </c>
      <c r="C340" s="42" t="s">
        <v>159</v>
      </c>
      <c r="D340" s="42" t="s">
        <v>42</v>
      </c>
      <c r="E340" s="42" t="s">
        <v>43</v>
      </c>
      <c r="F340" s="48">
        <v>44553</v>
      </c>
      <c r="G340" s="33">
        <v>0</v>
      </c>
      <c r="H340" s="33">
        <v>-35312870.200000003</v>
      </c>
      <c r="I340" s="33">
        <v>-35312870.200000003</v>
      </c>
      <c r="J340" s="49">
        <v>481720</v>
      </c>
      <c r="K340" s="42"/>
      <c r="L340" s="42"/>
    </row>
    <row r="341" spans="1:12">
      <c r="A341" s="39" t="s">
        <v>201</v>
      </c>
      <c r="B341" s="42" t="s">
        <v>158</v>
      </c>
      <c r="C341" s="42" t="s">
        <v>159</v>
      </c>
      <c r="D341" s="42" t="s">
        <v>42</v>
      </c>
      <c r="E341" s="42" t="s">
        <v>43</v>
      </c>
      <c r="F341" s="48">
        <v>44553</v>
      </c>
      <c r="G341" s="33">
        <v>35312870.200000003</v>
      </c>
      <c r="H341" s="33">
        <v>0</v>
      </c>
      <c r="I341" s="33">
        <v>35312870.200000003</v>
      </c>
      <c r="J341" s="49">
        <v>481720</v>
      </c>
      <c r="K341" s="42"/>
      <c r="L341" s="42"/>
    </row>
    <row r="342" spans="1:12">
      <c r="A342" s="39" t="s">
        <v>201</v>
      </c>
      <c r="B342" s="42" t="s">
        <v>158</v>
      </c>
      <c r="C342" s="42" t="s">
        <v>159</v>
      </c>
      <c r="D342" s="42" t="s">
        <v>42</v>
      </c>
      <c r="E342" s="42" t="s">
        <v>43</v>
      </c>
      <c r="F342" s="48">
        <v>44557</v>
      </c>
      <c r="G342" s="33">
        <v>0</v>
      </c>
      <c r="H342" s="33">
        <v>-2258.5300000000002</v>
      </c>
      <c r="I342" s="33">
        <v>-2258.5300000000002</v>
      </c>
      <c r="J342" s="49">
        <v>477662</v>
      </c>
      <c r="K342" s="42"/>
      <c r="L342" s="42"/>
    </row>
    <row r="343" spans="1:12">
      <c r="A343" s="39" t="s">
        <v>201</v>
      </c>
      <c r="B343" s="42" t="s">
        <v>158</v>
      </c>
      <c r="C343" s="42" t="s">
        <v>159</v>
      </c>
      <c r="D343" s="42" t="s">
        <v>42</v>
      </c>
      <c r="E343" s="42" t="s">
        <v>43</v>
      </c>
      <c r="F343" s="48">
        <v>44559</v>
      </c>
      <c r="G343" s="33">
        <v>0</v>
      </c>
      <c r="H343" s="33">
        <v>-10783.4</v>
      </c>
      <c r="I343" s="33">
        <v>-10783.4</v>
      </c>
      <c r="J343" s="49">
        <v>477673</v>
      </c>
      <c r="K343" s="42"/>
      <c r="L343" s="42"/>
    </row>
    <row r="344" spans="1:12">
      <c r="A344" s="39" t="s">
        <v>201</v>
      </c>
      <c r="B344" s="42" t="s">
        <v>158</v>
      </c>
      <c r="C344" s="42" t="s">
        <v>159</v>
      </c>
      <c r="D344" s="42" t="s">
        <v>42</v>
      </c>
      <c r="E344" s="42" t="s">
        <v>43</v>
      </c>
      <c r="F344" s="48">
        <v>44560</v>
      </c>
      <c r="G344" s="33">
        <v>0</v>
      </c>
      <c r="H344" s="33">
        <v>-750493.15</v>
      </c>
      <c r="I344" s="33">
        <v>-750493.15</v>
      </c>
      <c r="J344" s="49">
        <v>478602</v>
      </c>
      <c r="K344" s="42"/>
      <c r="L344" s="42"/>
    </row>
    <row r="345" spans="1:12">
      <c r="A345" s="39" t="s">
        <v>201</v>
      </c>
      <c r="B345" s="42" t="s">
        <v>158</v>
      </c>
      <c r="C345" s="42" t="s">
        <v>159</v>
      </c>
      <c r="D345" s="42" t="s">
        <v>42</v>
      </c>
      <c r="E345" s="42" t="s">
        <v>43</v>
      </c>
      <c r="F345" s="48">
        <v>44561</v>
      </c>
      <c r="G345" s="33">
        <v>0</v>
      </c>
      <c r="H345" s="33">
        <v>-36076405.280000001</v>
      </c>
      <c r="I345" s="33">
        <v>-36076405.280000001</v>
      </c>
      <c r="J345" s="49">
        <v>481776</v>
      </c>
      <c r="K345" s="42"/>
      <c r="L345" s="42"/>
    </row>
    <row r="346" spans="1:12">
      <c r="A346" s="39" t="s">
        <v>201</v>
      </c>
      <c r="B346" s="42" t="s">
        <v>158</v>
      </c>
      <c r="C346" s="42" t="s">
        <v>159</v>
      </c>
      <c r="D346" s="42" t="s">
        <v>42</v>
      </c>
      <c r="E346" s="42" t="s">
        <v>43</v>
      </c>
      <c r="F346" s="48">
        <v>44561</v>
      </c>
      <c r="G346" s="33">
        <v>36076405.280000001</v>
      </c>
      <c r="H346" s="33">
        <v>0</v>
      </c>
      <c r="I346" s="33">
        <v>36076405.280000001</v>
      </c>
      <c r="J346" s="49">
        <v>481776</v>
      </c>
      <c r="K346" s="42"/>
      <c r="L346" s="42"/>
    </row>
    <row r="347" spans="1:12">
      <c r="A347" s="39" t="s">
        <v>201</v>
      </c>
      <c r="B347" s="42" t="s">
        <v>158</v>
      </c>
      <c r="C347" s="42" t="s">
        <v>159</v>
      </c>
      <c r="D347" s="42" t="s">
        <v>42</v>
      </c>
      <c r="E347" s="42" t="s">
        <v>43</v>
      </c>
      <c r="F347" s="48">
        <v>44561</v>
      </c>
      <c r="G347" s="33">
        <v>0.45</v>
      </c>
      <c r="H347" s="33">
        <v>0</v>
      </c>
      <c r="I347" s="33">
        <v>0.45</v>
      </c>
      <c r="J347" s="49">
        <v>481919</v>
      </c>
      <c r="K347" s="42"/>
      <c r="L347" s="42"/>
    </row>
    <row r="348" spans="1:12">
      <c r="A348" s="39" t="s">
        <v>201</v>
      </c>
      <c r="B348" s="42" t="s">
        <v>158</v>
      </c>
      <c r="C348" s="42" t="s">
        <v>159</v>
      </c>
      <c r="D348" s="42" t="s">
        <v>42</v>
      </c>
      <c r="E348" s="42" t="s">
        <v>44</v>
      </c>
      <c r="F348" s="48">
        <v>44165</v>
      </c>
      <c r="G348" s="33">
        <v>891000</v>
      </c>
      <c r="H348" s="33">
        <v>0</v>
      </c>
      <c r="I348" s="33">
        <v>891000</v>
      </c>
      <c r="J348" s="49">
        <v>359287</v>
      </c>
      <c r="K348" s="42"/>
      <c r="L348" s="42"/>
    </row>
    <row r="349" spans="1:12">
      <c r="A349" s="39" t="s">
        <v>201</v>
      </c>
      <c r="B349" s="42" t="s">
        <v>158</v>
      </c>
      <c r="C349" s="42" t="s">
        <v>159</v>
      </c>
      <c r="D349" s="42" t="s">
        <v>42</v>
      </c>
      <c r="E349" s="42" t="s">
        <v>44</v>
      </c>
      <c r="F349" s="48">
        <v>44166</v>
      </c>
      <c r="G349" s="33">
        <v>141900</v>
      </c>
      <c r="H349" s="33">
        <v>0</v>
      </c>
      <c r="I349" s="33">
        <v>141900</v>
      </c>
      <c r="J349" s="49">
        <v>343826</v>
      </c>
      <c r="K349" s="42"/>
      <c r="L349" s="42"/>
    </row>
    <row r="350" spans="1:12">
      <c r="A350" s="39" t="s">
        <v>201</v>
      </c>
      <c r="B350" s="42" t="s">
        <v>158</v>
      </c>
      <c r="C350" s="42" t="s">
        <v>159</v>
      </c>
      <c r="D350" s="42" t="s">
        <v>42</v>
      </c>
      <c r="E350" s="42" t="s">
        <v>44</v>
      </c>
      <c r="F350" s="48">
        <v>44166</v>
      </c>
      <c r="G350" s="33">
        <v>3960000</v>
      </c>
      <c r="H350" s="33">
        <v>0</v>
      </c>
      <c r="I350" s="33">
        <v>3960000</v>
      </c>
      <c r="J350" s="49">
        <v>359241</v>
      </c>
      <c r="K350" s="42"/>
      <c r="L350" s="42"/>
    </row>
    <row r="351" spans="1:12">
      <c r="A351" s="39" t="s">
        <v>201</v>
      </c>
      <c r="B351" s="42" t="s">
        <v>158</v>
      </c>
      <c r="C351" s="42" t="s">
        <v>159</v>
      </c>
      <c r="D351" s="42" t="s">
        <v>42</v>
      </c>
      <c r="E351" s="42" t="s">
        <v>44</v>
      </c>
      <c r="F351" s="48">
        <v>44166</v>
      </c>
      <c r="G351" s="33">
        <v>2640000</v>
      </c>
      <c r="H351" s="33">
        <v>0</v>
      </c>
      <c r="I351" s="33">
        <v>2640000</v>
      </c>
      <c r="J351" s="49">
        <v>359275</v>
      </c>
      <c r="K351" s="42"/>
      <c r="L351" s="42"/>
    </row>
    <row r="352" spans="1:12">
      <c r="A352" s="39" t="s">
        <v>201</v>
      </c>
      <c r="B352" s="42" t="s">
        <v>158</v>
      </c>
      <c r="C352" s="42" t="s">
        <v>159</v>
      </c>
      <c r="D352" s="42" t="s">
        <v>42</v>
      </c>
      <c r="E352" s="42" t="s">
        <v>44</v>
      </c>
      <c r="F352" s="48">
        <v>44166</v>
      </c>
      <c r="G352" s="33">
        <v>198000</v>
      </c>
      <c r="H352" s="33">
        <v>0</v>
      </c>
      <c r="I352" s="33">
        <v>198000</v>
      </c>
      <c r="J352" s="49">
        <v>360320</v>
      </c>
      <c r="K352" s="42"/>
      <c r="L352" s="42"/>
    </row>
    <row r="353" spans="1:12">
      <c r="A353" s="39" t="s">
        <v>201</v>
      </c>
      <c r="B353" s="42" t="s">
        <v>158</v>
      </c>
      <c r="C353" s="42" t="s">
        <v>159</v>
      </c>
      <c r="D353" s="42" t="s">
        <v>42</v>
      </c>
      <c r="E353" s="42" t="s">
        <v>44</v>
      </c>
      <c r="F353" s="48">
        <v>44167</v>
      </c>
      <c r="G353" s="33">
        <v>1534500</v>
      </c>
      <c r="H353" s="33">
        <v>0</v>
      </c>
      <c r="I353" s="33">
        <v>1534500</v>
      </c>
      <c r="J353" s="49">
        <v>359253</v>
      </c>
      <c r="K353" s="42"/>
      <c r="L353" s="42"/>
    </row>
    <row r="354" spans="1:12">
      <c r="A354" s="39" t="s">
        <v>201</v>
      </c>
      <c r="B354" s="42" t="s">
        <v>158</v>
      </c>
      <c r="C354" s="42" t="s">
        <v>159</v>
      </c>
      <c r="D354" s="42" t="s">
        <v>42</v>
      </c>
      <c r="E354" s="42" t="s">
        <v>44</v>
      </c>
      <c r="F354" s="48">
        <v>44167</v>
      </c>
      <c r="G354" s="33">
        <v>1320000</v>
      </c>
      <c r="H354" s="33">
        <v>0</v>
      </c>
      <c r="I354" s="33">
        <v>1320000</v>
      </c>
      <c r="J354" s="49">
        <v>359276</v>
      </c>
      <c r="K354" s="42"/>
      <c r="L354" s="42"/>
    </row>
    <row r="355" spans="1:12">
      <c r="A355" s="39" t="s">
        <v>201</v>
      </c>
      <c r="B355" s="42" t="s">
        <v>158</v>
      </c>
      <c r="C355" s="42" t="s">
        <v>159</v>
      </c>
      <c r="D355" s="42" t="s">
        <v>42</v>
      </c>
      <c r="E355" s="42" t="s">
        <v>44</v>
      </c>
      <c r="F355" s="48">
        <v>44167</v>
      </c>
      <c r="G355" s="33">
        <v>400000</v>
      </c>
      <c r="H355" s="33">
        <v>0</v>
      </c>
      <c r="I355" s="33">
        <v>400000</v>
      </c>
      <c r="J355" s="49">
        <v>360198</v>
      </c>
      <c r="K355" s="42"/>
      <c r="L355" s="42"/>
    </row>
    <row r="356" spans="1:12">
      <c r="A356" s="39" t="s">
        <v>201</v>
      </c>
      <c r="B356" s="42" t="s">
        <v>158</v>
      </c>
      <c r="C356" s="42" t="s">
        <v>159</v>
      </c>
      <c r="D356" s="42" t="s">
        <v>42</v>
      </c>
      <c r="E356" s="42" t="s">
        <v>44</v>
      </c>
      <c r="F356" s="48">
        <v>44169</v>
      </c>
      <c r="G356" s="33">
        <v>16500</v>
      </c>
      <c r="H356" s="33">
        <v>0</v>
      </c>
      <c r="I356" s="33">
        <v>16500</v>
      </c>
      <c r="J356" s="49">
        <v>348870</v>
      </c>
      <c r="K356" s="42"/>
      <c r="L356" s="42"/>
    </row>
    <row r="357" spans="1:12">
      <c r="A357" s="39" t="s">
        <v>201</v>
      </c>
      <c r="B357" s="42" t="s">
        <v>158</v>
      </c>
      <c r="C357" s="42" t="s">
        <v>159</v>
      </c>
      <c r="D357" s="42" t="s">
        <v>42</v>
      </c>
      <c r="E357" s="42" t="s">
        <v>44</v>
      </c>
      <c r="F357" s="48">
        <v>44172</v>
      </c>
      <c r="G357" s="33">
        <v>231000</v>
      </c>
      <c r="H357" s="33">
        <v>0</v>
      </c>
      <c r="I357" s="33">
        <v>231000</v>
      </c>
      <c r="J357" s="49">
        <v>359257</v>
      </c>
      <c r="K357" s="42"/>
      <c r="L357" s="42"/>
    </row>
    <row r="358" spans="1:12">
      <c r="A358" s="39" t="s">
        <v>201</v>
      </c>
      <c r="B358" s="42" t="s">
        <v>158</v>
      </c>
      <c r="C358" s="42" t="s">
        <v>159</v>
      </c>
      <c r="D358" s="42" t="s">
        <v>42</v>
      </c>
      <c r="E358" s="42" t="s">
        <v>44</v>
      </c>
      <c r="F358" s="48">
        <v>44173</v>
      </c>
      <c r="G358" s="33">
        <v>330000</v>
      </c>
      <c r="H358" s="33">
        <v>0</v>
      </c>
      <c r="I358" s="33">
        <v>330000</v>
      </c>
      <c r="J358" s="49">
        <v>359261</v>
      </c>
      <c r="K358" s="42"/>
      <c r="L358" s="42"/>
    </row>
    <row r="359" spans="1:12">
      <c r="A359" s="39" t="s">
        <v>201</v>
      </c>
      <c r="B359" s="42" t="s">
        <v>158</v>
      </c>
      <c r="C359" s="42" t="s">
        <v>159</v>
      </c>
      <c r="D359" s="42" t="s">
        <v>42</v>
      </c>
      <c r="E359" s="42" t="s">
        <v>44</v>
      </c>
      <c r="F359" s="48">
        <v>44173</v>
      </c>
      <c r="G359" s="33">
        <v>1782000</v>
      </c>
      <c r="H359" s="33">
        <v>0</v>
      </c>
      <c r="I359" s="33">
        <v>1782000</v>
      </c>
      <c r="J359" s="49">
        <v>359278</v>
      </c>
      <c r="K359" s="42"/>
      <c r="L359" s="42"/>
    </row>
    <row r="360" spans="1:12">
      <c r="A360" s="39" t="s">
        <v>201</v>
      </c>
      <c r="B360" s="42" t="s">
        <v>158</v>
      </c>
      <c r="C360" s="42" t="s">
        <v>159</v>
      </c>
      <c r="D360" s="42" t="s">
        <v>42</v>
      </c>
      <c r="E360" s="42" t="s">
        <v>44</v>
      </c>
      <c r="F360" s="48">
        <v>44173</v>
      </c>
      <c r="G360" s="33">
        <v>82500</v>
      </c>
      <c r="H360" s="33">
        <v>0</v>
      </c>
      <c r="I360" s="33">
        <v>82500</v>
      </c>
      <c r="J360" s="49">
        <v>359288</v>
      </c>
      <c r="K360" s="42"/>
      <c r="L360" s="42"/>
    </row>
    <row r="361" spans="1:12">
      <c r="A361" s="39" t="s">
        <v>201</v>
      </c>
      <c r="B361" s="42" t="s">
        <v>158</v>
      </c>
      <c r="C361" s="42" t="s">
        <v>159</v>
      </c>
      <c r="D361" s="42" t="s">
        <v>42</v>
      </c>
      <c r="E361" s="42" t="s">
        <v>44</v>
      </c>
      <c r="F361" s="48">
        <v>44175</v>
      </c>
      <c r="G361" s="33">
        <v>891000</v>
      </c>
      <c r="H361" s="33">
        <v>0</v>
      </c>
      <c r="I361" s="33">
        <v>891000</v>
      </c>
      <c r="J361" s="49">
        <v>359263</v>
      </c>
      <c r="K361" s="42"/>
      <c r="L361" s="42"/>
    </row>
    <row r="362" spans="1:12">
      <c r="A362" s="39" t="s">
        <v>201</v>
      </c>
      <c r="B362" s="42" t="s">
        <v>158</v>
      </c>
      <c r="C362" s="42" t="s">
        <v>159</v>
      </c>
      <c r="D362" s="42" t="s">
        <v>42</v>
      </c>
      <c r="E362" s="42" t="s">
        <v>44</v>
      </c>
      <c r="F362" s="48">
        <v>44176</v>
      </c>
      <c r="G362" s="33">
        <v>627000</v>
      </c>
      <c r="H362" s="33">
        <v>0</v>
      </c>
      <c r="I362" s="33">
        <v>627000</v>
      </c>
      <c r="J362" s="49">
        <v>359265</v>
      </c>
      <c r="K362" s="42"/>
      <c r="L362" s="42"/>
    </row>
    <row r="363" spans="1:12">
      <c r="A363" s="39" t="s">
        <v>201</v>
      </c>
      <c r="B363" s="42" t="s">
        <v>158</v>
      </c>
      <c r="C363" s="42" t="s">
        <v>159</v>
      </c>
      <c r="D363" s="42" t="s">
        <v>42</v>
      </c>
      <c r="E363" s="42" t="s">
        <v>44</v>
      </c>
      <c r="F363" s="48">
        <v>44179</v>
      </c>
      <c r="G363" s="33">
        <v>363000</v>
      </c>
      <c r="H363" s="33">
        <v>0</v>
      </c>
      <c r="I363" s="33">
        <v>363000</v>
      </c>
      <c r="J363" s="49">
        <v>359269</v>
      </c>
      <c r="K363" s="42"/>
      <c r="L363" s="42"/>
    </row>
    <row r="364" spans="1:12">
      <c r="A364" s="39" t="s">
        <v>201</v>
      </c>
      <c r="B364" s="42" t="s">
        <v>158</v>
      </c>
      <c r="C364" s="42" t="s">
        <v>159</v>
      </c>
      <c r="D364" s="42" t="s">
        <v>42</v>
      </c>
      <c r="E364" s="42" t="s">
        <v>44</v>
      </c>
      <c r="F364" s="48">
        <v>44181</v>
      </c>
      <c r="G364" s="33">
        <v>2128500</v>
      </c>
      <c r="H364" s="33">
        <v>0</v>
      </c>
      <c r="I364" s="33">
        <v>2128500</v>
      </c>
      <c r="J364" s="49">
        <v>359280</v>
      </c>
      <c r="K364" s="42"/>
      <c r="L364" s="42"/>
    </row>
    <row r="365" spans="1:12">
      <c r="A365" s="39" t="s">
        <v>201</v>
      </c>
      <c r="B365" s="42" t="s">
        <v>158</v>
      </c>
      <c r="C365" s="42" t="s">
        <v>159</v>
      </c>
      <c r="D365" s="42" t="s">
        <v>42</v>
      </c>
      <c r="E365" s="42" t="s">
        <v>44</v>
      </c>
      <c r="F365" s="48">
        <v>44188</v>
      </c>
      <c r="G365" s="33">
        <v>264000</v>
      </c>
      <c r="H365" s="33">
        <v>0</v>
      </c>
      <c r="I365" s="33">
        <v>264000</v>
      </c>
      <c r="J365" s="49">
        <v>359271</v>
      </c>
      <c r="K365" s="42"/>
      <c r="L365" s="42"/>
    </row>
    <row r="366" spans="1:12">
      <c r="A366" s="39" t="s">
        <v>201</v>
      </c>
      <c r="B366" s="42" t="s">
        <v>158</v>
      </c>
      <c r="C366" s="42" t="s">
        <v>159</v>
      </c>
      <c r="D366" s="42" t="s">
        <v>42</v>
      </c>
      <c r="E366" s="42" t="s">
        <v>44</v>
      </c>
      <c r="F366" s="48">
        <v>44195</v>
      </c>
      <c r="G366" s="33">
        <v>165000</v>
      </c>
      <c r="H366" s="33">
        <v>0</v>
      </c>
      <c r="I366" s="33">
        <v>165000</v>
      </c>
      <c r="J366" s="49">
        <v>359273</v>
      </c>
      <c r="K366" s="42"/>
      <c r="L366" s="42"/>
    </row>
    <row r="367" spans="1:12">
      <c r="A367" s="39" t="s">
        <v>201</v>
      </c>
      <c r="B367" s="42" t="s">
        <v>158</v>
      </c>
      <c r="C367" s="42" t="s">
        <v>159</v>
      </c>
      <c r="D367" s="42" t="s">
        <v>42</v>
      </c>
      <c r="E367" s="42" t="s">
        <v>44</v>
      </c>
      <c r="F367" s="48">
        <v>44197</v>
      </c>
      <c r="G367" s="33">
        <v>3182638</v>
      </c>
      <c r="H367" s="33">
        <v>0</v>
      </c>
      <c r="I367" s="33">
        <v>3182638</v>
      </c>
      <c r="J367" s="49">
        <v>387209</v>
      </c>
      <c r="K367" s="42"/>
      <c r="L367" s="42"/>
    </row>
    <row r="368" spans="1:12">
      <c r="A368" s="39" t="s">
        <v>201</v>
      </c>
      <c r="B368" s="42" t="s">
        <v>158</v>
      </c>
      <c r="C368" s="42" t="s">
        <v>159</v>
      </c>
      <c r="D368" s="42" t="s">
        <v>42</v>
      </c>
      <c r="E368" s="42" t="s">
        <v>44</v>
      </c>
      <c r="F368" s="48">
        <v>44197</v>
      </c>
      <c r="G368" s="33">
        <v>885718</v>
      </c>
      <c r="H368" s="33">
        <v>0</v>
      </c>
      <c r="I368" s="33">
        <v>885718</v>
      </c>
      <c r="J368" s="49">
        <v>387210</v>
      </c>
      <c r="K368" s="42"/>
      <c r="L368" s="42"/>
    </row>
    <row r="369" spans="1:12">
      <c r="A369" s="39" t="s">
        <v>201</v>
      </c>
      <c r="B369" s="42" t="s">
        <v>158</v>
      </c>
      <c r="C369" s="42" t="s">
        <v>159</v>
      </c>
      <c r="D369" s="42" t="s">
        <v>42</v>
      </c>
      <c r="E369" s="42" t="s">
        <v>44</v>
      </c>
      <c r="F369" s="48">
        <v>44201</v>
      </c>
      <c r="G369" s="33">
        <v>640</v>
      </c>
      <c r="H369" s="33">
        <v>0</v>
      </c>
      <c r="I369" s="33">
        <v>640</v>
      </c>
      <c r="J369" s="49">
        <v>387250</v>
      </c>
      <c r="K369" s="42"/>
      <c r="L369" s="42"/>
    </row>
    <row r="370" spans="1:12">
      <c r="A370" s="39" t="s">
        <v>201</v>
      </c>
      <c r="B370" s="42" t="s">
        <v>158</v>
      </c>
      <c r="C370" s="42" t="s">
        <v>159</v>
      </c>
      <c r="D370" s="42" t="s">
        <v>42</v>
      </c>
      <c r="E370" s="42" t="s">
        <v>44</v>
      </c>
      <c r="F370" s="48">
        <v>44201</v>
      </c>
      <c r="G370" s="33">
        <v>3861.71</v>
      </c>
      <c r="H370" s="33">
        <v>0</v>
      </c>
      <c r="I370" s="33">
        <v>3861.71</v>
      </c>
      <c r="J370" s="49">
        <v>387251</v>
      </c>
      <c r="K370" s="42"/>
      <c r="L370" s="42"/>
    </row>
    <row r="371" spans="1:12">
      <c r="A371" s="39" t="s">
        <v>201</v>
      </c>
      <c r="B371" s="42" t="s">
        <v>158</v>
      </c>
      <c r="C371" s="42" t="s">
        <v>159</v>
      </c>
      <c r="D371" s="42" t="s">
        <v>42</v>
      </c>
      <c r="E371" s="42" t="s">
        <v>44</v>
      </c>
      <c r="F371" s="48">
        <v>44201</v>
      </c>
      <c r="G371" s="33">
        <v>961.19</v>
      </c>
      <c r="H371" s="33">
        <v>0</v>
      </c>
      <c r="I371" s="33">
        <v>961.19</v>
      </c>
      <c r="J371" s="49">
        <v>387252</v>
      </c>
      <c r="K371" s="42"/>
      <c r="L371" s="42"/>
    </row>
    <row r="372" spans="1:12">
      <c r="A372" s="39" t="s">
        <v>201</v>
      </c>
      <c r="B372" s="42" t="s">
        <v>158</v>
      </c>
      <c r="C372" s="42" t="s">
        <v>159</v>
      </c>
      <c r="D372" s="42" t="s">
        <v>42</v>
      </c>
      <c r="E372" s="42" t="s">
        <v>44</v>
      </c>
      <c r="F372" s="48">
        <v>44201</v>
      </c>
      <c r="G372" s="33">
        <v>959.68</v>
      </c>
      <c r="H372" s="33">
        <v>0</v>
      </c>
      <c r="I372" s="33">
        <v>959.68</v>
      </c>
      <c r="J372" s="49">
        <v>387253</v>
      </c>
      <c r="K372" s="42"/>
      <c r="L372" s="42"/>
    </row>
    <row r="373" spans="1:12">
      <c r="A373" s="39" t="s">
        <v>201</v>
      </c>
      <c r="B373" s="42" t="s">
        <v>158</v>
      </c>
      <c r="C373" s="42" t="s">
        <v>159</v>
      </c>
      <c r="D373" s="42" t="s">
        <v>42</v>
      </c>
      <c r="E373" s="42" t="s">
        <v>44</v>
      </c>
      <c r="F373" s="48">
        <v>44201</v>
      </c>
      <c r="G373" s="33">
        <v>185.17</v>
      </c>
      <c r="H373" s="33">
        <v>0</v>
      </c>
      <c r="I373" s="33">
        <v>185.17</v>
      </c>
      <c r="J373" s="49">
        <v>387254</v>
      </c>
      <c r="K373" s="42"/>
      <c r="L373" s="42"/>
    </row>
    <row r="374" spans="1:12">
      <c r="A374" s="39" t="s">
        <v>201</v>
      </c>
      <c r="B374" s="42" t="s">
        <v>158</v>
      </c>
      <c r="C374" s="42" t="s">
        <v>159</v>
      </c>
      <c r="D374" s="42" t="s">
        <v>42</v>
      </c>
      <c r="E374" s="42" t="s">
        <v>44</v>
      </c>
      <c r="F374" s="48">
        <v>44201</v>
      </c>
      <c r="G374" s="33">
        <v>359</v>
      </c>
      <c r="H374" s="33">
        <v>0</v>
      </c>
      <c r="I374" s="33">
        <v>359</v>
      </c>
      <c r="J374" s="49">
        <v>387255</v>
      </c>
      <c r="K374" s="42"/>
      <c r="L374" s="42"/>
    </row>
    <row r="375" spans="1:12">
      <c r="A375" s="39" t="s">
        <v>201</v>
      </c>
      <c r="B375" s="42" t="s">
        <v>158</v>
      </c>
      <c r="C375" s="42" t="s">
        <v>159</v>
      </c>
      <c r="D375" s="42" t="s">
        <v>42</v>
      </c>
      <c r="E375" s="42" t="s">
        <v>44</v>
      </c>
      <c r="F375" s="48">
        <v>44201</v>
      </c>
      <c r="G375" s="33">
        <v>11150</v>
      </c>
      <c r="H375" s="33">
        <v>0</v>
      </c>
      <c r="I375" s="33">
        <v>11150</v>
      </c>
      <c r="J375" s="49">
        <v>387256</v>
      </c>
      <c r="K375" s="42"/>
      <c r="L375" s="42"/>
    </row>
    <row r="376" spans="1:12">
      <c r="A376" s="39" t="s">
        <v>201</v>
      </c>
      <c r="B376" s="42" t="s">
        <v>158</v>
      </c>
      <c r="C376" s="42" t="s">
        <v>159</v>
      </c>
      <c r="D376" s="42" t="s">
        <v>42</v>
      </c>
      <c r="E376" s="42" t="s">
        <v>44</v>
      </c>
      <c r="F376" s="48">
        <v>44201</v>
      </c>
      <c r="G376" s="33">
        <v>10225</v>
      </c>
      <c r="H376" s="33">
        <v>0</v>
      </c>
      <c r="I376" s="33">
        <v>10225</v>
      </c>
      <c r="J376" s="49">
        <v>387257</v>
      </c>
      <c r="K376" s="42"/>
      <c r="L376" s="42"/>
    </row>
    <row r="377" spans="1:12">
      <c r="A377" s="39" t="s">
        <v>201</v>
      </c>
      <c r="B377" s="42" t="s">
        <v>158</v>
      </c>
      <c r="C377" s="42" t="s">
        <v>159</v>
      </c>
      <c r="D377" s="42" t="s">
        <v>42</v>
      </c>
      <c r="E377" s="42" t="s">
        <v>44</v>
      </c>
      <c r="F377" s="48">
        <v>44201</v>
      </c>
      <c r="G377" s="33">
        <v>7735</v>
      </c>
      <c r="H377" s="33">
        <v>0</v>
      </c>
      <c r="I377" s="33">
        <v>7735</v>
      </c>
      <c r="J377" s="49">
        <v>387258</v>
      </c>
      <c r="K377" s="42"/>
      <c r="L377" s="42"/>
    </row>
    <row r="378" spans="1:12">
      <c r="A378" s="39" t="s">
        <v>201</v>
      </c>
      <c r="B378" s="42" t="s">
        <v>158</v>
      </c>
      <c r="C378" s="42" t="s">
        <v>159</v>
      </c>
      <c r="D378" s="42" t="s">
        <v>42</v>
      </c>
      <c r="E378" s="42" t="s">
        <v>44</v>
      </c>
      <c r="F378" s="48">
        <v>44201</v>
      </c>
      <c r="G378" s="33">
        <v>450</v>
      </c>
      <c r="H378" s="33">
        <v>0</v>
      </c>
      <c r="I378" s="33">
        <v>450</v>
      </c>
      <c r="J378" s="49">
        <v>387259</v>
      </c>
      <c r="K378" s="42"/>
      <c r="L378" s="42"/>
    </row>
    <row r="379" spans="1:12">
      <c r="A379" s="39" t="s">
        <v>201</v>
      </c>
      <c r="B379" s="42" t="s">
        <v>158</v>
      </c>
      <c r="C379" s="42" t="s">
        <v>159</v>
      </c>
      <c r="D379" s="42" t="s">
        <v>42</v>
      </c>
      <c r="E379" s="42" t="s">
        <v>44</v>
      </c>
      <c r="F379" s="48">
        <v>44201</v>
      </c>
      <c r="G379" s="33">
        <v>76.95</v>
      </c>
      <c r="H379" s="33">
        <v>0</v>
      </c>
      <c r="I379" s="33">
        <v>76.95</v>
      </c>
      <c r="J379" s="49">
        <v>387260</v>
      </c>
      <c r="K379" s="42"/>
      <c r="L379" s="42"/>
    </row>
    <row r="380" spans="1:12">
      <c r="A380" s="39" t="s">
        <v>201</v>
      </c>
      <c r="B380" s="42" t="s">
        <v>158</v>
      </c>
      <c r="C380" s="42" t="s">
        <v>159</v>
      </c>
      <c r="D380" s="42" t="s">
        <v>42</v>
      </c>
      <c r="E380" s="42" t="s">
        <v>44</v>
      </c>
      <c r="F380" s="48">
        <v>44201</v>
      </c>
      <c r="G380" s="33">
        <v>450</v>
      </c>
      <c r="H380" s="33">
        <v>0</v>
      </c>
      <c r="I380" s="33">
        <v>450</v>
      </c>
      <c r="J380" s="49">
        <v>387261</v>
      </c>
      <c r="K380" s="42"/>
      <c r="L380" s="42"/>
    </row>
    <row r="381" spans="1:12">
      <c r="A381" s="39" t="s">
        <v>201</v>
      </c>
      <c r="B381" s="42" t="s">
        <v>158</v>
      </c>
      <c r="C381" s="42" t="s">
        <v>159</v>
      </c>
      <c r="D381" s="42" t="s">
        <v>42</v>
      </c>
      <c r="E381" s="42" t="s">
        <v>44</v>
      </c>
      <c r="F381" s="48">
        <v>44201</v>
      </c>
      <c r="G381" s="33">
        <v>600</v>
      </c>
      <c r="H381" s="33">
        <v>0</v>
      </c>
      <c r="I381" s="33">
        <v>600</v>
      </c>
      <c r="J381" s="49">
        <v>387262</v>
      </c>
      <c r="K381" s="42"/>
      <c r="L381" s="42"/>
    </row>
    <row r="382" spans="1:12">
      <c r="A382" s="39" t="s">
        <v>201</v>
      </c>
      <c r="B382" s="42" t="s">
        <v>158</v>
      </c>
      <c r="C382" s="42" t="s">
        <v>159</v>
      </c>
      <c r="D382" s="42" t="s">
        <v>42</v>
      </c>
      <c r="E382" s="42" t="s">
        <v>44</v>
      </c>
      <c r="F382" s="48">
        <v>44201</v>
      </c>
      <c r="G382" s="33">
        <v>1225</v>
      </c>
      <c r="H382" s="33">
        <v>0</v>
      </c>
      <c r="I382" s="33">
        <v>1225</v>
      </c>
      <c r="J382" s="49">
        <v>387263</v>
      </c>
      <c r="K382" s="42"/>
      <c r="L382" s="42"/>
    </row>
    <row r="383" spans="1:12">
      <c r="A383" s="39" t="s">
        <v>201</v>
      </c>
      <c r="B383" s="42" t="s">
        <v>158</v>
      </c>
      <c r="C383" s="42" t="s">
        <v>159</v>
      </c>
      <c r="D383" s="42" t="s">
        <v>42</v>
      </c>
      <c r="E383" s="42" t="s">
        <v>44</v>
      </c>
      <c r="F383" s="48">
        <v>44201</v>
      </c>
      <c r="G383" s="33">
        <v>1650</v>
      </c>
      <c r="H383" s="33">
        <v>0</v>
      </c>
      <c r="I383" s="33">
        <v>1650</v>
      </c>
      <c r="J383" s="49">
        <v>387264</v>
      </c>
      <c r="K383" s="42"/>
      <c r="L383" s="42"/>
    </row>
    <row r="384" spans="1:12">
      <c r="A384" s="39" t="s">
        <v>201</v>
      </c>
      <c r="B384" s="42" t="s">
        <v>158</v>
      </c>
      <c r="C384" s="42" t="s">
        <v>159</v>
      </c>
      <c r="D384" s="42" t="s">
        <v>42</v>
      </c>
      <c r="E384" s="42" t="s">
        <v>44</v>
      </c>
      <c r="F384" s="48">
        <v>44201</v>
      </c>
      <c r="G384" s="33">
        <v>1530</v>
      </c>
      <c r="H384" s="33">
        <v>0</v>
      </c>
      <c r="I384" s="33">
        <v>1530</v>
      </c>
      <c r="J384" s="49">
        <v>387265</v>
      </c>
      <c r="K384" s="42"/>
      <c r="L384" s="42"/>
    </row>
    <row r="385" spans="1:12">
      <c r="A385" s="39" t="s">
        <v>201</v>
      </c>
      <c r="B385" s="42" t="s">
        <v>158</v>
      </c>
      <c r="C385" s="42" t="s">
        <v>159</v>
      </c>
      <c r="D385" s="42" t="s">
        <v>42</v>
      </c>
      <c r="E385" s="42" t="s">
        <v>44</v>
      </c>
      <c r="F385" s="48">
        <v>44203</v>
      </c>
      <c r="G385" s="33">
        <v>429000</v>
      </c>
      <c r="H385" s="33">
        <v>0</v>
      </c>
      <c r="I385" s="33">
        <v>429000</v>
      </c>
      <c r="J385" s="49">
        <v>387360</v>
      </c>
      <c r="K385" s="42"/>
      <c r="L385" s="42"/>
    </row>
    <row r="386" spans="1:12">
      <c r="A386" s="39" t="s">
        <v>201</v>
      </c>
      <c r="B386" s="42" t="s">
        <v>158</v>
      </c>
      <c r="C386" s="42" t="s">
        <v>159</v>
      </c>
      <c r="D386" s="42" t="s">
        <v>42</v>
      </c>
      <c r="E386" s="42" t="s">
        <v>44</v>
      </c>
      <c r="F386" s="48">
        <v>44211</v>
      </c>
      <c r="G386" s="33">
        <v>2797.67</v>
      </c>
      <c r="H386" s="33">
        <v>0</v>
      </c>
      <c r="I386" s="33">
        <v>2797.67</v>
      </c>
      <c r="J386" s="49">
        <v>387199</v>
      </c>
      <c r="K386" s="42"/>
      <c r="L386" s="42"/>
    </row>
    <row r="387" spans="1:12">
      <c r="A387" s="39" t="s">
        <v>201</v>
      </c>
      <c r="B387" s="42" t="s">
        <v>158</v>
      </c>
      <c r="C387" s="42" t="s">
        <v>159</v>
      </c>
      <c r="D387" s="42" t="s">
        <v>42</v>
      </c>
      <c r="E387" s="42" t="s">
        <v>44</v>
      </c>
      <c r="F387" s="48">
        <v>44211</v>
      </c>
      <c r="G387" s="33">
        <v>82500</v>
      </c>
      <c r="H387" s="33">
        <v>0</v>
      </c>
      <c r="I387" s="33">
        <v>82500</v>
      </c>
      <c r="J387" s="49">
        <v>387363</v>
      </c>
      <c r="K387" s="42"/>
      <c r="L387" s="42"/>
    </row>
    <row r="388" spans="1:12">
      <c r="A388" s="39" t="s">
        <v>201</v>
      </c>
      <c r="B388" s="42" t="s">
        <v>158</v>
      </c>
      <c r="C388" s="42" t="s">
        <v>159</v>
      </c>
      <c r="D388" s="42" t="s">
        <v>42</v>
      </c>
      <c r="E388" s="42" t="s">
        <v>44</v>
      </c>
      <c r="F388" s="48">
        <v>44228</v>
      </c>
      <c r="G388" s="33">
        <v>59.71</v>
      </c>
      <c r="H388" s="33">
        <v>0</v>
      </c>
      <c r="I388" s="33">
        <v>59.71</v>
      </c>
      <c r="J388" s="49">
        <v>387290</v>
      </c>
      <c r="K388" s="42"/>
      <c r="L388" s="42"/>
    </row>
    <row r="389" spans="1:12">
      <c r="A389" s="39" t="s">
        <v>201</v>
      </c>
      <c r="B389" s="42" t="s">
        <v>158</v>
      </c>
      <c r="C389" s="42" t="s">
        <v>159</v>
      </c>
      <c r="D389" s="42" t="s">
        <v>42</v>
      </c>
      <c r="E389" s="42" t="s">
        <v>44</v>
      </c>
      <c r="F389" s="48">
        <v>44228</v>
      </c>
      <c r="G389" s="33">
        <v>2184.14</v>
      </c>
      <c r="H389" s="33">
        <v>0</v>
      </c>
      <c r="I389" s="33">
        <v>2184.14</v>
      </c>
      <c r="J389" s="49">
        <v>387291</v>
      </c>
      <c r="K389" s="42"/>
      <c r="L389" s="42"/>
    </row>
    <row r="390" spans="1:12">
      <c r="A390" s="39" t="s">
        <v>201</v>
      </c>
      <c r="B390" s="42" t="s">
        <v>158</v>
      </c>
      <c r="C390" s="42" t="s">
        <v>159</v>
      </c>
      <c r="D390" s="42" t="s">
        <v>42</v>
      </c>
      <c r="E390" s="42" t="s">
        <v>44</v>
      </c>
      <c r="F390" s="48">
        <v>44228</v>
      </c>
      <c r="G390" s="33">
        <v>994.09</v>
      </c>
      <c r="H390" s="33">
        <v>0</v>
      </c>
      <c r="I390" s="33">
        <v>994.09</v>
      </c>
      <c r="J390" s="49">
        <v>387292</v>
      </c>
      <c r="K390" s="42"/>
      <c r="L390" s="42"/>
    </row>
    <row r="391" spans="1:12">
      <c r="A391" s="39" t="s">
        <v>201</v>
      </c>
      <c r="B391" s="42" t="s">
        <v>158</v>
      </c>
      <c r="C391" s="42" t="s">
        <v>159</v>
      </c>
      <c r="D391" s="42" t="s">
        <v>42</v>
      </c>
      <c r="E391" s="42" t="s">
        <v>44</v>
      </c>
      <c r="F391" s="48">
        <v>44228</v>
      </c>
      <c r="G391" s="33">
        <v>3367</v>
      </c>
      <c r="H391" s="33">
        <v>0</v>
      </c>
      <c r="I391" s="33">
        <v>3367</v>
      </c>
      <c r="J391" s="49">
        <v>387293</v>
      </c>
      <c r="K391" s="42"/>
      <c r="L391" s="42"/>
    </row>
    <row r="392" spans="1:12">
      <c r="A392" s="39" t="s">
        <v>201</v>
      </c>
      <c r="B392" s="42" t="s">
        <v>158</v>
      </c>
      <c r="C392" s="42" t="s">
        <v>159</v>
      </c>
      <c r="D392" s="42" t="s">
        <v>42</v>
      </c>
      <c r="E392" s="42" t="s">
        <v>44</v>
      </c>
      <c r="F392" s="48">
        <v>44228</v>
      </c>
      <c r="G392" s="33">
        <v>799</v>
      </c>
      <c r="H392" s="33">
        <v>0</v>
      </c>
      <c r="I392" s="33">
        <v>799</v>
      </c>
      <c r="J392" s="49">
        <v>387294</v>
      </c>
      <c r="K392" s="42"/>
      <c r="L392" s="42"/>
    </row>
    <row r="393" spans="1:12">
      <c r="A393" s="39" t="s">
        <v>201</v>
      </c>
      <c r="B393" s="42" t="s">
        <v>158</v>
      </c>
      <c r="C393" s="42" t="s">
        <v>159</v>
      </c>
      <c r="D393" s="42" t="s">
        <v>42</v>
      </c>
      <c r="E393" s="42" t="s">
        <v>44</v>
      </c>
      <c r="F393" s="48">
        <v>44228</v>
      </c>
      <c r="G393" s="33">
        <v>25.26</v>
      </c>
      <c r="H393" s="33">
        <v>0</v>
      </c>
      <c r="I393" s="33">
        <v>25.26</v>
      </c>
      <c r="J393" s="49">
        <v>387295</v>
      </c>
      <c r="K393" s="42"/>
      <c r="L393" s="42"/>
    </row>
    <row r="394" spans="1:12">
      <c r="A394" s="39" t="s">
        <v>201</v>
      </c>
      <c r="B394" s="42" t="s">
        <v>158</v>
      </c>
      <c r="C394" s="42" t="s">
        <v>159</v>
      </c>
      <c r="D394" s="42" t="s">
        <v>42</v>
      </c>
      <c r="E394" s="42" t="s">
        <v>44</v>
      </c>
      <c r="F394" s="48">
        <v>44228</v>
      </c>
      <c r="G394" s="33">
        <v>43.1</v>
      </c>
      <c r="H394" s="33">
        <v>0</v>
      </c>
      <c r="I394" s="33">
        <v>43.1</v>
      </c>
      <c r="J394" s="49">
        <v>387296</v>
      </c>
      <c r="K394" s="42"/>
      <c r="L394" s="42"/>
    </row>
    <row r="395" spans="1:12">
      <c r="A395" s="39" t="s">
        <v>201</v>
      </c>
      <c r="B395" s="42" t="s">
        <v>158</v>
      </c>
      <c r="C395" s="42" t="s">
        <v>159</v>
      </c>
      <c r="D395" s="42" t="s">
        <v>42</v>
      </c>
      <c r="E395" s="42" t="s">
        <v>44</v>
      </c>
      <c r="F395" s="48">
        <v>44228</v>
      </c>
      <c r="G395" s="33">
        <v>1480</v>
      </c>
      <c r="H395" s="33">
        <v>0</v>
      </c>
      <c r="I395" s="33">
        <v>1480</v>
      </c>
      <c r="J395" s="49">
        <v>387297</v>
      </c>
      <c r="K395" s="42"/>
      <c r="L395" s="42"/>
    </row>
    <row r="396" spans="1:12">
      <c r="A396" s="39" t="s">
        <v>201</v>
      </c>
      <c r="B396" s="42" t="s">
        <v>158</v>
      </c>
      <c r="C396" s="42" t="s">
        <v>159</v>
      </c>
      <c r="D396" s="42" t="s">
        <v>42</v>
      </c>
      <c r="E396" s="42" t="s">
        <v>44</v>
      </c>
      <c r="F396" s="48">
        <v>44228</v>
      </c>
      <c r="G396" s="33">
        <v>83.07</v>
      </c>
      <c r="H396" s="33">
        <v>0</v>
      </c>
      <c r="I396" s="33">
        <v>83.07</v>
      </c>
      <c r="J396" s="49">
        <v>387298</v>
      </c>
      <c r="K396" s="42"/>
      <c r="L396" s="42"/>
    </row>
    <row r="397" spans="1:12">
      <c r="A397" s="39" t="s">
        <v>201</v>
      </c>
      <c r="B397" s="42" t="s">
        <v>158</v>
      </c>
      <c r="C397" s="42" t="s">
        <v>159</v>
      </c>
      <c r="D397" s="42" t="s">
        <v>42</v>
      </c>
      <c r="E397" s="42" t="s">
        <v>44</v>
      </c>
      <c r="F397" s="48">
        <v>44228</v>
      </c>
      <c r="G397" s="33">
        <v>70</v>
      </c>
      <c r="H397" s="33">
        <v>0</v>
      </c>
      <c r="I397" s="33">
        <v>70</v>
      </c>
      <c r="J397" s="49">
        <v>387299</v>
      </c>
      <c r="K397" s="42"/>
      <c r="L397" s="42"/>
    </row>
    <row r="398" spans="1:12">
      <c r="A398" s="39" t="s">
        <v>201</v>
      </c>
      <c r="B398" s="42" t="s">
        <v>158</v>
      </c>
      <c r="C398" s="42" t="s">
        <v>159</v>
      </c>
      <c r="D398" s="42" t="s">
        <v>42</v>
      </c>
      <c r="E398" s="42" t="s">
        <v>44</v>
      </c>
      <c r="F398" s="48">
        <v>44228</v>
      </c>
      <c r="G398" s="33">
        <v>2182.4899999999998</v>
      </c>
      <c r="H398" s="33">
        <v>0</v>
      </c>
      <c r="I398" s="33">
        <v>2182.4899999999998</v>
      </c>
      <c r="J398" s="49">
        <v>387300</v>
      </c>
      <c r="K398" s="42"/>
      <c r="L398" s="42"/>
    </row>
    <row r="399" spans="1:12">
      <c r="A399" s="39" t="s">
        <v>201</v>
      </c>
      <c r="B399" s="42" t="s">
        <v>158</v>
      </c>
      <c r="C399" s="42" t="s">
        <v>159</v>
      </c>
      <c r="D399" s="42" t="s">
        <v>42</v>
      </c>
      <c r="E399" s="42" t="s">
        <v>44</v>
      </c>
      <c r="F399" s="48">
        <v>44236</v>
      </c>
      <c r="G399" s="33">
        <v>1317122.25</v>
      </c>
      <c r="H399" s="33">
        <v>0</v>
      </c>
      <c r="I399" s="33">
        <v>1317122.25</v>
      </c>
      <c r="J399" s="49">
        <v>387439</v>
      </c>
      <c r="K399" s="42"/>
      <c r="L399" s="42"/>
    </row>
    <row r="400" spans="1:12">
      <c r="A400" s="39" t="s">
        <v>201</v>
      </c>
      <c r="B400" s="42" t="s">
        <v>158</v>
      </c>
      <c r="C400" s="42" t="s">
        <v>159</v>
      </c>
      <c r="D400" s="42" t="s">
        <v>42</v>
      </c>
      <c r="E400" s="42" t="s">
        <v>44</v>
      </c>
      <c r="F400" s="48">
        <v>44243</v>
      </c>
      <c r="G400" s="33">
        <v>3239916.16</v>
      </c>
      <c r="H400" s="33">
        <v>0</v>
      </c>
      <c r="I400" s="33">
        <v>3239916.16</v>
      </c>
      <c r="J400" s="49">
        <v>387400</v>
      </c>
      <c r="K400" s="42"/>
      <c r="L400" s="42"/>
    </row>
    <row r="401" spans="1:12">
      <c r="A401" s="39" t="s">
        <v>201</v>
      </c>
      <c r="B401" s="42" t="s">
        <v>158</v>
      </c>
      <c r="C401" s="42" t="s">
        <v>159</v>
      </c>
      <c r="D401" s="42" t="s">
        <v>42</v>
      </c>
      <c r="E401" s="42" t="s">
        <v>44</v>
      </c>
      <c r="F401" s="48">
        <v>44256</v>
      </c>
      <c r="G401" s="33">
        <v>76.95</v>
      </c>
      <c r="H401" s="33">
        <v>0</v>
      </c>
      <c r="I401" s="33">
        <v>76.95</v>
      </c>
      <c r="J401" s="49">
        <v>387327</v>
      </c>
      <c r="K401" s="42"/>
      <c r="L401" s="42"/>
    </row>
    <row r="402" spans="1:12">
      <c r="A402" s="39" t="s">
        <v>201</v>
      </c>
      <c r="B402" s="42" t="s">
        <v>158</v>
      </c>
      <c r="C402" s="42" t="s">
        <v>159</v>
      </c>
      <c r="D402" s="42" t="s">
        <v>42</v>
      </c>
      <c r="E402" s="42" t="s">
        <v>44</v>
      </c>
      <c r="F402" s="48">
        <v>44257</v>
      </c>
      <c r="G402" s="33">
        <v>140084.25</v>
      </c>
      <c r="H402" s="33">
        <v>0</v>
      </c>
      <c r="I402" s="33">
        <v>140084.25</v>
      </c>
      <c r="J402" s="49">
        <v>387425</v>
      </c>
      <c r="K402" s="42"/>
      <c r="L402" s="42"/>
    </row>
    <row r="403" spans="1:12">
      <c r="A403" s="39" t="s">
        <v>201</v>
      </c>
      <c r="B403" s="42" t="s">
        <v>158</v>
      </c>
      <c r="C403" s="42" t="s">
        <v>159</v>
      </c>
      <c r="D403" s="42" t="s">
        <v>42</v>
      </c>
      <c r="E403" s="42" t="s">
        <v>44</v>
      </c>
      <c r="F403" s="48">
        <v>44263</v>
      </c>
      <c r="G403" s="33">
        <v>3582</v>
      </c>
      <c r="H403" s="33">
        <v>0</v>
      </c>
      <c r="I403" s="33">
        <v>3582</v>
      </c>
      <c r="J403" s="49">
        <v>387318</v>
      </c>
      <c r="K403" s="42"/>
      <c r="L403" s="42"/>
    </row>
    <row r="404" spans="1:12">
      <c r="A404" s="39" t="s">
        <v>201</v>
      </c>
      <c r="B404" s="42" t="s">
        <v>158</v>
      </c>
      <c r="C404" s="42" t="s">
        <v>159</v>
      </c>
      <c r="D404" s="42" t="s">
        <v>42</v>
      </c>
      <c r="E404" s="42" t="s">
        <v>44</v>
      </c>
      <c r="F404" s="48">
        <v>44279</v>
      </c>
      <c r="G404" s="33">
        <v>125000</v>
      </c>
      <c r="H404" s="33">
        <v>0</v>
      </c>
      <c r="I404" s="33">
        <v>125000</v>
      </c>
      <c r="J404" s="49">
        <v>387227</v>
      </c>
      <c r="K404" s="42"/>
      <c r="L404" s="42"/>
    </row>
    <row r="405" spans="1:12">
      <c r="A405" s="39" t="s">
        <v>201</v>
      </c>
      <c r="B405" s="42" t="s">
        <v>158</v>
      </c>
      <c r="C405" s="42" t="s">
        <v>159</v>
      </c>
      <c r="D405" s="42" t="s">
        <v>42</v>
      </c>
      <c r="E405" s="42" t="s">
        <v>44</v>
      </c>
      <c r="F405" s="48">
        <v>44284</v>
      </c>
      <c r="G405" s="33">
        <v>19240.900000000001</v>
      </c>
      <c r="H405" s="33">
        <v>0</v>
      </c>
      <c r="I405" s="33">
        <v>19240.900000000001</v>
      </c>
      <c r="J405" s="49">
        <v>387433</v>
      </c>
      <c r="K405" s="42"/>
      <c r="L405" s="42"/>
    </row>
    <row r="406" spans="1:12">
      <c r="A406" s="39" t="s">
        <v>201</v>
      </c>
      <c r="B406" s="42" t="s">
        <v>158</v>
      </c>
      <c r="C406" s="42" t="s">
        <v>159</v>
      </c>
      <c r="D406" s="42" t="s">
        <v>42</v>
      </c>
      <c r="E406" s="42" t="s">
        <v>44</v>
      </c>
      <c r="F406" s="48">
        <v>44285</v>
      </c>
      <c r="G406" s="33">
        <v>994.09</v>
      </c>
      <c r="H406" s="33">
        <v>0</v>
      </c>
      <c r="I406" s="33">
        <v>994.09</v>
      </c>
      <c r="J406" s="49">
        <v>387228</v>
      </c>
      <c r="K406" s="42"/>
      <c r="L406" s="42"/>
    </row>
    <row r="407" spans="1:12">
      <c r="A407" s="39" t="s">
        <v>201</v>
      </c>
      <c r="B407" s="42" t="s">
        <v>158</v>
      </c>
      <c r="C407" s="42" t="s">
        <v>159</v>
      </c>
      <c r="D407" s="42" t="s">
        <v>42</v>
      </c>
      <c r="E407" s="42" t="s">
        <v>44</v>
      </c>
      <c r="F407" s="48">
        <v>44285</v>
      </c>
      <c r="G407" s="33">
        <v>85035.33</v>
      </c>
      <c r="H407" s="33">
        <v>0</v>
      </c>
      <c r="I407" s="33">
        <v>85035.33</v>
      </c>
      <c r="J407" s="49">
        <v>387229</v>
      </c>
      <c r="K407" s="42"/>
      <c r="L407" s="42"/>
    </row>
    <row r="408" spans="1:12">
      <c r="A408" s="39" t="s">
        <v>201</v>
      </c>
      <c r="B408" s="42" t="s">
        <v>158</v>
      </c>
      <c r="C408" s="42" t="s">
        <v>159</v>
      </c>
      <c r="D408" s="42" t="s">
        <v>42</v>
      </c>
      <c r="E408" s="42" t="s">
        <v>44</v>
      </c>
      <c r="F408" s="48">
        <v>44286</v>
      </c>
      <c r="G408" s="33">
        <v>994.09</v>
      </c>
      <c r="H408" s="33">
        <v>0</v>
      </c>
      <c r="I408" s="33">
        <v>994.09</v>
      </c>
      <c r="J408" s="49">
        <v>387346</v>
      </c>
      <c r="K408" s="42"/>
      <c r="L408" s="42"/>
    </row>
    <row r="409" spans="1:12">
      <c r="A409" s="39" t="s">
        <v>201</v>
      </c>
      <c r="B409" s="42" t="s">
        <v>158</v>
      </c>
      <c r="C409" s="42" t="s">
        <v>159</v>
      </c>
      <c r="D409" s="42" t="s">
        <v>42</v>
      </c>
      <c r="E409" s="42" t="s">
        <v>44</v>
      </c>
      <c r="F409" s="48">
        <v>44286</v>
      </c>
      <c r="G409" s="33">
        <v>27533946.25</v>
      </c>
      <c r="H409" s="33">
        <v>0</v>
      </c>
      <c r="I409" s="33">
        <v>27533946.25</v>
      </c>
      <c r="J409" s="49">
        <v>389514</v>
      </c>
      <c r="K409" s="42"/>
      <c r="L409" s="42"/>
    </row>
    <row r="410" spans="1:12">
      <c r="A410" s="39" t="s">
        <v>201</v>
      </c>
      <c r="B410" s="42" t="s">
        <v>158</v>
      </c>
      <c r="C410" s="42" t="s">
        <v>159</v>
      </c>
      <c r="D410" s="42" t="s">
        <v>42</v>
      </c>
      <c r="E410" s="42" t="s">
        <v>44</v>
      </c>
      <c r="F410" s="48">
        <v>44286</v>
      </c>
      <c r="G410" s="33">
        <v>0</v>
      </c>
      <c r="H410" s="33">
        <v>-27533946.25</v>
      </c>
      <c r="I410" s="33">
        <v>-27533946.25</v>
      </c>
      <c r="J410" s="49">
        <v>389514</v>
      </c>
      <c r="K410" s="42"/>
      <c r="L410" s="42"/>
    </row>
    <row r="411" spans="1:12">
      <c r="A411" s="39" t="s">
        <v>201</v>
      </c>
      <c r="B411" s="42" t="s">
        <v>158</v>
      </c>
      <c r="C411" s="42" t="s">
        <v>159</v>
      </c>
      <c r="D411" s="42" t="s">
        <v>42</v>
      </c>
      <c r="E411" s="42" t="s">
        <v>44</v>
      </c>
      <c r="F411" s="48">
        <v>44286</v>
      </c>
      <c r="G411" s="33">
        <v>1403974.28</v>
      </c>
      <c r="H411" s="33">
        <v>-1403974.28</v>
      </c>
      <c r="I411" s="33">
        <v>0</v>
      </c>
      <c r="J411" s="49">
        <v>389693</v>
      </c>
      <c r="K411" s="42"/>
      <c r="L411" s="42"/>
    </row>
    <row r="412" spans="1:12">
      <c r="A412" s="39" t="s">
        <v>201</v>
      </c>
      <c r="B412" s="42" t="s">
        <v>158</v>
      </c>
      <c r="C412" s="42" t="s">
        <v>159</v>
      </c>
      <c r="D412" s="42" t="s">
        <v>42</v>
      </c>
      <c r="E412" s="42" t="s">
        <v>44</v>
      </c>
      <c r="F412" s="48">
        <v>44330</v>
      </c>
      <c r="G412" s="33">
        <v>25115.62</v>
      </c>
      <c r="H412" s="33">
        <v>0</v>
      </c>
      <c r="I412" s="33">
        <v>25115.62</v>
      </c>
      <c r="J412" s="49">
        <v>414628</v>
      </c>
      <c r="K412" s="42"/>
      <c r="L412" s="42"/>
    </row>
    <row r="413" spans="1:12">
      <c r="A413" s="39" t="s">
        <v>201</v>
      </c>
      <c r="B413" s="42" t="s">
        <v>158</v>
      </c>
      <c r="C413" s="42" t="s">
        <v>159</v>
      </c>
      <c r="D413" s="42" t="s">
        <v>42</v>
      </c>
      <c r="E413" s="42" t="s">
        <v>44</v>
      </c>
      <c r="F413" s="48">
        <v>44330</v>
      </c>
      <c r="G413" s="33">
        <v>2600</v>
      </c>
      <c r="H413" s="33">
        <v>0</v>
      </c>
      <c r="I413" s="33">
        <v>2600</v>
      </c>
      <c r="J413" s="49">
        <v>414774</v>
      </c>
      <c r="K413" s="42"/>
      <c r="L413" s="42"/>
    </row>
    <row r="414" spans="1:12">
      <c r="A414" s="39" t="s">
        <v>201</v>
      </c>
      <c r="B414" s="42" t="s">
        <v>158</v>
      </c>
      <c r="C414" s="42" t="s">
        <v>159</v>
      </c>
      <c r="D414" s="42" t="s">
        <v>42</v>
      </c>
      <c r="E414" s="42" t="s">
        <v>44</v>
      </c>
      <c r="F414" s="48">
        <v>44330</v>
      </c>
      <c r="G414" s="33">
        <v>2625</v>
      </c>
      <c r="H414" s="33">
        <v>0</v>
      </c>
      <c r="I414" s="33">
        <v>2625</v>
      </c>
      <c r="J414" s="49">
        <v>414775</v>
      </c>
      <c r="K414" s="42"/>
      <c r="L414" s="42"/>
    </row>
    <row r="415" spans="1:12">
      <c r="A415" s="39" t="s">
        <v>201</v>
      </c>
      <c r="B415" s="42" t="s">
        <v>158</v>
      </c>
      <c r="C415" s="42" t="s">
        <v>159</v>
      </c>
      <c r="D415" s="42" t="s">
        <v>42</v>
      </c>
      <c r="E415" s="42" t="s">
        <v>44</v>
      </c>
      <c r="F415" s="48">
        <v>44333</v>
      </c>
      <c r="G415" s="33">
        <v>150000</v>
      </c>
      <c r="H415" s="33">
        <v>0</v>
      </c>
      <c r="I415" s="33">
        <v>150000</v>
      </c>
      <c r="J415" s="49">
        <v>414627</v>
      </c>
      <c r="K415" s="42"/>
      <c r="L415" s="42"/>
    </row>
    <row r="416" spans="1:12">
      <c r="A416" s="39" t="s">
        <v>201</v>
      </c>
      <c r="B416" s="42" t="s">
        <v>158</v>
      </c>
      <c r="C416" s="42" t="s">
        <v>159</v>
      </c>
      <c r="D416" s="42" t="s">
        <v>42</v>
      </c>
      <c r="E416" s="42" t="s">
        <v>44</v>
      </c>
      <c r="F416" s="48">
        <v>44342</v>
      </c>
      <c r="G416" s="33">
        <v>2184.14</v>
      </c>
      <c r="H416" s="33">
        <v>0</v>
      </c>
      <c r="I416" s="33">
        <v>2184.14</v>
      </c>
      <c r="J416" s="49">
        <v>414776</v>
      </c>
      <c r="K416" s="42"/>
      <c r="L416" s="42"/>
    </row>
    <row r="417" spans="1:12">
      <c r="A417" s="39" t="s">
        <v>201</v>
      </c>
      <c r="B417" s="42" t="s">
        <v>158</v>
      </c>
      <c r="C417" s="42" t="s">
        <v>159</v>
      </c>
      <c r="D417" s="42" t="s">
        <v>42</v>
      </c>
      <c r="E417" s="42" t="s">
        <v>44</v>
      </c>
      <c r="F417" s="48">
        <v>44351</v>
      </c>
      <c r="G417" s="33">
        <v>500</v>
      </c>
      <c r="H417" s="33">
        <v>0</v>
      </c>
      <c r="I417" s="33">
        <v>500</v>
      </c>
      <c r="J417" s="49">
        <v>414658</v>
      </c>
      <c r="K417" s="42"/>
      <c r="L417" s="42"/>
    </row>
    <row r="418" spans="1:12">
      <c r="A418" s="39" t="s">
        <v>201</v>
      </c>
      <c r="B418" s="42" t="s">
        <v>158</v>
      </c>
      <c r="C418" s="42" t="s">
        <v>159</v>
      </c>
      <c r="D418" s="42" t="s">
        <v>42</v>
      </c>
      <c r="E418" s="42" t="s">
        <v>44</v>
      </c>
      <c r="F418" s="48">
        <v>44358</v>
      </c>
      <c r="G418" s="33">
        <v>25000</v>
      </c>
      <c r="H418" s="33">
        <v>0</v>
      </c>
      <c r="I418" s="33">
        <v>25000</v>
      </c>
      <c r="J418" s="49">
        <v>414660</v>
      </c>
      <c r="K418" s="42"/>
      <c r="L418" s="42"/>
    </row>
    <row r="419" spans="1:12">
      <c r="A419" s="39" t="s">
        <v>201</v>
      </c>
      <c r="B419" s="42" t="s">
        <v>158</v>
      </c>
      <c r="C419" s="42" t="s">
        <v>159</v>
      </c>
      <c r="D419" s="42" t="s">
        <v>42</v>
      </c>
      <c r="E419" s="42" t="s">
        <v>44</v>
      </c>
      <c r="F419" s="48">
        <v>44377</v>
      </c>
      <c r="G419" s="33">
        <v>27741971.010000002</v>
      </c>
      <c r="H419" s="33">
        <v>0</v>
      </c>
      <c r="I419" s="33">
        <v>27741971.010000002</v>
      </c>
      <c r="J419" s="49">
        <v>416817</v>
      </c>
      <c r="K419" s="42"/>
      <c r="L419" s="42"/>
    </row>
    <row r="420" spans="1:12">
      <c r="A420" s="39" t="s">
        <v>201</v>
      </c>
      <c r="B420" s="42" t="s">
        <v>158</v>
      </c>
      <c r="C420" s="42" t="s">
        <v>159</v>
      </c>
      <c r="D420" s="42" t="s">
        <v>42</v>
      </c>
      <c r="E420" s="42" t="s">
        <v>44</v>
      </c>
      <c r="F420" s="48">
        <v>44377</v>
      </c>
      <c r="G420" s="33">
        <v>0</v>
      </c>
      <c r="H420" s="33">
        <v>-27741971.010000002</v>
      </c>
      <c r="I420" s="33">
        <v>-27741971.010000002</v>
      </c>
      <c r="J420" s="49">
        <v>416817</v>
      </c>
      <c r="K420" s="42"/>
      <c r="L420" s="42"/>
    </row>
    <row r="421" spans="1:12">
      <c r="A421" s="39" t="s">
        <v>201</v>
      </c>
      <c r="B421" s="42" t="s">
        <v>158</v>
      </c>
      <c r="C421" s="42" t="s">
        <v>159</v>
      </c>
      <c r="D421" s="42" t="s">
        <v>42</v>
      </c>
      <c r="E421" s="42" t="s">
        <v>44</v>
      </c>
      <c r="F421" s="48">
        <v>44379</v>
      </c>
      <c r="G421" s="33">
        <v>247500</v>
      </c>
      <c r="H421" s="33">
        <v>0</v>
      </c>
      <c r="I421" s="33">
        <v>247500</v>
      </c>
      <c r="J421" s="49">
        <v>445519</v>
      </c>
      <c r="K421" s="42"/>
      <c r="L421" s="42"/>
    </row>
    <row r="422" spans="1:12">
      <c r="A422" s="39" t="s">
        <v>201</v>
      </c>
      <c r="B422" s="42" t="s">
        <v>158</v>
      </c>
      <c r="C422" s="42" t="s">
        <v>159</v>
      </c>
      <c r="D422" s="42" t="s">
        <v>42</v>
      </c>
      <c r="E422" s="42" t="s">
        <v>44</v>
      </c>
      <c r="F422" s="48">
        <v>44379</v>
      </c>
      <c r="G422" s="33">
        <v>6220.58</v>
      </c>
      <c r="H422" s="33">
        <v>0</v>
      </c>
      <c r="I422" s="33">
        <v>6220.58</v>
      </c>
      <c r="J422" s="49">
        <v>445524</v>
      </c>
      <c r="K422" s="42"/>
      <c r="L422" s="42"/>
    </row>
    <row r="423" spans="1:12">
      <c r="A423" s="39" t="s">
        <v>201</v>
      </c>
      <c r="B423" s="42" t="s">
        <v>158</v>
      </c>
      <c r="C423" s="42" t="s">
        <v>159</v>
      </c>
      <c r="D423" s="42" t="s">
        <v>42</v>
      </c>
      <c r="E423" s="42" t="s">
        <v>44</v>
      </c>
      <c r="F423" s="48">
        <v>44383</v>
      </c>
      <c r="G423" s="33">
        <v>660000</v>
      </c>
      <c r="H423" s="33">
        <v>0</v>
      </c>
      <c r="I423" s="33">
        <v>660000</v>
      </c>
      <c r="J423" s="49">
        <v>445528</v>
      </c>
      <c r="K423" s="42"/>
      <c r="L423" s="42"/>
    </row>
    <row r="424" spans="1:12">
      <c r="A424" s="39" t="s">
        <v>201</v>
      </c>
      <c r="B424" s="42" t="s">
        <v>158</v>
      </c>
      <c r="C424" s="42" t="s">
        <v>159</v>
      </c>
      <c r="D424" s="42" t="s">
        <v>42</v>
      </c>
      <c r="E424" s="42" t="s">
        <v>44</v>
      </c>
      <c r="F424" s="48">
        <v>44383</v>
      </c>
      <c r="G424" s="33">
        <v>16588.2</v>
      </c>
      <c r="H424" s="33">
        <v>0</v>
      </c>
      <c r="I424" s="33">
        <v>16588.2</v>
      </c>
      <c r="J424" s="49">
        <v>445531</v>
      </c>
      <c r="K424" s="42"/>
      <c r="L424" s="42"/>
    </row>
    <row r="425" spans="1:12">
      <c r="A425" s="39" t="s">
        <v>201</v>
      </c>
      <c r="B425" s="42" t="s">
        <v>158</v>
      </c>
      <c r="C425" s="42" t="s">
        <v>159</v>
      </c>
      <c r="D425" s="42" t="s">
        <v>42</v>
      </c>
      <c r="E425" s="42" t="s">
        <v>44</v>
      </c>
      <c r="F425" s="48">
        <v>44383</v>
      </c>
      <c r="G425" s="33">
        <v>165000</v>
      </c>
      <c r="H425" s="33">
        <v>0</v>
      </c>
      <c r="I425" s="33">
        <v>165000</v>
      </c>
      <c r="J425" s="49">
        <v>445954</v>
      </c>
      <c r="K425" s="42"/>
      <c r="L425" s="42"/>
    </row>
    <row r="426" spans="1:12">
      <c r="A426" s="39" t="s">
        <v>201</v>
      </c>
      <c r="B426" s="42" t="s">
        <v>158</v>
      </c>
      <c r="C426" s="42" t="s">
        <v>159</v>
      </c>
      <c r="D426" s="42" t="s">
        <v>42</v>
      </c>
      <c r="E426" s="42" t="s">
        <v>44</v>
      </c>
      <c r="F426" s="48">
        <v>44383</v>
      </c>
      <c r="G426" s="33">
        <v>1389.07</v>
      </c>
      <c r="H426" s="33">
        <v>0</v>
      </c>
      <c r="I426" s="33">
        <v>1389.07</v>
      </c>
      <c r="J426" s="49">
        <v>445958</v>
      </c>
      <c r="K426" s="42"/>
      <c r="L426" s="42"/>
    </row>
    <row r="427" spans="1:12">
      <c r="A427" s="39" t="s">
        <v>201</v>
      </c>
      <c r="B427" s="42" t="s">
        <v>158</v>
      </c>
      <c r="C427" s="42" t="s">
        <v>159</v>
      </c>
      <c r="D427" s="42" t="s">
        <v>42</v>
      </c>
      <c r="E427" s="42" t="s">
        <v>44</v>
      </c>
      <c r="F427" s="48">
        <v>44384</v>
      </c>
      <c r="G427" s="33">
        <v>371250</v>
      </c>
      <c r="H427" s="33">
        <v>0</v>
      </c>
      <c r="I427" s="33">
        <v>371250</v>
      </c>
      <c r="J427" s="49">
        <v>445534</v>
      </c>
      <c r="K427" s="42"/>
      <c r="L427" s="42"/>
    </row>
    <row r="428" spans="1:12">
      <c r="A428" s="39" t="s">
        <v>201</v>
      </c>
      <c r="B428" s="42" t="s">
        <v>158</v>
      </c>
      <c r="C428" s="42" t="s">
        <v>159</v>
      </c>
      <c r="D428" s="42" t="s">
        <v>42</v>
      </c>
      <c r="E428" s="42" t="s">
        <v>44</v>
      </c>
      <c r="F428" s="48">
        <v>44384</v>
      </c>
      <c r="G428" s="33">
        <v>9330.86</v>
      </c>
      <c r="H428" s="33">
        <v>0</v>
      </c>
      <c r="I428" s="33">
        <v>9330.86</v>
      </c>
      <c r="J428" s="49">
        <v>445535</v>
      </c>
      <c r="K428" s="42"/>
      <c r="L428" s="42"/>
    </row>
    <row r="429" spans="1:12">
      <c r="A429" s="39" t="s">
        <v>201</v>
      </c>
      <c r="B429" s="42" t="s">
        <v>158</v>
      </c>
      <c r="C429" s="42" t="s">
        <v>159</v>
      </c>
      <c r="D429" s="42" t="s">
        <v>42</v>
      </c>
      <c r="E429" s="42" t="s">
        <v>44</v>
      </c>
      <c r="F429" s="48">
        <v>44385</v>
      </c>
      <c r="G429" s="33">
        <v>396000</v>
      </c>
      <c r="H429" s="33">
        <v>0</v>
      </c>
      <c r="I429" s="33">
        <v>396000</v>
      </c>
      <c r="J429" s="49">
        <v>445538</v>
      </c>
      <c r="K429" s="42"/>
      <c r="L429" s="42"/>
    </row>
    <row r="430" spans="1:12">
      <c r="A430" s="39" t="s">
        <v>201</v>
      </c>
      <c r="B430" s="42" t="s">
        <v>158</v>
      </c>
      <c r="C430" s="42" t="s">
        <v>159</v>
      </c>
      <c r="D430" s="42" t="s">
        <v>42</v>
      </c>
      <c r="E430" s="42" t="s">
        <v>44</v>
      </c>
      <c r="F430" s="48">
        <v>44385</v>
      </c>
      <c r="G430" s="33">
        <v>9952.92</v>
      </c>
      <c r="H430" s="33">
        <v>0</v>
      </c>
      <c r="I430" s="33">
        <v>9952.92</v>
      </c>
      <c r="J430" s="49">
        <v>445539</v>
      </c>
      <c r="K430" s="42"/>
      <c r="L430" s="42"/>
    </row>
    <row r="431" spans="1:12">
      <c r="A431" s="39" t="s">
        <v>201</v>
      </c>
      <c r="B431" s="42" t="s">
        <v>158</v>
      </c>
      <c r="C431" s="42" t="s">
        <v>159</v>
      </c>
      <c r="D431" s="42" t="s">
        <v>42</v>
      </c>
      <c r="E431" s="42" t="s">
        <v>44</v>
      </c>
      <c r="F431" s="48">
        <v>44385</v>
      </c>
      <c r="G431" s="33">
        <v>25000</v>
      </c>
      <c r="H431" s="33">
        <v>0</v>
      </c>
      <c r="I431" s="33">
        <v>25000</v>
      </c>
      <c r="J431" s="49">
        <v>445540</v>
      </c>
      <c r="K431" s="42"/>
      <c r="L431" s="42"/>
    </row>
    <row r="432" spans="1:12">
      <c r="A432" s="39" t="s">
        <v>201</v>
      </c>
      <c r="B432" s="42" t="s">
        <v>158</v>
      </c>
      <c r="C432" s="42" t="s">
        <v>159</v>
      </c>
      <c r="D432" s="42" t="s">
        <v>42</v>
      </c>
      <c r="E432" s="42" t="s">
        <v>44</v>
      </c>
      <c r="F432" s="48">
        <v>44385</v>
      </c>
      <c r="G432" s="33">
        <v>297000</v>
      </c>
      <c r="H432" s="33">
        <v>0</v>
      </c>
      <c r="I432" s="33">
        <v>297000</v>
      </c>
      <c r="J432" s="49">
        <v>445961</v>
      </c>
      <c r="K432" s="42"/>
      <c r="L432" s="42"/>
    </row>
    <row r="433" spans="1:12">
      <c r="A433" s="39" t="s">
        <v>201</v>
      </c>
      <c r="B433" s="42" t="s">
        <v>158</v>
      </c>
      <c r="C433" s="42" t="s">
        <v>159</v>
      </c>
      <c r="D433" s="42" t="s">
        <v>42</v>
      </c>
      <c r="E433" s="42" t="s">
        <v>44</v>
      </c>
      <c r="F433" s="48">
        <v>44385</v>
      </c>
      <c r="G433" s="33">
        <v>3327.73</v>
      </c>
      <c r="H433" s="33">
        <v>0</v>
      </c>
      <c r="I433" s="33">
        <v>3327.73</v>
      </c>
      <c r="J433" s="49">
        <v>445963</v>
      </c>
      <c r="K433" s="42"/>
      <c r="L433" s="42"/>
    </row>
    <row r="434" spans="1:12">
      <c r="A434" s="39" t="s">
        <v>201</v>
      </c>
      <c r="B434" s="42" t="s">
        <v>158</v>
      </c>
      <c r="C434" s="42" t="s">
        <v>159</v>
      </c>
      <c r="D434" s="42" t="s">
        <v>42</v>
      </c>
      <c r="E434" s="42" t="s">
        <v>44</v>
      </c>
      <c r="F434" s="48">
        <v>44386</v>
      </c>
      <c r="G434" s="33">
        <v>49500</v>
      </c>
      <c r="H434" s="33">
        <v>0</v>
      </c>
      <c r="I434" s="33">
        <v>49500</v>
      </c>
      <c r="J434" s="49">
        <v>445891</v>
      </c>
      <c r="K434" s="42"/>
      <c r="L434" s="42"/>
    </row>
    <row r="435" spans="1:12">
      <c r="A435" s="39" t="s">
        <v>201</v>
      </c>
      <c r="B435" s="42" t="s">
        <v>158</v>
      </c>
      <c r="C435" s="42" t="s">
        <v>159</v>
      </c>
      <c r="D435" s="42" t="s">
        <v>42</v>
      </c>
      <c r="E435" s="42" t="s">
        <v>44</v>
      </c>
      <c r="F435" s="48">
        <v>44386</v>
      </c>
      <c r="G435" s="33">
        <v>1244.1199999999999</v>
      </c>
      <c r="H435" s="33">
        <v>0</v>
      </c>
      <c r="I435" s="33">
        <v>1244.1199999999999</v>
      </c>
      <c r="J435" s="49">
        <v>446665</v>
      </c>
      <c r="K435" s="42"/>
      <c r="L435" s="42"/>
    </row>
    <row r="436" spans="1:12">
      <c r="A436" s="39" t="s">
        <v>201</v>
      </c>
      <c r="B436" s="42" t="s">
        <v>158</v>
      </c>
      <c r="C436" s="42" t="s">
        <v>159</v>
      </c>
      <c r="D436" s="42" t="s">
        <v>42</v>
      </c>
      <c r="E436" s="42" t="s">
        <v>44</v>
      </c>
      <c r="F436" s="48">
        <v>44389</v>
      </c>
      <c r="G436" s="33">
        <v>1155000</v>
      </c>
      <c r="H436" s="33">
        <v>0</v>
      </c>
      <c r="I436" s="33">
        <v>1155000</v>
      </c>
      <c r="J436" s="49">
        <v>445543</v>
      </c>
      <c r="K436" s="42"/>
      <c r="L436" s="42"/>
    </row>
    <row r="437" spans="1:12">
      <c r="A437" s="39" t="s">
        <v>201</v>
      </c>
      <c r="B437" s="42" t="s">
        <v>158</v>
      </c>
      <c r="C437" s="42" t="s">
        <v>159</v>
      </c>
      <c r="D437" s="42" t="s">
        <v>42</v>
      </c>
      <c r="E437" s="42" t="s">
        <v>44</v>
      </c>
      <c r="F437" s="48">
        <v>44389</v>
      </c>
      <c r="G437" s="33">
        <v>29029.360000000001</v>
      </c>
      <c r="H437" s="33">
        <v>0</v>
      </c>
      <c r="I437" s="33">
        <v>29029.360000000001</v>
      </c>
      <c r="J437" s="49">
        <v>445552</v>
      </c>
      <c r="K437" s="42"/>
      <c r="L437" s="42"/>
    </row>
    <row r="438" spans="1:12">
      <c r="A438" s="39" t="s">
        <v>201</v>
      </c>
      <c r="B438" s="42" t="s">
        <v>158</v>
      </c>
      <c r="C438" s="42" t="s">
        <v>159</v>
      </c>
      <c r="D438" s="42" t="s">
        <v>42</v>
      </c>
      <c r="E438" s="42" t="s">
        <v>44</v>
      </c>
      <c r="F438" s="48">
        <v>44389</v>
      </c>
      <c r="G438" s="33">
        <v>544500</v>
      </c>
      <c r="H438" s="33">
        <v>0</v>
      </c>
      <c r="I438" s="33">
        <v>544500</v>
      </c>
      <c r="J438" s="49">
        <v>445976</v>
      </c>
      <c r="K438" s="42"/>
      <c r="L438" s="42"/>
    </row>
    <row r="439" spans="1:12">
      <c r="A439" s="39" t="s">
        <v>201</v>
      </c>
      <c r="B439" s="42" t="s">
        <v>158</v>
      </c>
      <c r="C439" s="42" t="s">
        <v>159</v>
      </c>
      <c r="D439" s="42" t="s">
        <v>42</v>
      </c>
      <c r="E439" s="42" t="s">
        <v>44</v>
      </c>
      <c r="F439" s="48">
        <v>44389</v>
      </c>
      <c r="G439" s="33">
        <v>10237.799999999999</v>
      </c>
      <c r="H439" s="33">
        <v>0</v>
      </c>
      <c r="I439" s="33">
        <v>10237.799999999999</v>
      </c>
      <c r="J439" s="49">
        <v>445978</v>
      </c>
      <c r="K439" s="42"/>
      <c r="L439" s="42"/>
    </row>
    <row r="440" spans="1:12">
      <c r="A440" s="39" t="s">
        <v>201</v>
      </c>
      <c r="B440" s="42" t="s">
        <v>158</v>
      </c>
      <c r="C440" s="42" t="s">
        <v>159</v>
      </c>
      <c r="D440" s="42" t="s">
        <v>42</v>
      </c>
      <c r="E440" s="42" t="s">
        <v>44</v>
      </c>
      <c r="F440" s="48">
        <v>44390</v>
      </c>
      <c r="G440" s="33">
        <v>940500</v>
      </c>
      <c r="H440" s="33">
        <v>0</v>
      </c>
      <c r="I440" s="33">
        <v>940500</v>
      </c>
      <c r="J440" s="49">
        <v>445562</v>
      </c>
      <c r="K440" s="42"/>
      <c r="L440" s="42"/>
    </row>
    <row r="441" spans="1:12">
      <c r="A441" s="39" t="s">
        <v>201</v>
      </c>
      <c r="B441" s="42" t="s">
        <v>158</v>
      </c>
      <c r="C441" s="42" t="s">
        <v>159</v>
      </c>
      <c r="D441" s="42" t="s">
        <v>42</v>
      </c>
      <c r="E441" s="42" t="s">
        <v>44</v>
      </c>
      <c r="F441" s="48">
        <v>44390</v>
      </c>
      <c r="G441" s="33">
        <v>23638.639999999999</v>
      </c>
      <c r="H441" s="33">
        <v>0</v>
      </c>
      <c r="I441" s="33">
        <v>23638.639999999999</v>
      </c>
      <c r="J441" s="49">
        <v>445564</v>
      </c>
      <c r="K441" s="42"/>
      <c r="L441" s="42"/>
    </row>
    <row r="442" spans="1:12">
      <c r="A442" s="39" t="s">
        <v>201</v>
      </c>
      <c r="B442" s="42" t="s">
        <v>158</v>
      </c>
      <c r="C442" s="42" t="s">
        <v>159</v>
      </c>
      <c r="D442" s="42" t="s">
        <v>42</v>
      </c>
      <c r="E442" s="42" t="s">
        <v>44</v>
      </c>
      <c r="F442" s="48">
        <v>44390</v>
      </c>
      <c r="G442" s="33">
        <v>330000</v>
      </c>
      <c r="H442" s="33">
        <v>0</v>
      </c>
      <c r="I442" s="33">
        <v>330000</v>
      </c>
      <c r="J442" s="49">
        <v>445979</v>
      </c>
      <c r="K442" s="42"/>
      <c r="L442" s="42"/>
    </row>
    <row r="443" spans="1:12">
      <c r="A443" s="39" t="s">
        <v>201</v>
      </c>
      <c r="B443" s="42" t="s">
        <v>158</v>
      </c>
      <c r="C443" s="42" t="s">
        <v>159</v>
      </c>
      <c r="D443" s="42" t="s">
        <v>42</v>
      </c>
      <c r="E443" s="42" t="s">
        <v>44</v>
      </c>
      <c r="F443" s="48">
        <v>44390</v>
      </c>
      <c r="G443" s="33">
        <v>330000</v>
      </c>
      <c r="H443" s="33">
        <v>0</v>
      </c>
      <c r="I443" s="33">
        <v>330000</v>
      </c>
      <c r="J443" s="49">
        <v>445985</v>
      </c>
      <c r="K443" s="42"/>
      <c r="L443" s="42"/>
    </row>
    <row r="444" spans="1:12">
      <c r="A444" s="39" t="s">
        <v>201</v>
      </c>
      <c r="B444" s="42" t="s">
        <v>158</v>
      </c>
      <c r="C444" s="42" t="s">
        <v>159</v>
      </c>
      <c r="D444" s="42" t="s">
        <v>42</v>
      </c>
      <c r="E444" s="42" t="s">
        <v>44</v>
      </c>
      <c r="F444" s="48">
        <v>44391</v>
      </c>
      <c r="G444" s="33">
        <v>825000</v>
      </c>
      <c r="H444" s="33">
        <v>0</v>
      </c>
      <c r="I444" s="33">
        <v>825000</v>
      </c>
      <c r="J444" s="49">
        <v>445616</v>
      </c>
      <c r="K444" s="42"/>
      <c r="L444" s="42"/>
    </row>
    <row r="445" spans="1:12">
      <c r="A445" s="39" t="s">
        <v>201</v>
      </c>
      <c r="B445" s="42" t="s">
        <v>158</v>
      </c>
      <c r="C445" s="42" t="s">
        <v>159</v>
      </c>
      <c r="D445" s="42" t="s">
        <v>42</v>
      </c>
      <c r="E445" s="42" t="s">
        <v>44</v>
      </c>
      <c r="F445" s="48">
        <v>44391</v>
      </c>
      <c r="G445" s="33">
        <v>20735.25</v>
      </c>
      <c r="H445" s="33">
        <v>0</v>
      </c>
      <c r="I445" s="33">
        <v>20735.25</v>
      </c>
      <c r="J445" s="49">
        <v>445633</v>
      </c>
      <c r="K445" s="42"/>
      <c r="L445" s="42"/>
    </row>
    <row r="446" spans="1:12">
      <c r="A446" s="39" t="s">
        <v>201</v>
      </c>
      <c r="B446" s="42" t="s">
        <v>158</v>
      </c>
      <c r="C446" s="42" t="s">
        <v>159</v>
      </c>
      <c r="D446" s="42" t="s">
        <v>42</v>
      </c>
      <c r="E446" s="42" t="s">
        <v>44</v>
      </c>
      <c r="F446" s="48">
        <v>44391</v>
      </c>
      <c r="G446" s="33">
        <v>49500</v>
      </c>
      <c r="H446" s="33">
        <v>0</v>
      </c>
      <c r="I446" s="33">
        <v>49500</v>
      </c>
      <c r="J446" s="49">
        <v>445639</v>
      </c>
      <c r="K446" s="42"/>
      <c r="L446" s="42"/>
    </row>
    <row r="447" spans="1:12">
      <c r="A447" s="39" t="s">
        <v>201</v>
      </c>
      <c r="B447" s="42" t="s">
        <v>158</v>
      </c>
      <c r="C447" s="42" t="s">
        <v>159</v>
      </c>
      <c r="D447" s="42" t="s">
        <v>42</v>
      </c>
      <c r="E447" s="42" t="s">
        <v>44</v>
      </c>
      <c r="F447" s="48">
        <v>44391</v>
      </c>
      <c r="G447" s="33">
        <v>1244.1199999999999</v>
      </c>
      <c r="H447" s="33">
        <v>0</v>
      </c>
      <c r="I447" s="33">
        <v>1244.1199999999999</v>
      </c>
      <c r="J447" s="49">
        <v>445640</v>
      </c>
      <c r="K447" s="42"/>
      <c r="L447" s="42"/>
    </row>
    <row r="448" spans="1:12">
      <c r="A448" s="39" t="s">
        <v>201</v>
      </c>
      <c r="B448" s="42" t="s">
        <v>158</v>
      </c>
      <c r="C448" s="42" t="s">
        <v>159</v>
      </c>
      <c r="D448" s="42" t="s">
        <v>42</v>
      </c>
      <c r="E448" s="42" t="s">
        <v>44</v>
      </c>
      <c r="F448" s="48">
        <v>44392</v>
      </c>
      <c r="G448" s="33">
        <v>990000</v>
      </c>
      <c r="H448" s="33">
        <v>0</v>
      </c>
      <c r="I448" s="33">
        <v>990000</v>
      </c>
      <c r="J448" s="49">
        <v>445514</v>
      </c>
      <c r="K448" s="42"/>
      <c r="L448" s="42"/>
    </row>
    <row r="449" spans="1:12">
      <c r="A449" s="39" t="s">
        <v>201</v>
      </c>
      <c r="B449" s="42" t="s">
        <v>158</v>
      </c>
      <c r="C449" s="42" t="s">
        <v>159</v>
      </c>
      <c r="D449" s="42" t="s">
        <v>42</v>
      </c>
      <c r="E449" s="42" t="s">
        <v>44</v>
      </c>
      <c r="F449" s="48">
        <v>44392</v>
      </c>
      <c r="G449" s="33">
        <v>24882.3</v>
      </c>
      <c r="H449" s="33">
        <v>0</v>
      </c>
      <c r="I449" s="33">
        <v>24882.3</v>
      </c>
      <c r="J449" s="49">
        <v>445517</v>
      </c>
      <c r="K449" s="42"/>
      <c r="L449" s="42"/>
    </row>
    <row r="450" spans="1:12">
      <c r="A450" s="39" t="s">
        <v>201</v>
      </c>
      <c r="B450" s="42" t="s">
        <v>158</v>
      </c>
      <c r="C450" s="42" t="s">
        <v>159</v>
      </c>
      <c r="D450" s="42" t="s">
        <v>42</v>
      </c>
      <c r="E450" s="42" t="s">
        <v>44</v>
      </c>
      <c r="F450" s="48">
        <v>44392</v>
      </c>
      <c r="G450" s="33">
        <v>6433509.7300000004</v>
      </c>
      <c r="H450" s="33">
        <v>0</v>
      </c>
      <c r="I450" s="33">
        <v>6433509.7300000004</v>
      </c>
      <c r="J450" s="49">
        <v>445634</v>
      </c>
      <c r="K450" s="42"/>
      <c r="L450" s="42"/>
    </row>
    <row r="451" spans="1:12">
      <c r="A451" s="39" t="s">
        <v>201</v>
      </c>
      <c r="B451" s="42" t="s">
        <v>158</v>
      </c>
      <c r="C451" s="42" t="s">
        <v>159</v>
      </c>
      <c r="D451" s="42" t="s">
        <v>42</v>
      </c>
      <c r="E451" s="42" t="s">
        <v>44</v>
      </c>
      <c r="F451" s="48">
        <v>44392</v>
      </c>
      <c r="G451" s="33">
        <v>412500</v>
      </c>
      <c r="H451" s="33">
        <v>0</v>
      </c>
      <c r="I451" s="33">
        <v>412500</v>
      </c>
      <c r="J451" s="49">
        <v>445635</v>
      </c>
      <c r="K451" s="42"/>
      <c r="L451" s="42"/>
    </row>
    <row r="452" spans="1:12">
      <c r="A452" s="39" t="s">
        <v>201</v>
      </c>
      <c r="B452" s="42" t="s">
        <v>158</v>
      </c>
      <c r="C452" s="42" t="s">
        <v>159</v>
      </c>
      <c r="D452" s="42" t="s">
        <v>42</v>
      </c>
      <c r="E452" s="42" t="s">
        <v>44</v>
      </c>
      <c r="F452" s="48">
        <v>44392</v>
      </c>
      <c r="G452" s="33">
        <v>10367.629999999999</v>
      </c>
      <c r="H452" s="33">
        <v>0</v>
      </c>
      <c r="I452" s="33">
        <v>10367.629999999999</v>
      </c>
      <c r="J452" s="49">
        <v>445636</v>
      </c>
      <c r="K452" s="42"/>
      <c r="L452" s="42"/>
    </row>
    <row r="453" spans="1:12">
      <c r="A453" s="39" t="s">
        <v>201</v>
      </c>
      <c r="B453" s="42" t="s">
        <v>158</v>
      </c>
      <c r="C453" s="42" t="s">
        <v>159</v>
      </c>
      <c r="D453" s="42" t="s">
        <v>42</v>
      </c>
      <c r="E453" s="42" t="s">
        <v>44</v>
      </c>
      <c r="F453" s="48">
        <v>44393</v>
      </c>
      <c r="G453" s="33">
        <v>107000</v>
      </c>
      <c r="H453" s="33">
        <v>0</v>
      </c>
      <c r="I453" s="33">
        <v>107000</v>
      </c>
      <c r="J453" s="49">
        <v>445637</v>
      </c>
      <c r="K453" s="42"/>
      <c r="L453" s="42"/>
    </row>
    <row r="454" spans="1:12">
      <c r="A454" s="39" t="s">
        <v>201</v>
      </c>
      <c r="B454" s="42" t="s">
        <v>158</v>
      </c>
      <c r="C454" s="42" t="s">
        <v>159</v>
      </c>
      <c r="D454" s="42" t="s">
        <v>42</v>
      </c>
      <c r="E454" s="42" t="s">
        <v>44</v>
      </c>
      <c r="F454" s="48">
        <v>44393</v>
      </c>
      <c r="G454" s="33">
        <v>3317.64</v>
      </c>
      <c r="H454" s="33">
        <v>0</v>
      </c>
      <c r="I454" s="33">
        <v>3317.64</v>
      </c>
      <c r="J454" s="49">
        <v>445638</v>
      </c>
      <c r="K454" s="42"/>
      <c r="L454" s="42"/>
    </row>
    <row r="455" spans="1:12">
      <c r="A455" s="39" t="s">
        <v>201</v>
      </c>
      <c r="B455" s="42" t="s">
        <v>158</v>
      </c>
      <c r="C455" s="42" t="s">
        <v>159</v>
      </c>
      <c r="D455" s="42" t="s">
        <v>42</v>
      </c>
      <c r="E455" s="42" t="s">
        <v>44</v>
      </c>
      <c r="F455" s="48">
        <v>44407</v>
      </c>
      <c r="G455" s="33">
        <v>579792.42000000004</v>
      </c>
      <c r="H455" s="33">
        <v>0</v>
      </c>
      <c r="I455" s="33">
        <v>579792.42000000004</v>
      </c>
      <c r="J455" s="49">
        <v>446010</v>
      </c>
      <c r="K455" s="42"/>
      <c r="L455" s="42"/>
    </row>
    <row r="456" spans="1:12">
      <c r="A456" s="39" t="s">
        <v>201</v>
      </c>
      <c r="B456" s="42" t="s">
        <v>158</v>
      </c>
      <c r="C456" s="42" t="s">
        <v>159</v>
      </c>
      <c r="D456" s="42" t="s">
        <v>42</v>
      </c>
      <c r="E456" s="42" t="s">
        <v>44</v>
      </c>
      <c r="F456" s="48">
        <v>44426</v>
      </c>
      <c r="G456" s="33">
        <v>200000</v>
      </c>
      <c r="H456" s="33">
        <v>0</v>
      </c>
      <c r="I456" s="33">
        <v>200000</v>
      </c>
      <c r="J456" s="49">
        <v>446012</v>
      </c>
      <c r="K456" s="42"/>
      <c r="L456" s="42"/>
    </row>
    <row r="457" spans="1:12">
      <c r="A457" s="39" t="s">
        <v>201</v>
      </c>
      <c r="B457" s="42" t="s">
        <v>158</v>
      </c>
      <c r="C457" s="42" t="s">
        <v>159</v>
      </c>
      <c r="D457" s="42" t="s">
        <v>42</v>
      </c>
      <c r="E457" s="42" t="s">
        <v>44</v>
      </c>
      <c r="F457" s="48">
        <v>44428</v>
      </c>
      <c r="G457" s="33">
        <v>70</v>
      </c>
      <c r="H457" s="33">
        <v>0</v>
      </c>
      <c r="I457" s="33">
        <v>70</v>
      </c>
      <c r="J457" s="49">
        <v>446329</v>
      </c>
      <c r="K457" s="42"/>
      <c r="L457" s="42"/>
    </row>
    <row r="458" spans="1:12">
      <c r="A458" s="39" t="s">
        <v>201</v>
      </c>
      <c r="B458" s="42" t="s">
        <v>158</v>
      </c>
      <c r="C458" s="42" t="s">
        <v>159</v>
      </c>
      <c r="D458" s="42" t="s">
        <v>42</v>
      </c>
      <c r="E458" s="42" t="s">
        <v>44</v>
      </c>
      <c r="F458" s="48">
        <v>44448</v>
      </c>
      <c r="G458" s="33">
        <v>15000</v>
      </c>
      <c r="H458" s="33">
        <v>0</v>
      </c>
      <c r="I458" s="33">
        <v>15000</v>
      </c>
      <c r="J458" s="49">
        <v>446062</v>
      </c>
      <c r="K458" s="42"/>
      <c r="L458" s="42"/>
    </row>
    <row r="459" spans="1:12">
      <c r="A459" s="39" t="s">
        <v>201</v>
      </c>
      <c r="B459" s="42" t="s">
        <v>158</v>
      </c>
      <c r="C459" s="42" t="s">
        <v>159</v>
      </c>
      <c r="D459" s="42" t="s">
        <v>42</v>
      </c>
      <c r="E459" s="42" t="s">
        <v>44</v>
      </c>
      <c r="F459" s="48">
        <v>44460</v>
      </c>
      <c r="G459" s="33">
        <v>249900</v>
      </c>
      <c r="H459" s="33">
        <v>0</v>
      </c>
      <c r="I459" s="33">
        <v>249900</v>
      </c>
      <c r="J459" s="49">
        <v>446144</v>
      </c>
      <c r="K459" s="42"/>
      <c r="L459" s="42"/>
    </row>
    <row r="460" spans="1:12">
      <c r="A460" s="39" t="s">
        <v>201</v>
      </c>
      <c r="B460" s="42" t="s">
        <v>158</v>
      </c>
      <c r="C460" s="42" t="s">
        <v>159</v>
      </c>
      <c r="D460" s="42" t="s">
        <v>42</v>
      </c>
      <c r="E460" s="42" t="s">
        <v>44</v>
      </c>
      <c r="F460" s="48">
        <v>44462</v>
      </c>
      <c r="G460" s="33">
        <v>65466.05</v>
      </c>
      <c r="H460" s="33">
        <v>0</v>
      </c>
      <c r="I460" s="33">
        <v>65466.05</v>
      </c>
      <c r="J460" s="49">
        <v>446063</v>
      </c>
      <c r="K460" s="42"/>
      <c r="L460" s="42"/>
    </row>
    <row r="461" spans="1:12">
      <c r="A461" s="39" t="s">
        <v>201</v>
      </c>
      <c r="B461" s="42" t="s">
        <v>158</v>
      </c>
      <c r="C461" s="42" t="s">
        <v>159</v>
      </c>
      <c r="D461" s="42" t="s">
        <v>42</v>
      </c>
      <c r="E461" s="42" t="s">
        <v>44</v>
      </c>
      <c r="F461" s="48">
        <v>44466</v>
      </c>
      <c r="G461" s="33">
        <v>48785.38</v>
      </c>
      <c r="H461" s="33">
        <v>0</v>
      </c>
      <c r="I461" s="33">
        <v>48785.38</v>
      </c>
      <c r="J461" s="49">
        <v>446066</v>
      </c>
      <c r="K461" s="42"/>
      <c r="L461" s="42"/>
    </row>
    <row r="462" spans="1:12">
      <c r="A462" s="39" t="s">
        <v>201</v>
      </c>
      <c r="B462" s="42" t="s">
        <v>158</v>
      </c>
      <c r="C462" s="42" t="s">
        <v>159</v>
      </c>
      <c r="D462" s="42" t="s">
        <v>42</v>
      </c>
      <c r="E462" s="42" t="s">
        <v>44</v>
      </c>
      <c r="F462" s="48">
        <v>44496</v>
      </c>
      <c r="G462" s="33">
        <v>810</v>
      </c>
      <c r="H462" s="33">
        <v>0</v>
      </c>
      <c r="I462" s="33">
        <v>810</v>
      </c>
      <c r="J462" s="49">
        <v>477585</v>
      </c>
      <c r="K462" s="42"/>
      <c r="L462" s="42"/>
    </row>
    <row r="463" spans="1:12">
      <c r="A463" s="39" t="s">
        <v>201</v>
      </c>
      <c r="B463" s="42" t="s">
        <v>158</v>
      </c>
      <c r="C463" s="42" t="s">
        <v>159</v>
      </c>
      <c r="D463" s="42" t="s">
        <v>42</v>
      </c>
      <c r="E463" s="42" t="s">
        <v>44</v>
      </c>
      <c r="F463" s="48">
        <v>44509</v>
      </c>
      <c r="G463" s="33">
        <v>450</v>
      </c>
      <c r="H463" s="33">
        <v>0</v>
      </c>
      <c r="I463" s="33">
        <v>450</v>
      </c>
      <c r="J463" s="49">
        <v>478286</v>
      </c>
      <c r="K463" s="42"/>
      <c r="L463" s="42"/>
    </row>
    <row r="464" spans="1:12">
      <c r="A464" s="39" t="s">
        <v>201</v>
      </c>
      <c r="B464" s="42" t="s">
        <v>158</v>
      </c>
      <c r="C464" s="42" t="s">
        <v>159</v>
      </c>
      <c r="D464" s="42" t="s">
        <v>42</v>
      </c>
      <c r="E464" s="42" t="s">
        <v>44</v>
      </c>
      <c r="F464" s="48">
        <v>44517</v>
      </c>
      <c r="G464" s="33">
        <v>500000</v>
      </c>
      <c r="H464" s="33">
        <v>0</v>
      </c>
      <c r="I464" s="33">
        <v>500000</v>
      </c>
      <c r="J464" s="49">
        <v>477592</v>
      </c>
      <c r="K464" s="42"/>
      <c r="L464" s="42"/>
    </row>
    <row r="465" spans="1:12">
      <c r="A465" s="39" t="s">
        <v>201</v>
      </c>
      <c r="B465" s="42" t="s">
        <v>158</v>
      </c>
      <c r="C465" s="42" t="s">
        <v>159</v>
      </c>
      <c r="D465" s="42" t="s">
        <v>42</v>
      </c>
      <c r="E465" s="42" t="s">
        <v>44</v>
      </c>
      <c r="F465" s="48">
        <v>44545</v>
      </c>
      <c r="G465" s="33">
        <v>16627.95</v>
      </c>
      <c r="H465" s="33">
        <v>0</v>
      </c>
      <c r="I465" s="33">
        <v>16627.95</v>
      </c>
      <c r="J465" s="49">
        <v>477599</v>
      </c>
      <c r="K465" s="42"/>
      <c r="L465" s="42"/>
    </row>
    <row r="466" spans="1:12">
      <c r="A466" s="39" t="s">
        <v>201</v>
      </c>
      <c r="B466" s="42" t="s">
        <v>158</v>
      </c>
      <c r="C466" s="42" t="s">
        <v>159</v>
      </c>
      <c r="D466" s="42" t="s">
        <v>42</v>
      </c>
      <c r="E466" s="42" t="s">
        <v>44</v>
      </c>
      <c r="F466" s="48">
        <v>44545</v>
      </c>
      <c r="G466" s="33">
        <v>396511.82</v>
      </c>
      <c r="H466" s="33">
        <v>0</v>
      </c>
      <c r="I466" s="33">
        <v>396511.82</v>
      </c>
      <c r="J466" s="49">
        <v>477602</v>
      </c>
      <c r="K466" s="42"/>
      <c r="L466" s="42"/>
    </row>
    <row r="467" spans="1:12">
      <c r="A467" s="39" t="s">
        <v>201</v>
      </c>
      <c r="B467" s="42" t="s">
        <v>158</v>
      </c>
      <c r="C467" s="42" t="s">
        <v>159</v>
      </c>
      <c r="D467" s="42" t="s">
        <v>42</v>
      </c>
      <c r="E467" s="42" t="s">
        <v>44</v>
      </c>
      <c r="F467" s="48">
        <v>44545</v>
      </c>
      <c r="G467" s="33">
        <v>18266.330000000002</v>
      </c>
      <c r="H467" s="33">
        <v>0</v>
      </c>
      <c r="I467" s="33">
        <v>18266.330000000002</v>
      </c>
      <c r="J467" s="49">
        <v>477604</v>
      </c>
      <c r="K467" s="42"/>
      <c r="L467" s="42"/>
    </row>
    <row r="468" spans="1:12">
      <c r="A468" s="39" t="s">
        <v>201</v>
      </c>
      <c r="B468" s="42" t="s">
        <v>158</v>
      </c>
      <c r="C468" s="42" t="s">
        <v>159</v>
      </c>
      <c r="D468" s="42" t="s">
        <v>42</v>
      </c>
      <c r="E468" s="42" t="s">
        <v>44</v>
      </c>
      <c r="F468" s="48">
        <v>44545</v>
      </c>
      <c r="G468" s="33">
        <v>19953.54</v>
      </c>
      <c r="H468" s="33">
        <v>0</v>
      </c>
      <c r="I468" s="33">
        <v>19953.54</v>
      </c>
      <c r="J468" s="49">
        <v>477607</v>
      </c>
      <c r="K468" s="42"/>
      <c r="L468" s="42"/>
    </row>
    <row r="469" spans="1:12">
      <c r="A469" s="39" t="s">
        <v>201</v>
      </c>
      <c r="B469" s="42" t="s">
        <v>158</v>
      </c>
      <c r="C469" s="42" t="s">
        <v>159</v>
      </c>
      <c r="D469" s="42" t="s">
        <v>42</v>
      </c>
      <c r="E469" s="42" t="s">
        <v>44</v>
      </c>
      <c r="F469" s="48">
        <v>44546</v>
      </c>
      <c r="G469" s="33">
        <v>4566.58</v>
      </c>
      <c r="H469" s="33">
        <v>0</v>
      </c>
      <c r="I469" s="33">
        <v>4566.58</v>
      </c>
      <c r="J469" s="49">
        <v>477611</v>
      </c>
      <c r="K469" s="42"/>
      <c r="L469" s="42"/>
    </row>
    <row r="470" spans="1:12">
      <c r="A470" s="39" t="s">
        <v>201</v>
      </c>
      <c r="B470" s="42" t="s">
        <v>158</v>
      </c>
      <c r="C470" s="42" t="s">
        <v>159</v>
      </c>
      <c r="D470" s="42" t="s">
        <v>42</v>
      </c>
      <c r="E470" s="42" t="s">
        <v>44</v>
      </c>
      <c r="F470" s="48">
        <v>44546</v>
      </c>
      <c r="G470" s="33">
        <v>351872.87</v>
      </c>
      <c r="H470" s="33">
        <v>0</v>
      </c>
      <c r="I470" s="33">
        <v>351872.87</v>
      </c>
      <c r="J470" s="49">
        <v>477613</v>
      </c>
      <c r="K470" s="42"/>
      <c r="L470" s="42"/>
    </row>
    <row r="471" spans="1:12">
      <c r="A471" s="39" t="s">
        <v>201</v>
      </c>
      <c r="B471" s="42" t="s">
        <v>158</v>
      </c>
      <c r="C471" s="42" t="s">
        <v>159</v>
      </c>
      <c r="D471" s="42" t="s">
        <v>42</v>
      </c>
      <c r="E471" s="42" t="s">
        <v>44</v>
      </c>
      <c r="F471" s="48">
        <v>44547</v>
      </c>
      <c r="G471" s="33">
        <v>1142210.68</v>
      </c>
      <c r="H471" s="33">
        <v>0</v>
      </c>
      <c r="I471" s="33">
        <v>1142210.68</v>
      </c>
      <c r="J471" s="49">
        <v>477615</v>
      </c>
      <c r="K471" s="42"/>
      <c r="L471" s="42"/>
    </row>
    <row r="472" spans="1:12">
      <c r="A472" s="39" t="s">
        <v>201</v>
      </c>
      <c r="B472" s="42" t="s">
        <v>158</v>
      </c>
      <c r="C472" s="42" t="s">
        <v>159</v>
      </c>
      <c r="D472" s="42" t="s">
        <v>42</v>
      </c>
      <c r="E472" s="42" t="s">
        <v>44</v>
      </c>
      <c r="F472" s="48">
        <v>44547</v>
      </c>
      <c r="G472" s="33">
        <v>36532.65</v>
      </c>
      <c r="H472" s="33">
        <v>0</v>
      </c>
      <c r="I472" s="33">
        <v>36532.65</v>
      </c>
      <c r="J472" s="49">
        <v>477619</v>
      </c>
      <c r="K472" s="42"/>
      <c r="L472" s="42"/>
    </row>
    <row r="473" spans="1:12">
      <c r="A473" s="39" t="s">
        <v>201</v>
      </c>
      <c r="B473" s="42" t="s">
        <v>158</v>
      </c>
      <c r="C473" s="42" t="s">
        <v>159</v>
      </c>
      <c r="D473" s="42" t="s">
        <v>42</v>
      </c>
      <c r="E473" s="42" t="s">
        <v>44</v>
      </c>
      <c r="F473" s="48">
        <v>44550</v>
      </c>
      <c r="G473" s="33">
        <v>311965.77</v>
      </c>
      <c r="H473" s="33">
        <v>0</v>
      </c>
      <c r="I473" s="33">
        <v>311965.77</v>
      </c>
      <c r="J473" s="49">
        <v>477623</v>
      </c>
      <c r="K473" s="42"/>
      <c r="L473" s="42"/>
    </row>
    <row r="474" spans="1:12">
      <c r="A474" s="39" t="s">
        <v>201</v>
      </c>
      <c r="B474" s="42" t="s">
        <v>158</v>
      </c>
      <c r="C474" s="42" t="s">
        <v>159</v>
      </c>
      <c r="D474" s="42" t="s">
        <v>42</v>
      </c>
      <c r="E474" s="42" t="s">
        <v>44</v>
      </c>
      <c r="F474" s="48">
        <v>44550</v>
      </c>
      <c r="G474" s="33">
        <v>4566.58</v>
      </c>
      <c r="H474" s="33">
        <v>0</v>
      </c>
      <c r="I474" s="33">
        <v>4566.58</v>
      </c>
      <c r="J474" s="49">
        <v>477627</v>
      </c>
      <c r="K474" s="42"/>
      <c r="L474" s="42"/>
    </row>
    <row r="475" spans="1:12">
      <c r="A475" s="39" t="s">
        <v>201</v>
      </c>
      <c r="B475" s="42" t="s">
        <v>158</v>
      </c>
      <c r="C475" s="42" t="s">
        <v>159</v>
      </c>
      <c r="D475" s="42" t="s">
        <v>42</v>
      </c>
      <c r="E475" s="42" t="s">
        <v>44</v>
      </c>
      <c r="F475" s="48">
        <v>44551</v>
      </c>
      <c r="G475" s="33">
        <v>437570.49</v>
      </c>
      <c r="H475" s="33">
        <v>0</v>
      </c>
      <c r="I475" s="33">
        <v>437570.49</v>
      </c>
      <c r="J475" s="49">
        <v>477630</v>
      </c>
      <c r="K475" s="42"/>
      <c r="L475" s="42"/>
    </row>
    <row r="476" spans="1:12">
      <c r="A476" s="39" t="s">
        <v>201</v>
      </c>
      <c r="B476" s="42" t="s">
        <v>158</v>
      </c>
      <c r="C476" s="42" t="s">
        <v>159</v>
      </c>
      <c r="D476" s="42" t="s">
        <v>42</v>
      </c>
      <c r="E476" s="42" t="s">
        <v>44</v>
      </c>
      <c r="F476" s="48">
        <v>44551</v>
      </c>
      <c r="G476" s="33">
        <v>10046.48</v>
      </c>
      <c r="H476" s="33">
        <v>0</v>
      </c>
      <c r="I476" s="33">
        <v>10046.48</v>
      </c>
      <c r="J476" s="49">
        <v>477636</v>
      </c>
      <c r="K476" s="42"/>
      <c r="L476" s="42"/>
    </row>
    <row r="477" spans="1:12">
      <c r="A477" s="39" t="s">
        <v>201</v>
      </c>
      <c r="B477" s="42" t="s">
        <v>158</v>
      </c>
      <c r="C477" s="42" t="s">
        <v>159</v>
      </c>
      <c r="D477" s="42" t="s">
        <v>42</v>
      </c>
      <c r="E477" s="42" t="s">
        <v>44</v>
      </c>
      <c r="F477" s="48">
        <v>44551</v>
      </c>
      <c r="G477" s="33">
        <v>80</v>
      </c>
      <c r="H477" s="33">
        <v>0</v>
      </c>
      <c r="I477" s="33">
        <v>80</v>
      </c>
      <c r="J477" s="49">
        <v>477639</v>
      </c>
      <c r="K477" s="42"/>
      <c r="L477" s="42"/>
    </row>
    <row r="478" spans="1:12">
      <c r="A478" s="39" t="s">
        <v>201</v>
      </c>
      <c r="B478" s="42" t="s">
        <v>158</v>
      </c>
      <c r="C478" s="42" t="s">
        <v>159</v>
      </c>
      <c r="D478" s="42" t="s">
        <v>42</v>
      </c>
      <c r="E478" s="42" t="s">
        <v>44</v>
      </c>
      <c r="F478" s="48">
        <v>44551</v>
      </c>
      <c r="G478" s="33">
        <v>2226173.13</v>
      </c>
      <c r="H478" s="33">
        <v>0</v>
      </c>
      <c r="I478" s="33">
        <v>2226173.13</v>
      </c>
      <c r="J478" s="49">
        <v>477665</v>
      </c>
      <c r="K478" s="42"/>
      <c r="L478" s="42"/>
    </row>
    <row r="479" spans="1:12">
      <c r="A479" s="39" t="s">
        <v>201</v>
      </c>
      <c r="B479" s="42" t="s">
        <v>158</v>
      </c>
      <c r="C479" s="42" t="s">
        <v>159</v>
      </c>
      <c r="D479" s="42" t="s">
        <v>42</v>
      </c>
      <c r="E479" s="42" t="s">
        <v>44</v>
      </c>
      <c r="F479" s="48">
        <v>44551</v>
      </c>
      <c r="G479" s="33">
        <v>141.24</v>
      </c>
      <c r="H479" s="33">
        <v>0</v>
      </c>
      <c r="I479" s="33">
        <v>141.24</v>
      </c>
      <c r="J479" s="49">
        <v>478328</v>
      </c>
      <c r="K479" s="42"/>
      <c r="L479" s="42"/>
    </row>
    <row r="480" spans="1:12">
      <c r="A480" s="39" t="s">
        <v>201</v>
      </c>
      <c r="B480" s="42" t="s">
        <v>158</v>
      </c>
      <c r="C480" s="42" t="s">
        <v>159</v>
      </c>
      <c r="D480" s="42" t="s">
        <v>42</v>
      </c>
      <c r="E480" s="42" t="s">
        <v>44</v>
      </c>
      <c r="F480" s="48">
        <v>44552</v>
      </c>
      <c r="G480" s="33">
        <v>2598931.5</v>
      </c>
      <c r="H480" s="33">
        <v>0</v>
      </c>
      <c r="I480" s="33">
        <v>2598931.5</v>
      </c>
      <c r="J480" s="49">
        <v>477643</v>
      </c>
      <c r="K480" s="42"/>
      <c r="L480" s="42"/>
    </row>
    <row r="481" spans="1:12">
      <c r="A481" s="39" t="s">
        <v>201</v>
      </c>
      <c r="B481" s="42" t="s">
        <v>158</v>
      </c>
      <c r="C481" s="42" t="s">
        <v>159</v>
      </c>
      <c r="D481" s="42" t="s">
        <v>42</v>
      </c>
      <c r="E481" s="42" t="s">
        <v>44</v>
      </c>
      <c r="F481" s="48">
        <v>44552</v>
      </c>
      <c r="G481" s="33">
        <v>27116.37</v>
      </c>
      <c r="H481" s="33">
        <v>0</v>
      </c>
      <c r="I481" s="33">
        <v>27116.37</v>
      </c>
      <c r="J481" s="49">
        <v>477652</v>
      </c>
      <c r="K481" s="42"/>
      <c r="L481" s="42"/>
    </row>
    <row r="482" spans="1:12">
      <c r="A482" s="39" t="s">
        <v>201</v>
      </c>
      <c r="B482" s="42" t="s">
        <v>158</v>
      </c>
      <c r="C482" s="42" t="s">
        <v>159</v>
      </c>
      <c r="D482" s="42" t="s">
        <v>42</v>
      </c>
      <c r="E482" s="42" t="s">
        <v>44</v>
      </c>
      <c r="F482" s="48">
        <v>44552</v>
      </c>
      <c r="G482" s="33">
        <v>199535.45</v>
      </c>
      <c r="H482" s="33">
        <v>0</v>
      </c>
      <c r="I482" s="33">
        <v>199535.45</v>
      </c>
      <c r="J482" s="49">
        <v>477675</v>
      </c>
      <c r="K482" s="42"/>
      <c r="L482" s="42"/>
    </row>
    <row r="483" spans="1:12">
      <c r="A483" s="39" t="s">
        <v>201</v>
      </c>
      <c r="B483" s="42" t="s">
        <v>158</v>
      </c>
      <c r="C483" s="42" t="s">
        <v>159</v>
      </c>
      <c r="D483" s="42" t="s">
        <v>42</v>
      </c>
      <c r="E483" s="42" t="s">
        <v>44</v>
      </c>
      <c r="F483" s="48">
        <v>44553</v>
      </c>
      <c r="G483" s="33">
        <v>53209.46</v>
      </c>
      <c r="H483" s="33">
        <v>0</v>
      </c>
      <c r="I483" s="33">
        <v>53209.46</v>
      </c>
      <c r="J483" s="49">
        <v>477654</v>
      </c>
      <c r="K483" s="42"/>
      <c r="L483" s="42"/>
    </row>
    <row r="484" spans="1:12">
      <c r="A484" s="39" t="s">
        <v>201</v>
      </c>
      <c r="B484" s="42" t="s">
        <v>158</v>
      </c>
      <c r="C484" s="42" t="s">
        <v>159</v>
      </c>
      <c r="D484" s="42" t="s">
        <v>42</v>
      </c>
      <c r="E484" s="42" t="s">
        <v>44</v>
      </c>
      <c r="F484" s="48">
        <v>44553</v>
      </c>
      <c r="G484" s="33">
        <v>1627257.37</v>
      </c>
      <c r="H484" s="33">
        <v>0</v>
      </c>
      <c r="I484" s="33">
        <v>1627257.37</v>
      </c>
      <c r="J484" s="49">
        <v>477666</v>
      </c>
      <c r="K484" s="42"/>
      <c r="L484" s="42"/>
    </row>
    <row r="485" spans="1:12">
      <c r="A485" s="39" t="s">
        <v>201</v>
      </c>
      <c r="B485" s="42" t="s">
        <v>158</v>
      </c>
      <c r="C485" s="42" t="s">
        <v>159</v>
      </c>
      <c r="D485" s="42" t="s">
        <v>42</v>
      </c>
      <c r="E485" s="42" t="s">
        <v>44</v>
      </c>
      <c r="F485" s="48">
        <v>44553</v>
      </c>
      <c r="G485" s="33">
        <v>16627.95</v>
      </c>
      <c r="H485" s="33">
        <v>0</v>
      </c>
      <c r="I485" s="33">
        <v>16627.95</v>
      </c>
      <c r="J485" s="49">
        <v>477667</v>
      </c>
      <c r="K485" s="42"/>
      <c r="L485" s="42"/>
    </row>
    <row r="486" spans="1:12">
      <c r="A486" s="39" t="s">
        <v>201</v>
      </c>
      <c r="B486" s="42" t="s">
        <v>158</v>
      </c>
      <c r="C486" s="42" t="s">
        <v>159</v>
      </c>
      <c r="D486" s="42" t="s">
        <v>42</v>
      </c>
      <c r="E486" s="42" t="s">
        <v>44</v>
      </c>
      <c r="F486" s="48">
        <v>44553</v>
      </c>
      <c r="G486" s="33">
        <v>53401535.82</v>
      </c>
      <c r="H486" s="33">
        <v>0</v>
      </c>
      <c r="I486" s="33">
        <v>53401535.82</v>
      </c>
      <c r="J486" s="49">
        <v>481720</v>
      </c>
      <c r="K486" s="42"/>
      <c r="L486" s="42"/>
    </row>
    <row r="487" spans="1:12">
      <c r="A487" s="39" t="s">
        <v>201</v>
      </c>
      <c r="B487" s="42" t="s">
        <v>158</v>
      </c>
      <c r="C487" s="42" t="s">
        <v>159</v>
      </c>
      <c r="D487" s="42" t="s">
        <v>42</v>
      </c>
      <c r="E487" s="42" t="s">
        <v>44</v>
      </c>
      <c r="F487" s="48">
        <v>44553</v>
      </c>
      <c r="G487" s="33">
        <v>0</v>
      </c>
      <c r="H487" s="33">
        <v>-53401535.82</v>
      </c>
      <c r="I487" s="33">
        <v>-53401535.82</v>
      </c>
      <c r="J487" s="49">
        <v>481720</v>
      </c>
      <c r="K487" s="42"/>
      <c r="L487" s="42"/>
    </row>
    <row r="488" spans="1:12">
      <c r="A488" s="39" t="s">
        <v>201</v>
      </c>
      <c r="B488" s="42" t="s">
        <v>158</v>
      </c>
      <c r="C488" s="42" t="s">
        <v>159</v>
      </c>
      <c r="D488" s="42" t="s">
        <v>42</v>
      </c>
      <c r="E488" s="42" t="s">
        <v>44</v>
      </c>
      <c r="F488" s="48">
        <v>44557</v>
      </c>
      <c r="G488" s="33">
        <v>23279.13</v>
      </c>
      <c r="H488" s="33">
        <v>0</v>
      </c>
      <c r="I488" s="33">
        <v>23279.13</v>
      </c>
      <c r="J488" s="49">
        <v>477660</v>
      </c>
      <c r="K488" s="42"/>
      <c r="L488" s="42"/>
    </row>
    <row r="489" spans="1:12">
      <c r="A489" s="39" t="s">
        <v>201</v>
      </c>
      <c r="B489" s="42" t="s">
        <v>158</v>
      </c>
      <c r="C489" s="42" t="s">
        <v>159</v>
      </c>
      <c r="D489" s="42" t="s">
        <v>42</v>
      </c>
      <c r="E489" s="42" t="s">
        <v>44</v>
      </c>
      <c r="F489" s="48">
        <v>44559</v>
      </c>
      <c r="G489" s="33">
        <v>86465.36</v>
      </c>
      <c r="H489" s="33">
        <v>0</v>
      </c>
      <c r="I489" s="33">
        <v>86465.36</v>
      </c>
      <c r="J489" s="49">
        <v>477671</v>
      </c>
      <c r="K489" s="42"/>
      <c r="L489" s="42"/>
    </row>
    <row r="490" spans="1:12">
      <c r="A490" s="39" t="s">
        <v>201</v>
      </c>
      <c r="B490" s="42" t="s">
        <v>158</v>
      </c>
      <c r="C490" s="42" t="s">
        <v>159</v>
      </c>
      <c r="D490" s="42" t="s">
        <v>42</v>
      </c>
      <c r="E490" s="42" t="s">
        <v>44</v>
      </c>
      <c r="F490" s="48">
        <v>44561</v>
      </c>
      <c r="G490" s="33">
        <v>53511280.310000002</v>
      </c>
      <c r="H490" s="33">
        <v>0</v>
      </c>
      <c r="I490" s="33">
        <v>53511280.310000002</v>
      </c>
      <c r="J490" s="49">
        <v>481776</v>
      </c>
      <c r="K490" s="42"/>
      <c r="L490" s="42"/>
    </row>
    <row r="491" spans="1:12">
      <c r="A491" s="39" t="s">
        <v>201</v>
      </c>
      <c r="B491" s="42" t="s">
        <v>158</v>
      </c>
      <c r="C491" s="42" t="s">
        <v>159</v>
      </c>
      <c r="D491" s="42" t="s">
        <v>42</v>
      </c>
      <c r="E491" s="42" t="s">
        <v>44</v>
      </c>
      <c r="F491" s="48">
        <v>44561</v>
      </c>
      <c r="G491" s="33">
        <v>0</v>
      </c>
      <c r="H491" s="33">
        <v>-53511280.310000002</v>
      </c>
      <c r="I491" s="33">
        <v>-53511280.310000002</v>
      </c>
      <c r="J491" s="49">
        <v>481776</v>
      </c>
      <c r="K491" s="42"/>
      <c r="L491" s="42"/>
    </row>
    <row r="492" spans="1:12">
      <c r="A492" s="39" t="s">
        <v>201</v>
      </c>
      <c r="B492" s="42" t="s">
        <v>158</v>
      </c>
      <c r="C492" s="42" t="s">
        <v>159</v>
      </c>
      <c r="D492" s="42" t="s">
        <v>42</v>
      </c>
      <c r="E492" s="42" t="s">
        <v>44</v>
      </c>
      <c r="F492" s="48">
        <v>44561</v>
      </c>
      <c r="G492" s="33">
        <v>0</v>
      </c>
      <c r="H492" s="33">
        <v>-0.45</v>
      </c>
      <c r="I492" s="33">
        <v>-0.45</v>
      </c>
      <c r="J492" s="49">
        <v>481919</v>
      </c>
      <c r="K492" s="42"/>
      <c r="L492" s="42"/>
    </row>
    <row r="493" spans="1:12">
      <c r="A493" s="39" t="s">
        <v>201</v>
      </c>
      <c r="B493" s="62" t="s">
        <v>203</v>
      </c>
      <c r="C493" s="62" t="s">
        <v>203</v>
      </c>
      <c r="D493" s="42" t="s">
        <v>45</v>
      </c>
      <c r="E493" s="42" t="s">
        <v>46</v>
      </c>
      <c r="F493" s="48">
        <v>44168</v>
      </c>
      <c r="G493" s="33">
        <v>102016.44</v>
      </c>
      <c r="H493" s="33">
        <v>0</v>
      </c>
      <c r="I493" s="33">
        <v>102016.44</v>
      </c>
      <c r="J493" s="49">
        <v>360196</v>
      </c>
      <c r="K493" s="42"/>
      <c r="L493" s="42"/>
    </row>
    <row r="494" spans="1:12">
      <c r="A494" s="39" t="s">
        <v>201</v>
      </c>
      <c r="B494" s="62" t="s">
        <v>203</v>
      </c>
      <c r="C494" s="62" t="s">
        <v>203</v>
      </c>
      <c r="D494" s="42" t="s">
        <v>45</v>
      </c>
      <c r="E494" s="42" t="s">
        <v>46</v>
      </c>
      <c r="F494" s="48">
        <v>44169</v>
      </c>
      <c r="G494" s="33">
        <v>21397.49</v>
      </c>
      <c r="H494" s="33">
        <v>0</v>
      </c>
      <c r="I494" s="33">
        <v>21397.49</v>
      </c>
      <c r="J494" s="49">
        <v>360195</v>
      </c>
      <c r="K494" s="42"/>
      <c r="L494" s="42"/>
    </row>
    <row r="495" spans="1:12">
      <c r="A495" s="39" t="s">
        <v>201</v>
      </c>
      <c r="B495" s="62" t="s">
        <v>203</v>
      </c>
      <c r="C495" s="62" t="s">
        <v>203</v>
      </c>
      <c r="D495" s="42" t="s">
        <v>45</v>
      </c>
      <c r="E495" s="42" t="s">
        <v>46</v>
      </c>
      <c r="F495" s="48">
        <v>44183</v>
      </c>
      <c r="G495" s="33">
        <v>50000</v>
      </c>
      <c r="H495" s="33">
        <v>0</v>
      </c>
      <c r="I495" s="33">
        <v>50000</v>
      </c>
      <c r="J495" s="49">
        <v>360207</v>
      </c>
      <c r="K495" s="42"/>
      <c r="L495" s="42"/>
    </row>
    <row r="496" spans="1:12">
      <c r="A496" s="39" t="s">
        <v>201</v>
      </c>
      <c r="B496" s="62" t="s">
        <v>203</v>
      </c>
      <c r="C496" s="62" t="s">
        <v>203</v>
      </c>
      <c r="D496" s="42" t="s">
        <v>45</v>
      </c>
      <c r="E496" s="42" t="s">
        <v>46</v>
      </c>
      <c r="F496" s="48">
        <v>44183</v>
      </c>
      <c r="G496" s="33">
        <v>55350.73</v>
      </c>
      <c r="H496" s="33">
        <v>0</v>
      </c>
      <c r="I496" s="33">
        <v>55350.73</v>
      </c>
      <c r="J496" s="49">
        <v>360208</v>
      </c>
      <c r="K496" s="42"/>
      <c r="L496" s="42"/>
    </row>
    <row r="497" spans="1:12">
      <c r="A497" s="39" t="s">
        <v>201</v>
      </c>
      <c r="B497" s="62" t="s">
        <v>203</v>
      </c>
      <c r="C497" s="62" t="s">
        <v>203</v>
      </c>
      <c r="D497" s="42" t="s">
        <v>45</v>
      </c>
      <c r="E497" s="42" t="s">
        <v>46</v>
      </c>
      <c r="F497" s="48">
        <v>44197</v>
      </c>
      <c r="G497" s="33">
        <v>0</v>
      </c>
      <c r="H497" s="33">
        <v>-250162.15</v>
      </c>
      <c r="I497" s="33">
        <v>-250162.15</v>
      </c>
      <c r="J497" s="49">
        <v>387205</v>
      </c>
      <c r="K497" s="42"/>
      <c r="L497" s="42"/>
    </row>
    <row r="498" spans="1:12">
      <c r="A498" s="39" t="s">
        <v>201</v>
      </c>
      <c r="B498" s="62" t="s">
        <v>203</v>
      </c>
      <c r="C498" s="62" t="s">
        <v>203</v>
      </c>
      <c r="D498" s="42" t="s">
        <v>45</v>
      </c>
      <c r="E498" s="42" t="s">
        <v>46</v>
      </c>
      <c r="F498" s="48">
        <v>44200</v>
      </c>
      <c r="G498" s="33">
        <v>21397.49</v>
      </c>
      <c r="H498" s="33">
        <v>0</v>
      </c>
      <c r="I498" s="33">
        <v>21397.49</v>
      </c>
      <c r="J498" s="49">
        <v>387198</v>
      </c>
      <c r="K498" s="42"/>
      <c r="L498" s="42"/>
    </row>
    <row r="499" spans="1:12">
      <c r="A499" s="39" t="s">
        <v>201</v>
      </c>
      <c r="B499" s="62" t="s">
        <v>203</v>
      </c>
      <c r="C499" s="62" t="s">
        <v>203</v>
      </c>
      <c r="D499" s="42" t="s">
        <v>45</v>
      </c>
      <c r="E499" s="42" t="s">
        <v>46</v>
      </c>
      <c r="F499" s="48">
        <v>44286</v>
      </c>
      <c r="G499" s="33">
        <v>250162.15</v>
      </c>
      <c r="H499" s="33">
        <v>0</v>
      </c>
      <c r="I499" s="33">
        <v>250162.15</v>
      </c>
      <c r="J499" s="49">
        <v>389514</v>
      </c>
      <c r="K499" s="42"/>
      <c r="L499" s="42"/>
    </row>
    <row r="500" spans="1:12">
      <c r="A500" s="39" t="s">
        <v>201</v>
      </c>
      <c r="B500" s="62" t="s">
        <v>203</v>
      </c>
      <c r="C500" s="62" t="s">
        <v>203</v>
      </c>
      <c r="D500" s="42" t="s">
        <v>45</v>
      </c>
      <c r="E500" s="42" t="s">
        <v>46</v>
      </c>
      <c r="F500" s="48">
        <v>44286</v>
      </c>
      <c r="G500" s="33">
        <v>0</v>
      </c>
      <c r="H500" s="33">
        <v>-250162.15</v>
      </c>
      <c r="I500" s="33">
        <v>-250162.15</v>
      </c>
      <c r="J500" s="49">
        <v>389514</v>
      </c>
      <c r="K500" s="42"/>
      <c r="L500" s="42"/>
    </row>
    <row r="501" spans="1:12">
      <c r="A501" s="39" t="s">
        <v>201</v>
      </c>
      <c r="B501" s="62" t="s">
        <v>203</v>
      </c>
      <c r="C501" s="62" t="s">
        <v>203</v>
      </c>
      <c r="D501" s="42" t="s">
        <v>45</v>
      </c>
      <c r="E501" s="42" t="s">
        <v>46</v>
      </c>
      <c r="F501" s="48">
        <v>44286</v>
      </c>
      <c r="G501" s="33">
        <v>12755.94</v>
      </c>
      <c r="H501" s="33">
        <v>-12755.94</v>
      </c>
      <c r="I501" s="33">
        <v>0</v>
      </c>
      <c r="J501" s="49">
        <v>389693</v>
      </c>
      <c r="K501" s="42"/>
      <c r="L501" s="42"/>
    </row>
    <row r="502" spans="1:12">
      <c r="A502" s="39" t="s">
        <v>201</v>
      </c>
      <c r="B502" s="62" t="s">
        <v>203</v>
      </c>
      <c r="C502" s="62" t="s">
        <v>203</v>
      </c>
      <c r="D502" s="42" t="s">
        <v>45</v>
      </c>
      <c r="E502" s="42" t="s">
        <v>46</v>
      </c>
      <c r="F502" s="48">
        <v>44377</v>
      </c>
      <c r="G502" s="33">
        <v>250162.15</v>
      </c>
      <c r="H502" s="33">
        <v>0</v>
      </c>
      <c r="I502" s="33">
        <v>250162.15</v>
      </c>
      <c r="J502" s="49">
        <v>416817</v>
      </c>
      <c r="K502" s="42"/>
      <c r="L502" s="42"/>
    </row>
    <row r="503" spans="1:12">
      <c r="A503" s="39" t="s">
        <v>201</v>
      </c>
      <c r="B503" s="62" t="s">
        <v>203</v>
      </c>
      <c r="C503" s="62" t="s">
        <v>203</v>
      </c>
      <c r="D503" s="42" t="s">
        <v>45</v>
      </c>
      <c r="E503" s="42" t="s">
        <v>46</v>
      </c>
      <c r="F503" s="48">
        <v>44377</v>
      </c>
      <c r="G503" s="33">
        <v>0</v>
      </c>
      <c r="H503" s="33">
        <v>-250162.15</v>
      </c>
      <c r="I503" s="33">
        <v>-250162.15</v>
      </c>
      <c r="J503" s="49">
        <v>416817</v>
      </c>
      <c r="K503" s="42"/>
      <c r="L503" s="42"/>
    </row>
    <row r="504" spans="1:12">
      <c r="A504" s="39" t="s">
        <v>201</v>
      </c>
      <c r="B504" s="62" t="s">
        <v>203</v>
      </c>
      <c r="C504" s="62" t="s">
        <v>203</v>
      </c>
      <c r="D504" s="42" t="s">
        <v>45</v>
      </c>
      <c r="E504" s="42" t="s">
        <v>46</v>
      </c>
      <c r="F504" s="48">
        <v>44378</v>
      </c>
      <c r="G504" s="33">
        <v>0</v>
      </c>
      <c r="H504" s="33">
        <v>-250162.15</v>
      </c>
      <c r="I504" s="33">
        <v>-250162.15</v>
      </c>
      <c r="J504" s="49">
        <v>452133</v>
      </c>
      <c r="K504" s="42"/>
      <c r="L504" s="42"/>
    </row>
    <row r="505" spans="1:12">
      <c r="A505" s="39" t="s">
        <v>201</v>
      </c>
      <c r="B505" s="62" t="s">
        <v>203</v>
      </c>
      <c r="C505" s="62" t="s">
        <v>203</v>
      </c>
      <c r="D505" s="42" t="s">
        <v>45</v>
      </c>
      <c r="E505" s="42" t="s">
        <v>46</v>
      </c>
      <c r="F505" s="48">
        <v>44378</v>
      </c>
      <c r="G505" s="33">
        <v>250162.15</v>
      </c>
      <c r="H505" s="33">
        <v>0</v>
      </c>
      <c r="I505" s="33">
        <v>250162.15</v>
      </c>
      <c r="J505" s="49">
        <v>452135</v>
      </c>
      <c r="K505" s="42"/>
      <c r="L505" s="42"/>
    </row>
    <row r="506" spans="1:12">
      <c r="A506" s="39" t="s">
        <v>201</v>
      </c>
      <c r="B506" s="62" t="s">
        <v>203</v>
      </c>
      <c r="C506" s="62" t="s">
        <v>203</v>
      </c>
      <c r="D506" s="42" t="s">
        <v>45</v>
      </c>
      <c r="E506" s="42" t="s">
        <v>46</v>
      </c>
      <c r="F506" s="48">
        <v>44378</v>
      </c>
      <c r="G506" s="33">
        <v>0</v>
      </c>
      <c r="H506" s="33">
        <v>-250162.15</v>
      </c>
      <c r="I506" s="33">
        <v>-250162.15</v>
      </c>
      <c r="J506" s="49">
        <v>452198</v>
      </c>
      <c r="K506" s="42"/>
      <c r="L506" s="42"/>
    </row>
    <row r="507" spans="1:12">
      <c r="A507" s="39" t="s">
        <v>201</v>
      </c>
      <c r="B507" s="62" t="s">
        <v>203</v>
      </c>
      <c r="C507" s="62" t="s">
        <v>203</v>
      </c>
      <c r="D507" s="42" t="s">
        <v>45</v>
      </c>
      <c r="E507" s="42" t="s">
        <v>46</v>
      </c>
      <c r="F507" s="48">
        <v>44378</v>
      </c>
      <c r="G507" s="33">
        <v>250162.15</v>
      </c>
      <c r="H507" s="33">
        <v>0</v>
      </c>
      <c r="I507" s="33">
        <v>250162.15</v>
      </c>
      <c r="J507" s="49">
        <v>452206</v>
      </c>
      <c r="K507" s="42"/>
      <c r="L507" s="42"/>
    </row>
    <row r="508" spans="1:12">
      <c r="A508" s="39" t="s">
        <v>201</v>
      </c>
      <c r="B508" s="62" t="s">
        <v>203</v>
      </c>
      <c r="C508" s="62" t="s">
        <v>203</v>
      </c>
      <c r="D508" s="42" t="s">
        <v>45</v>
      </c>
      <c r="E508" s="42" t="s">
        <v>46</v>
      </c>
      <c r="F508" s="48">
        <v>44553</v>
      </c>
      <c r="G508" s="33">
        <v>250162.15</v>
      </c>
      <c r="H508" s="33">
        <v>-250162.15</v>
      </c>
      <c r="I508" s="33">
        <v>0</v>
      </c>
      <c r="J508" s="49">
        <v>481720</v>
      </c>
      <c r="K508" s="42"/>
      <c r="L508" s="42"/>
    </row>
    <row r="509" spans="1:12">
      <c r="A509" s="39" t="s">
        <v>201</v>
      </c>
      <c r="B509" s="62" t="s">
        <v>203</v>
      </c>
      <c r="C509" s="62" t="s">
        <v>203</v>
      </c>
      <c r="D509" s="42" t="s">
        <v>45</v>
      </c>
      <c r="E509" s="42" t="s">
        <v>46</v>
      </c>
      <c r="F509" s="48">
        <v>44553</v>
      </c>
      <c r="G509" s="33">
        <v>250162.15</v>
      </c>
      <c r="H509" s="33">
        <v>-250162.15</v>
      </c>
      <c r="I509" s="33">
        <v>0</v>
      </c>
      <c r="J509" s="49">
        <v>481720</v>
      </c>
      <c r="K509" s="42"/>
      <c r="L509" s="42"/>
    </row>
    <row r="510" spans="1:12">
      <c r="A510" s="39" t="s">
        <v>201</v>
      </c>
      <c r="B510" s="62" t="s">
        <v>203</v>
      </c>
      <c r="C510" s="62" t="s">
        <v>203</v>
      </c>
      <c r="D510" s="42" t="s">
        <v>45</v>
      </c>
      <c r="E510" s="42" t="s">
        <v>46</v>
      </c>
      <c r="F510" s="48">
        <v>44561</v>
      </c>
      <c r="G510" s="33">
        <v>250162.15</v>
      </c>
      <c r="H510" s="33">
        <v>-250162.15</v>
      </c>
      <c r="I510" s="33">
        <v>0</v>
      </c>
      <c r="J510" s="49">
        <v>481776</v>
      </c>
      <c r="K510" s="42"/>
      <c r="L510" s="42"/>
    </row>
    <row r="511" spans="1:12">
      <c r="A511" s="39" t="s">
        <v>201</v>
      </c>
      <c r="B511" s="62" t="s">
        <v>203</v>
      </c>
      <c r="C511" s="62" t="s">
        <v>203</v>
      </c>
      <c r="D511" s="42" t="s">
        <v>45</v>
      </c>
      <c r="E511" s="42" t="s">
        <v>46</v>
      </c>
      <c r="F511" s="48">
        <v>44561</v>
      </c>
      <c r="G511" s="33">
        <v>250162.15</v>
      </c>
      <c r="H511" s="33">
        <v>-250162.15</v>
      </c>
      <c r="I511" s="33">
        <v>0</v>
      </c>
      <c r="J511" s="49">
        <v>481776</v>
      </c>
      <c r="K511" s="42"/>
      <c r="L511" s="42"/>
    </row>
    <row r="512" spans="1:12">
      <c r="A512" s="39" t="s">
        <v>201</v>
      </c>
      <c r="B512" s="62" t="s">
        <v>204</v>
      </c>
      <c r="C512" s="62" t="s">
        <v>204</v>
      </c>
      <c r="D512" s="42" t="s">
        <v>45</v>
      </c>
      <c r="E512" s="42" t="s">
        <v>46</v>
      </c>
      <c r="F512" s="48">
        <v>44168</v>
      </c>
      <c r="G512" s="33">
        <v>209775.34</v>
      </c>
      <c r="H512" s="33">
        <v>0</v>
      </c>
      <c r="I512" s="33">
        <v>209775.34</v>
      </c>
      <c r="J512" s="49">
        <v>360196</v>
      </c>
      <c r="K512" s="42"/>
      <c r="L512" s="42"/>
    </row>
    <row r="513" spans="1:12">
      <c r="A513" s="39" t="s">
        <v>201</v>
      </c>
      <c r="B513" s="62" t="s">
        <v>204</v>
      </c>
      <c r="C513" s="62" t="s">
        <v>204</v>
      </c>
      <c r="D513" s="42" t="s">
        <v>45</v>
      </c>
      <c r="E513" s="42" t="s">
        <v>46</v>
      </c>
      <c r="F513" s="48">
        <v>44173</v>
      </c>
      <c r="G513" s="33">
        <v>100000</v>
      </c>
      <c r="H513" s="33">
        <v>0</v>
      </c>
      <c r="I513" s="33">
        <v>100000</v>
      </c>
      <c r="J513" s="49">
        <v>360197</v>
      </c>
      <c r="K513" s="42"/>
      <c r="L513" s="42"/>
    </row>
    <row r="514" spans="1:12">
      <c r="A514" s="39" t="s">
        <v>201</v>
      </c>
      <c r="B514" s="62" t="s">
        <v>204</v>
      </c>
      <c r="C514" s="62" t="s">
        <v>204</v>
      </c>
      <c r="D514" s="42" t="s">
        <v>45</v>
      </c>
      <c r="E514" s="42" t="s">
        <v>46</v>
      </c>
      <c r="F514" s="48">
        <v>44183</v>
      </c>
      <c r="G514" s="33">
        <v>181425.79</v>
      </c>
      <c r="H514" s="33">
        <v>0</v>
      </c>
      <c r="I514" s="33">
        <v>181425.79</v>
      </c>
      <c r="J514" s="49">
        <v>360210</v>
      </c>
      <c r="K514" s="42"/>
      <c r="L514" s="42"/>
    </row>
    <row r="515" spans="1:12">
      <c r="A515" s="39" t="s">
        <v>201</v>
      </c>
      <c r="B515" s="62" t="s">
        <v>204</v>
      </c>
      <c r="C515" s="62" t="s">
        <v>204</v>
      </c>
      <c r="D515" s="42" t="s">
        <v>45</v>
      </c>
      <c r="E515" s="42" t="s">
        <v>46</v>
      </c>
      <c r="F515" s="48">
        <v>44196</v>
      </c>
      <c r="G515" s="33">
        <v>126024.42</v>
      </c>
      <c r="H515" s="33">
        <v>0</v>
      </c>
      <c r="I515" s="33">
        <v>126024.42</v>
      </c>
      <c r="J515" s="49">
        <v>360200</v>
      </c>
      <c r="K515" s="42"/>
      <c r="L515" s="42"/>
    </row>
    <row r="516" spans="1:12">
      <c r="A516" s="39" t="s">
        <v>201</v>
      </c>
      <c r="B516" s="62" t="s">
        <v>204</v>
      </c>
      <c r="C516" s="62" t="s">
        <v>204</v>
      </c>
      <c r="D516" s="42" t="s">
        <v>45</v>
      </c>
      <c r="E516" s="42" t="s">
        <v>46</v>
      </c>
      <c r="F516" s="48">
        <v>44197</v>
      </c>
      <c r="G516" s="33">
        <v>0</v>
      </c>
      <c r="H516" s="33">
        <v>-885718</v>
      </c>
      <c r="I516" s="33">
        <v>-885718</v>
      </c>
      <c r="J516" s="49">
        <v>387210</v>
      </c>
      <c r="K516" s="42"/>
      <c r="L516" s="42"/>
    </row>
    <row r="517" spans="1:12">
      <c r="A517" s="39" t="s">
        <v>201</v>
      </c>
      <c r="B517" s="62" t="s">
        <v>204</v>
      </c>
      <c r="C517" s="62" t="s">
        <v>204</v>
      </c>
      <c r="D517" s="42" t="s">
        <v>45</v>
      </c>
      <c r="E517" s="42" t="s">
        <v>46</v>
      </c>
      <c r="F517" s="48">
        <v>44197</v>
      </c>
      <c r="G517" s="33">
        <v>96226.11</v>
      </c>
      <c r="H517" s="33">
        <v>0</v>
      </c>
      <c r="I517" s="33">
        <v>96226.11</v>
      </c>
      <c r="J517" s="49">
        <v>387211</v>
      </c>
      <c r="K517" s="42"/>
      <c r="L517" s="42"/>
    </row>
    <row r="518" spans="1:12">
      <c r="A518" s="39" t="s">
        <v>201</v>
      </c>
      <c r="B518" s="62" t="s">
        <v>204</v>
      </c>
      <c r="C518" s="62" t="s">
        <v>204</v>
      </c>
      <c r="D518" s="42" t="s">
        <v>45</v>
      </c>
      <c r="E518" s="42" t="s">
        <v>46</v>
      </c>
      <c r="F518" s="48">
        <v>44200</v>
      </c>
      <c r="G518" s="33">
        <v>172266.34</v>
      </c>
      <c r="H518" s="33">
        <v>0</v>
      </c>
      <c r="I518" s="33">
        <v>172266.34</v>
      </c>
      <c r="J518" s="49">
        <v>387197</v>
      </c>
      <c r="K518" s="42"/>
      <c r="L518" s="42"/>
    </row>
    <row r="519" spans="1:12">
      <c r="A519" s="39" t="s">
        <v>201</v>
      </c>
      <c r="B519" s="62" t="s">
        <v>204</v>
      </c>
      <c r="C519" s="62" t="s">
        <v>204</v>
      </c>
      <c r="D519" s="42" t="s">
        <v>45</v>
      </c>
      <c r="E519" s="42" t="s">
        <v>46</v>
      </c>
      <c r="F519" s="48">
        <v>44286</v>
      </c>
      <c r="G519" s="33">
        <v>885718</v>
      </c>
      <c r="H519" s="33">
        <v>0</v>
      </c>
      <c r="I519" s="33">
        <v>885718</v>
      </c>
      <c r="J519" s="49">
        <v>389514</v>
      </c>
      <c r="K519" s="42"/>
      <c r="L519" s="42"/>
    </row>
    <row r="520" spans="1:12">
      <c r="A520" s="39" t="s">
        <v>201</v>
      </c>
      <c r="B520" s="62" t="s">
        <v>204</v>
      </c>
      <c r="C520" s="62" t="s">
        <v>204</v>
      </c>
      <c r="D520" s="42" t="s">
        <v>45</v>
      </c>
      <c r="E520" s="42" t="s">
        <v>46</v>
      </c>
      <c r="F520" s="48">
        <v>44286</v>
      </c>
      <c r="G520" s="33">
        <v>0</v>
      </c>
      <c r="H520" s="33">
        <v>-885718</v>
      </c>
      <c r="I520" s="33">
        <v>-885718</v>
      </c>
      <c r="J520" s="49">
        <v>389514</v>
      </c>
      <c r="K520" s="42"/>
      <c r="L520" s="42"/>
    </row>
    <row r="521" spans="1:12">
      <c r="A521" s="39" t="s">
        <v>201</v>
      </c>
      <c r="B521" s="62" t="s">
        <v>204</v>
      </c>
      <c r="C521" s="62" t="s">
        <v>204</v>
      </c>
      <c r="D521" s="42" t="s">
        <v>45</v>
      </c>
      <c r="E521" s="42" t="s">
        <v>46</v>
      </c>
      <c r="F521" s="48">
        <v>44286</v>
      </c>
      <c r="G521" s="33">
        <v>45163.33</v>
      </c>
      <c r="H521" s="33">
        <v>-45163.33</v>
      </c>
      <c r="I521" s="33">
        <v>0</v>
      </c>
      <c r="J521" s="49">
        <v>389693</v>
      </c>
      <c r="K521" s="42"/>
      <c r="L521" s="42"/>
    </row>
    <row r="522" spans="1:12">
      <c r="A522" s="39" t="s">
        <v>201</v>
      </c>
      <c r="B522" s="62" t="s">
        <v>204</v>
      </c>
      <c r="C522" s="62" t="s">
        <v>204</v>
      </c>
      <c r="D522" s="42" t="s">
        <v>45</v>
      </c>
      <c r="E522" s="42" t="s">
        <v>46</v>
      </c>
      <c r="F522" s="48">
        <v>44377</v>
      </c>
      <c r="G522" s="33">
        <v>885718</v>
      </c>
      <c r="H522" s="33">
        <v>0</v>
      </c>
      <c r="I522" s="33">
        <v>885718</v>
      </c>
      <c r="J522" s="49">
        <v>416817</v>
      </c>
      <c r="K522" s="42"/>
      <c r="L522" s="42"/>
    </row>
    <row r="523" spans="1:12">
      <c r="A523" s="39" t="s">
        <v>201</v>
      </c>
      <c r="B523" s="62" t="s">
        <v>204</v>
      </c>
      <c r="C523" s="62" t="s">
        <v>204</v>
      </c>
      <c r="D523" s="42" t="s">
        <v>45</v>
      </c>
      <c r="E523" s="42" t="s">
        <v>46</v>
      </c>
      <c r="F523" s="48">
        <v>44377</v>
      </c>
      <c r="G523" s="33">
        <v>0</v>
      </c>
      <c r="H523" s="33">
        <v>-885718</v>
      </c>
      <c r="I523" s="33">
        <v>-885718</v>
      </c>
      <c r="J523" s="49">
        <v>416817</v>
      </c>
      <c r="K523" s="42"/>
      <c r="L523" s="42"/>
    </row>
    <row r="524" spans="1:12">
      <c r="A524" s="39" t="s">
        <v>201</v>
      </c>
      <c r="B524" s="62" t="s">
        <v>204</v>
      </c>
      <c r="C524" s="62" t="s">
        <v>204</v>
      </c>
      <c r="D524" s="42" t="s">
        <v>45</v>
      </c>
      <c r="E524" s="42" t="s">
        <v>46</v>
      </c>
      <c r="F524" s="48">
        <v>44378</v>
      </c>
      <c r="G524" s="33">
        <v>0</v>
      </c>
      <c r="H524" s="33">
        <v>-885718</v>
      </c>
      <c r="I524" s="33">
        <v>-885718</v>
      </c>
      <c r="J524" s="49">
        <v>452133</v>
      </c>
      <c r="K524" s="42"/>
      <c r="L524" s="42"/>
    </row>
    <row r="525" spans="1:12">
      <c r="A525" s="39" t="s">
        <v>201</v>
      </c>
      <c r="B525" s="62" t="s">
        <v>204</v>
      </c>
      <c r="C525" s="62" t="s">
        <v>204</v>
      </c>
      <c r="D525" s="42" t="s">
        <v>45</v>
      </c>
      <c r="E525" s="42" t="s">
        <v>46</v>
      </c>
      <c r="F525" s="48">
        <v>44378</v>
      </c>
      <c r="G525" s="33">
        <v>885718</v>
      </c>
      <c r="H525" s="33">
        <v>0</v>
      </c>
      <c r="I525" s="33">
        <v>885718</v>
      </c>
      <c r="J525" s="49">
        <v>452135</v>
      </c>
      <c r="K525" s="42"/>
      <c r="L525" s="42"/>
    </row>
    <row r="526" spans="1:12">
      <c r="A526" s="39" t="s">
        <v>201</v>
      </c>
      <c r="B526" s="62" t="s">
        <v>204</v>
      </c>
      <c r="C526" s="62" t="s">
        <v>204</v>
      </c>
      <c r="D526" s="42" t="s">
        <v>45</v>
      </c>
      <c r="E526" s="42" t="s">
        <v>46</v>
      </c>
      <c r="F526" s="48">
        <v>44378</v>
      </c>
      <c r="G526" s="33">
        <v>0</v>
      </c>
      <c r="H526" s="33">
        <v>-885718</v>
      </c>
      <c r="I526" s="33">
        <v>-885718</v>
      </c>
      <c r="J526" s="49">
        <v>452198</v>
      </c>
      <c r="K526" s="42"/>
      <c r="L526" s="42"/>
    </row>
    <row r="527" spans="1:12">
      <c r="A527" s="39" t="s">
        <v>201</v>
      </c>
      <c r="B527" s="62" t="s">
        <v>204</v>
      </c>
      <c r="C527" s="62" t="s">
        <v>204</v>
      </c>
      <c r="D527" s="42" t="s">
        <v>45</v>
      </c>
      <c r="E527" s="42" t="s">
        <v>46</v>
      </c>
      <c r="F527" s="48">
        <v>44378</v>
      </c>
      <c r="G527" s="33">
        <v>885718</v>
      </c>
      <c r="H527" s="33">
        <v>0</v>
      </c>
      <c r="I527" s="33">
        <v>885718</v>
      </c>
      <c r="J527" s="49">
        <v>452206</v>
      </c>
      <c r="K527" s="42"/>
      <c r="L527" s="42"/>
    </row>
    <row r="528" spans="1:12">
      <c r="A528" s="39" t="s">
        <v>201</v>
      </c>
      <c r="B528" s="62" t="s">
        <v>204</v>
      </c>
      <c r="C528" s="62" t="s">
        <v>204</v>
      </c>
      <c r="D528" s="42" t="s">
        <v>45</v>
      </c>
      <c r="E528" s="42" t="s">
        <v>46</v>
      </c>
      <c r="F528" s="48">
        <v>44553</v>
      </c>
      <c r="G528" s="33">
        <v>826474.87</v>
      </c>
      <c r="H528" s="33">
        <v>-826474.87</v>
      </c>
      <c r="I528" s="33">
        <v>0</v>
      </c>
      <c r="J528" s="49">
        <v>481720</v>
      </c>
      <c r="K528" s="42"/>
      <c r="L528" s="42"/>
    </row>
    <row r="529" spans="1:12">
      <c r="A529" s="39" t="s">
        <v>201</v>
      </c>
      <c r="B529" s="62" t="s">
        <v>204</v>
      </c>
      <c r="C529" s="62" t="s">
        <v>204</v>
      </c>
      <c r="D529" s="42" t="s">
        <v>45</v>
      </c>
      <c r="E529" s="42" t="s">
        <v>46</v>
      </c>
      <c r="F529" s="48">
        <v>44553</v>
      </c>
      <c r="G529" s="33">
        <v>826474.87</v>
      </c>
      <c r="H529" s="33">
        <v>-826474.87</v>
      </c>
      <c r="I529" s="33">
        <v>0</v>
      </c>
      <c r="J529" s="49">
        <v>481720</v>
      </c>
      <c r="K529" s="42"/>
      <c r="L529" s="42"/>
    </row>
    <row r="530" spans="1:12">
      <c r="A530" s="39" t="s">
        <v>201</v>
      </c>
      <c r="B530" s="62" t="s">
        <v>204</v>
      </c>
      <c r="C530" s="62" t="s">
        <v>204</v>
      </c>
      <c r="D530" s="42" t="s">
        <v>45</v>
      </c>
      <c r="E530" s="42" t="s">
        <v>46</v>
      </c>
      <c r="F530" s="48">
        <v>44561</v>
      </c>
      <c r="G530" s="33">
        <v>789491.89</v>
      </c>
      <c r="H530" s="33">
        <v>-789491.89</v>
      </c>
      <c r="I530" s="33">
        <v>0</v>
      </c>
      <c r="J530" s="49">
        <v>481776</v>
      </c>
      <c r="K530" s="42"/>
      <c r="L530" s="42"/>
    </row>
    <row r="531" spans="1:12">
      <c r="A531" s="39" t="s">
        <v>201</v>
      </c>
      <c r="B531" s="62" t="s">
        <v>204</v>
      </c>
      <c r="C531" s="62" t="s">
        <v>204</v>
      </c>
      <c r="D531" s="42" t="s">
        <v>45</v>
      </c>
      <c r="E531" s="42" t="s">
        <v>46</v>
      </c>
      <c r="F531" s="48">
        <v>44561</v>
      </c>
      <c r="G531" s="33">
        <v>789491.89</v>
      </c>
      <c r="H531" s="33">
        <v>-789491.89</v>
      </c>
      <c r="I531" s="33">
        <v>0</v>
      </c>
      <c r="J531" s="49">
        <v>481776</v>
      </c>
      <c r="K531" s="42"/>
      <c r="L531" s="42"/>
    </row>
    <row r="532" spans="1:12">
      <c r="A532" s="39" t="s">
        <v>201</v>
      </c>
      <c r="B532" s="62" t="s">
        <v>208</v>
      </c>
      <c r="C532" s="62" t="s">
        <v>208</v>
      </c>
      <c r="D532" s="42" t="s">
        <v>45</v>
      </c>
      <c r="E532" s="42" t="s">
        <v>46</v>
      </c>
      <c r="F532" s="48">
        <v>44372</v>
      </c>
      <c r="G532" s="33">
        <v>75000</v>
      </c>
      <c r="H532" s="33">
        <v>0</v>
      </c>
      <c r="I532" s="33">
        <v>75000</v>
      </c>
      <c r="J532" s="49">
        <v>414666</v>
      </c>
      <c r="K532" s="42"/>
      <c r="L532" s="42"/>
    </row>
    <row r="533" spans="1:12">
      <c r="A533" s="39" t="s">
        <v>201</v>
      </c>
      <c r="B533" s="62" t="s">
        <v>208</v>
      </c>
      <c r="C533" s="62" t="s">
        <v>208</v>
      </c>
      <c r="D533" s="42" t="s">
        <v>45</v>
      </c>
      <c r="E533" s="42" t="s">
        <v>46</v>
      </c>
      <c r="F533" s="48">
        <v>44377</v>
      </c>
      <c r="G533" s="33">
        <v>75000</v>
      </c>
      <c r="H533" s="33">
        <v>0</v>
      </c>
      <c r="I533" s="33">
        <v>75000</v>
      </c>
      <c r="J533" s="49">
        <v>416817</v>
      </c>
      <c r="K533" s="42"/>
      <c r="L533" s="42"/>
    </row>
    <row r="534" spans="1:12">
      <c r="A534" s="39" t="s">
        <v>201</v>
      </c>
      <c r="B534" s="62" t="s">
        <v>208</v>
      </c>
      <c r="C534" s="62" t="s">
        <v>208</v>
      </c>
      <c r="D534" s="42" t="s">
        <v>45</v>
      </c>
      <c r="E534" s="42" t="s">
        <v>46</v>
      </c>
      <c r="F534" s="48">
        <v>44377</v>
      </c>
      <c r="G534" s="33">
        <v>0</v>
      </c>
      <c r="H534" s="33">
        <v>-75000</v>
      </c>
      <c r="I534" s="33">
        <v>-75000</v>
      </c>
      <c r="J534" s="49">
        <v>416817</v>
      </c>
      <c r="K534" s="42"/>
      <c r="L534" s="42"/>
    </row>
    <row r="535" spans="1:12">
      <c r="A535" s="39" t="s">
        <v>201</v>
      </c>
      <c r="B535" s="62" t="s">
        <v>208</v>
      </c>
      <c r="C535" s="62" t="s">
        <v>208</v>
      </c>
      <c r="D535" s="42" t="s">
        <v>45</v>
      </c>
      <c r="E535" s="42" t="s">
        <v>46</v>
      </c>
      <c r="F535" s="48">
        <v>44553</v>
      </c>
      <c r="G535" s="33">
        <v>75000</v>
      </c>
      <c r="H535" s="33">
        <v>0</v>
      </c>
      <c r="I535" s="33">
        <v>75000</v>
      </c>
      <c r="J535" s="49">
        <v>481720</v>
      </c>
      <c r="K535" s="42"/>
      <c r="L535" s="42"/>
    </row>
    <row r="536" spans="1:12">
      <c r="A536" s="39" t="s">
        <v>201</v>
      </c>
      <c r="B536" s="62" t="s">
        <v>208</v>
      </c>
      <c r="C536" s="62" t="s">
        <v>208</v>
      </c>
      <c r="D536" s="42" t="s">
        <v>45</v>
      </c>
      <c r="E536" s="42" t="s">
        <v>46</v>
      </c>
      <c r="F536" s="48">
        <v>44553</v>
      </c>
      <c r="G536" s="33">
        <v>0</v>
      </c>
      <c r="H536" s="33">
        <v>-75000</v>
      </c>
      <c r="I536" s="33">
        <v>-75000</v>
      </c>
      <c r="J536" s="49">
        <v>481720</v>
      </c>
      <c r="K536" s="42"/>
      <c r="L536" s="42"/>
    </row>
    <row r="537" spans="1:12">
      <c r="A537" s="39" t="s">
        <v>201</v>
      </c>
      <c r="B537" s="62" t="s">
        <v>208</v>
      </c>
      <c r="C537" s="62" t="s">
        <v>208</v>
      </c>
      <c r="D537" s="42" t="s">
        <v>45</v>
      </c>
      <c r="E537" s="42" t="s">
        <v>46</v>
      </c>
      <c r="F537" s="48">
        <v>44561</v>
      </c>
      <c r="G537" s="33">
        <v>0</v>
      </c>
      <c r="H537" s="33">
        <v>-75000</v>
      </c>
      <c r="I537" s="33">
        <v>-75000</v>
      </c>
      <c r="J537" s="49">
        <v>479327</v>
      </c>
      <c r="K537" s="42"/>
      <c r="L537" s="42"/>
    </row>
    <row r="538" spans="1:12">
      <c r="A538" s="39" t="s">
        <v>201</v>
      </c>
      <c r="B538" s="62" t="s">
        <v>208</v>
      </c>
      <c r="C538" s="62" t="s">
        <v>208</v>
      </c>
      <c r="D538" s="42" t="s">
        <v>45</v>
      </c>
      <c r="E538" s="42" t="s">
        <v>46</v>
      </c>
      <c r="F538" s="48">
        <v>44561</v>
      </c>
      <c r="G538" s="33">
        <v>75000</v>
      </c>
      <c r="H538" s="33">
        <v>-75000</v>
      </c>
      <c r="I538" s="33">
        <v>0</v>
      </c>
      <c r="J538" s="49">
        <v>481776</v>
      </c>
      <c r="K538" s="42"/>
      <c r="L538" s="42"/>
    </row>
    <row r="539" spans="1:12">
      <c r="A539" s="39" t="s">
        <v>201</v>
      </c>
      <c r="B539" s="62" t="s">
        <v>208</v>
      </c>
      <c r="C539" s="62" t="s">
        <v>208</v>
      </c>
      <c r="D539" s="42" t="s">
        <v>45</v>
      </c>
      <c r="E539" s="42" t="s">
        <v>46</v>
      </c>
      <c r="F539" s="48">
        <v>44561</v>
      </c>
      <c r="G539" s="33">
        <v>75000</v>
      </c>
      <c r="H539" s="33">
        <v>-75000</v>
      </c>
      <c r="I539" s="33">
        <v>0</v>
      </c>
      <c r="J539" s="49">
        <v>481776</v>
      </c>
      <c r="K539" s="42"/>
      <c r="L539" s="42"/>
    </row>
    <row r="540" spans="1:12">
      <c r="A540" s="39" t="s">
        <v>201</v>
      </c>
      <c r="B540" s="62" t="s">
        <v>209</v>
      </c>
      <c r="C540" s="62" t="s">
        <v>209</v>
      </c>
      <c r="D540" s="42" t="s">
        <v>45</v>
      </c>
      <c r="E540" s="42" t="s">
        <v>46</v>
      </c>
      <c r="F540" s="48">
        <v>44244</v>
      </c>
      <c r="G540" s="33">
        <v>100000</v>
      </c>
      <c r="H540" s="33">
        <v>0</v>
      </c>
      <c r="I540" s="33">
        <v>100000</v>
      </c>
      <c r="J540" s="49">
        <v>387418</v>
      </c>
      <c r="K540" s="42"/>
      <c r="L540" s="42"/>
    </row>
    <row r="541" spans="1:12">
      <c r="A541" s="39" t="s">
        <v>201</v>
      </c>
      <c r="B541" s="62" t="s">
        <v>209</v>
      </c>
      <c r="C541" s="62" t="s">
        <v>209</v>
      </c>
      <c r="D541" s="42" t="s">
        <v>45</v>
      </c>
      <c r="E541" s="42" t="s">
        <v>46</v>
      </c>
      <c r="F541" s="48">
        <v>44281</v>
      </c>
      <c r="G541" s="33">
        <v>0</v>
      </c>
      <c r="H541" s="33">
        <v>-100000</v>
      </c>
      <c r="I541" s="33">
        <v>-100000</v>
      </c>
      <c r="J541" s="49">
        <v>387432</v>
      </c>
      <c r="K541" s="42"/>
      <c r="L541" s="42"/>
    </row>
    <row r="542" spans="1:12">
      <c r="A542" s="39" t="s">
        <v>201</v>
      </c>
      <c r="B542" s="62" t="s">
        <v>209</v>
      </c>
      <c r="C542" s="62" t="s">
        <v>209</v>
      </c>
      <c r="D542" s="42" t="s">
        <v>45</v>
      </c>
      <c r="E542" s="42" t="s">
        <v>46</v>
      </c>
      <c r="F542" s="48">
        <v>44286</v>
      </c>
      <c r="G542" s="33">
        <v>100000</v>
      </c>
      <c r="H542" s="33">
        <v>0</v>
      </c>
      <c r="I542" s="33">
        <v>100000</v>
      </c>
      <c r="J542" s="49">
        <v>389514</v>
      </c>
      <c r="K542" s="42"/>
      <c r="L542" s="42"/>
    </row>
    <row r="543" spans="1:12">
      <c r="A543" s="39" t="s">
        <v>201</v>
      </c>
      <c r="B543" s="62" t="s">
        <v>209</v>
      </c>
      <c r="C543" s="62" t="s">
        <v>209</v>
      </c>
      <c r="D543" s="42" t="s">
        <v>45</v>
      </c>
      <c r="E543" s="42" t="s">
        <v>46</v>
      </c>
      <c r="F543" s="48">
        <v>44286</v>
      </c>
      <c r="G543" s="33">
        <v>0</v>
      </c>
      <c r="H543" s="33">
        <v>-100000</v>
      </c>
      <c r="I543" s="33">
        <v>-100000</v>
      </c>
      <c r="J543" s="49">
        <v>389514</v>
      </c>
      <c r="K543" s="42"/>
      <c r="L543" s="42"/>
    </row>
    <row r="544" spans="1:12">
      <c r="A544" s="39" t="s">
        <v>201</v>
      </c>
      <c r="B544" s="62" t="s">
        <v>209</v>
      </c>
      <c r="C544" s="62" t="s">
        <v>209</v>
      </c>
      <c r="D544" s="42" t="s">
        <v>45</v>
      </c>
      <c r="E544" s="42" t="s">
        <v>46</v>
      </c>
      <c r="F544" s="48">
        <v>44286</v>
      </c>
      <c r="G544" s="33">
        <v>5099.07</v>
      </c>
      <c r="H544" s="33">
        <v>-5099.07</v>
      </c>
      <c r="I544" s="33">
        <v>0</v>
      </c>
      <c r="J544" s="49">
        <v>389693</v>
      </c>
      <c r="K544" s="42"/>
      <c r="L544" s="42"/>
    </row>
    <row r="545" spans="1:12">
      <c r="A545" s="39" t="s">
        <v>201</v>
      </c>
      <c r="B545" s="62" t="s">
        <v>209</v>
      </c>
      <c r="C545" s="62" t="s">
        <v>209</v>
      </c>
      <c r="D545" s="42" t="s">
        <v>45</v>
      </c>
      <c r="E545" s="42" t="s">
        <v>46</v>
      </c>
      <c r="F545" s="48">
        <v>44377</v>
      </c>
      <c r="G545" s="33">
        <v>100000</v>
      </c>
      <c r="H545" s="33">
        <v>0</v>
      </c>
      <c r="I545" s="33">
        <v>100000</v>
      </c>
      <c r="J545" s="49">
        <v>416817</v>
      </c>
      <c r="K545" s="42"/>
      <c r="L545" s="42"/>
    </row>
    <row r="546" spans="1:12">
      <c r="A546" s="39" t="s">
        <v>201</v>
      </c>
      <c r="B546" s="62" t="s">
        <v>209</v>
      </c>
      <c r="C546" s="62" t="s">
        <v>209</v>
      </c>
      <c r="D546" s="42" t="s">
        <v>45</v>
      </c>
      <c r="E546" s="42" t="s">
        <v>46</v>
      </c>
      <c r="F546" s="48">
        <v>44377</v>
      </c>
      <c r="G546" s="33">
        <v>0</v>
      </c>
      <c r="H546" s="33">
        <v>-100000</v>
      </c>
      <c r="I546" s="33">
        <v>-100000</v>
      </c>
      <c r="J546" s="49">
        <v>416817</v>
      </c>
      <c r="K546" s="42"/>
      <c r="L546" s="42"/>
    </row>
    <row r="547" spans="1:12">
      <c r="A547" s="39" t="s">
        <v>201</v>
      </c>
      <c r="B547" s="62" t="s">
        <v>209</v>
      </c>
      <c r="C547" s="62" t="s">
        <v>209</v>
      </c>
      <c r="D547" s="42" t="s">
        <v>45</v>
      </c>
      <c r="E547" s="42" t="s">
        <v>46</v>
      </c>
      <c r="F547" s="48">
        <v>44378</v>
      </c>
      <c r="G547" s="33">
        <v>0</v>
      </c>
      <c r="H547" s="33">
        <v>-100000</v>
      </c>
      <c r="I547" s="33">
        <v>-100000</v>
      </c>
      <c r="J547" s="49">
        <v>452133</v>
      </c>
      <c r="K547" s="42"/>
      <c r="L547" s="42"/>
    </row>
    <row r="548" spans="1:12">
      <c r="A548" s="39" t="s">
        <v>201</v>
      </c>
      <c r="B548" s="62" t="s">
        <v>209</v>
      </c>
      <c r="C548" s="62" t="s">
        <v>209</v>
      </c>
      <c r="D548" s="42" t="s">
        <v>45</v>
      </c>
      <c r="E548" s="42" t="s">
        <v>46</v>
      </c>
      <c r="F548" s="48">
        <v>44378</v>
      </c>
      <c r="G548" s="33">
        <v>100000</v>
      </c>
      <c r="H548" s="33">
        <v>0</v>
      </c>
      <c r="I548" s="33">
        <v>100000</v>
      </c>
      <c r="J548" s="49">
        <v>452135</v>
      </c>
      <c r="K548" s="42"/>
      <c r="L548" s="42"/>
    </row>
    <row r="549" spans="1:12">
      <c r="A549" s="39" t="s">
        <v>201</v>
      </c>
      <c r="B549" s="62" t="s">
        <v>209</v>
      </c>
      <c r="C549" s="62" t="s">
        <v>209</v>
      </c>
      <c r="D549" s="42" t="s">
        <v>45</v>
      </c>
      <c r="E549" s="42" t="s">
        <v>46</v>
      </c>
      <c r="F549" s="48">
        <v>44378</v>
      </c>
      <c r="G549" s="33">
        <v>0</v>
      </c>
      <c r="H549" s="33">
        <v>-100000</v>
      </c>
      <c r="I549" s="33">
        <v>-100000</v>
      </c>
      <c r="J549" s="49">
        <v>452198</v>
      </c>
      <c r="K549" s="42"/>
      <c r="L549" s="42"/>
    </row>
    <row r="550" spans="1:12">
      <c r="A550" s="39" t="s">
        <v>201</v>
      </c>
      <c r="B550" s="62" t="s">
        <v>209</v>
      </c>
      <c r="C550" s="62" t="s">
        <v>209</v>
      </c>
      <c r="D550" s="42" t="s">
        <v>45</v>
      </c>
      <c r="E550" s="42" t="s">
        <v>46</v>
      </c>
      <c r="F550" s="48">
        <v>44378</v>
      </c>
      <c r="G550" s="33">
        <v>100000</v>
      </c>
      <c r="H550" s="33">
        <v>0</v>
      </c>
      <c r="I550" s="33">
        <v>100000</v>
      </c>
      <c r="J550" s="49">
        <v>452206</v>
      </c>
      <c r="K550" s="42"/>
      <c r="L550" s="42"/>
    </row>
    <row r="551" spans="1:12">
      <c r="A551" s="39" t="s">
        <v>201</v>
      </c>
      <c r="B551" s="62" t="s">
        <v>209</v>
      </c>
      <c r="C551" s="62" t="s">
        <v>209</v>
      </c>
      <c r="D551" s="42" t="s">
        <v>45</v>
      </c>
      <c r="E551" s="42" t="s">
        <v>46</v>
      </c>
      <c r="F551" s="48">
        <v>44553</v>
      </c>
      <c r="G551" s="33">
        <v>100000</v>
      </c>
      <c r="H551" s="33">
        <v>-100000</v>
      </c>
      <c r="I551" s="33">
        <v>0</v>
      </c>
      <c r="J551" s="49">
        <v>481720</v>
      </c>
      <c r="K551" s="42"/>
      <c r="L551" s="42"/>
    </row>
    <row r="552" spans="1:12">
      <c r="A552" s="39" t="s">
        <v>201</v>
      </c>
      <c r="B552" s="62" t="s">
        <v>209</v>
      </c>
      <c r="C552" s="62" t="s">
        <v>209</v>
      </c>
      <c r="D552" s="42" t="s">
        <v>45</v>
      </c>
      <c r="E552" s="42" t="s">
        <v>46</v>
      </c>
      <c r="F552" s="48">
        <v>44553</v>
      </c>
      <c r="G552" s="33">
        <v>100000</v>
      </c>
      <c r="H552" s="33">
        <v>-100000</v>
      </c>
      <c r="I552" s="33">
        <v>0</v>
      </c>
      <c r="J552" s="49">
        <v>481720</v>
      </c>
      <c r="K552" s="42"/>
      <c r="L552" s="42"/>
    </row>
    <row r="553" spans="1:12">
      <c r="A553" s="39" t="s">
        <v>201</v>
      </c>
      <c r="B553" s="62" t="s">
        <v>209</v>
      </c>
      <c r="C553" s="62" t="s">
        <v>209</v>
      </c>
      <c r="D553" s="42" t="s">
        <v>45</v>
      </c>
      <c r="E553" s="42" t="s">
        <v>46</v>
      </c>
      <c r="F553" s="48">
        <v>44561</v>
      </c>
      <c r="G553" s="33">
        <v>100000</v>
      </c>
      <c r="H553" s="33">
        <v>-100000</v>
      </c>
      <c r="I553" s="33">
        <v>0</v>
      </c>
      <c r="J553" s="49">
        <v>481776</v>
      </c>
      <c r="K553" s="42"/>
      <c r="L553" s="42"/>
    </row>
    <row r="554" spans="1:12">
      <c r="A554" s="39" t="s">
        <v>201</v>
      </c>
      <c r="B554" s="62" t="s">
        <v>209</v>
      </c>
      <c r="C554" s="62" t="s">
        <v>209</v>
      </c>
      <c r="D554" s="42" t="s">
        <v>45</v>
      </c>
      <c r="E554" s="42" t="s">
        <v>46</v>
      </c>
      <c r="F554" s="48">
        <v>44561</v>
      </c>
      <c r="G554" s="33">
        <v>100000</v>
      </c>
      <c r="H554" s="33">
        <v>-100000</v>
      </c>
      <c r="I554" s="33">
        <v>0</v>
      </c>
      <c r="J554" s="49">
        <v>481776</v>
      </c>
      <c r="K554" s="42"/>
      <c r="L554" s="42"/>
    </row>
    <row r="555" spans="1:12">
      <c r="A555" s="39" t="s">
        <v>201</v>
      </c>
      <c r="B555" s="62" t="s">
        <v>210</v>
      </c>
      <c r="C555" s="62" t="s">
        <v>210</v>
      </c>
      <c r="D555" s="42" t="s">
        <v>45</v>
      </c>
      <c r="E555" s="42" t="s">
        <v>46</v>
      </c>
      <c r="F555" s="48">
        <v>44183</v>
      </c>
      <c r="G555" s="33">
        <v>250000</v>
      </c>
      <c r="H555" s="33">
        <v>0</v>
      </c>
      <c r="I555" s="33">
        <v>250000</v>
      </c>
      <c r="J555" s="49">
        <v>360211</v>
      </c>
      <c r="K555" s="42"/>
      <c r="L555" s="42"/>
    </row>
    <row r="556" spans="1:12">
      <c r="A556" s="39" t="s">
        <v>201</v>
      </c>
      <c r="B556" s="62" t="s">
        <v>210</v>
      </c>
      <c r="C556" s="62" t="s">
        <v>210</v>
      </c>
      <c r="D556" s="42" t="s">
        <v>45</v>
      </c>
      <c r="E556" s="42" t="s">
        <v>46</v>
      </c>
      <c r="F556" s="48">
        <v>44225</v>
      </c>
      <c r="G556" s="33">
        <v>50000</v>
      </c>
      <c r="H556" s="33">
        <v>0</v>
      </c>
      <c r="I556" s="33">
        <v>50000</v>
      </c>
      <c r="J556" s="49">
        <v>387203</v>
      </c>
      <c r="K556" s="42"/>
      <c r="L556" s="42"/>
    </row>
    <row r="557" spans="1:12">
      <c r="A557" s="39" t="s">
        <v>201</v>
      </c>
      <c r="B557" s="62" t="s">
        <v>210</v>
      </c>
      <c r="C557" s="62" t="s">
        <v>210</v>
      </c>
      <c r="D557" s="42" t="s">
        <v>45</v>
      </c>
      <c r="E557" s="42" t="s">
        <v>46</v>
      </c>
      <c r="F557" s="48">
        <v>44227</v>
      </c>
      <c r="G557" s="33">
        <v>18857.5</v>
      </c>
      <c r="H557" s="33">
        <v>0</v>
      </c>
      <c r="I557" s="33">
        <v>18857.5</v>
      </c>
      <c r="J557" s="49">
        <v>387196</v>
      </c>
      <c r="K557" s="42"/>
      <c r="L557" s="42"/>
    </row>
    <row r="558" spans="1:12">
      <c r="A558" s="39" t="s">
        <v>201</v>
      </c>
      <c r="B558" s="62" t="s">
        <v>210</v>
      </c>
      <c r="C558" s="62" t="s">
        <v>210</v>
      </c>
      <c r="D558" s="42" t="s">
        <v>45</v>
      </c>
      <c r="E558" s="42" t="s">
        <v>46</v>
      </c>
      <c r="F558" s="48">
        <v>44227</v>
      </c>
      <c r="G558" s="33">
        <v>46703.5</v>
      </c>
      <c r="H558" s="33">
        <v>0</v>
      </c>
      <c r="I558" s="33">
        <v>46703.5</v>
      </c>
      <c r="J558" s="49">
        <v>387218</v>
      </c>
      <c r="K558" s="42"/>
      <c r="L558" s="42"/>
    </row>
    <row r="559" spans="1:12">
      <c r="A559" s="39" t="s">
        <v>201</v>
      </c>
      <c r="B559" s="62" t="s">
        <v>210</v>
      </c>
      <c r="C559" s="62" t="s">
        <v>210</v>
      </c>
      <c r="D559" s="42" t="s">
        <v>45</v>
      </c>
      <c r="E559" s="42" t="s">
        <v>46</v>
      </c>
      <c r="F559" s="48">
        <v>44281</v>
      </c>
      <c r="G559" s="33">
        <v>0</v>
      </c>
      <c r="H559" s="33">
        <v>-375581.9</v>
      </c>
      <c r="I559" s="33">
        <v>-375581.9</v>
      </c>
      <c r="J559" s="49">
        <v>387420</v>
      </c>
      <c r="K559" s="42"/>
      <c r="L559" s="42"/>
    </row>
    <row r="560" spans="1:12">
      <c r="A560" s="39" t="s">
        <v>201</v>
      </c>
      <c r="B560" s="62" t="s">
        <v>210</v>
      </c>
      <c r="C560" s="62" t="s">
        <v>210</v>
      </c>
      <c r="D560" s="42" t="s">
        <v>45</v>
      </c>
      <c r="E560" s="42" t="s">
        <v>46</v>
      </c>
      <c r="F560" s="48">
        <v>44286</v>
      </c>
      <c r="G560" s="33">
        <v>12620.9</v>
      </c>
      <c r="H560" s="33">
        <v>0</v>
      </c>
      <c r="I560" s="33">
        <v>12620.9</v>
      </c>
      <c r="J560" s="49">
        <v>387220</v>
      </c>
      <c r="K560" s="42"/>
      <c r="L560" s="42"/>
    </row>
    <row r="561" spans="1:12">
      <c r="A561" s="39" t="s">
        <v>201</v>
      </c>
      <c r="B561" s="62" t="s">
        <v>210</v>
      </c>
      <c r="C561" s="62" t="s">
        <v>210</v>
      </c>
      <c r="D561" s="42" t="s">
        <v>45</v>
      </c>
      <c r="E561" s="42" t="s">
        <v>46</v>
      </c>
      <c r="F561" s="48">
        <v>44286</v>
      </c>
      <c r="G561" s="33">
        <v>0</v>
      </c>
      <c r="H561" s="33">
        <v>-2600</v>
      </c>
      <c r="I561" s="33">
        <v>-2600</v>
      </c>
      <c r="J561" s="49">
        <v>387352</v>
      </c>
      <c r="K561" s="42"/>
      <c r="L561" s="42"/>
    </row>
    <row r="562" spans="1:12">
      <c r="A562" s="39" t="s">
        <v>201</v>
      </c>
      <c r="B562" s="62" t="s">
        <v>210</v>
      </c>
      <c r="C562" s="62" t="s">
        <v>210</v>
      </c>
      <c r="D562" s="42" t="s">
        <v>45</v>
      </c>
      <c r="E562" s="42" t="s">
        <v>46</v>
      </c>
      <c r="F562" s="48">
        <v>44286</v>
      </c>
      <c r="G562" s="33">
        <v>375581.9</v>
      </c>
      <c r="H562" s="33">
        <v>0</v>
      </c>
      <c r="I562" s="33">
        <v>375581.9</v>
      </c>
      <c r="J562" s="49">
        <v>389514</v>
      </c>
      <c r="K562" s="42"/>
      <c r="L562" s="42"/>
    </row>
    <row r="563" spans="1:12">
      <c r="A563" s="39" t="s">
        <v>201</v>
      </c>
      <c r="B563" s="62" t="s">
        <v>210</v>
      </c>
      <c r="C563" s="62" t="s">
        <v>210</v>
      </c>
      <c r="D563" s="42" t="s">
        <v>45</v>
      </c>
      <c r="E563" s="42" t="s">
        <v>46</v>
      </c>
      <c r="F563" s="48">
        <v>44286</v>
      </c>
      <c r="G563" s="33">
        <v>0</v>
      </c>
      <c r="H563" s="33">
        <v>-375581.9</v>
      </c>
      <c r="I563" s="33">
        <v>-375581.9</v>
      </c>
      <c r="J563" s="49">
        <v>389514</v>
      </c>
      <c r="K563" s="42"/>
      <c r="L563" s="42"/>
    </row>
    <row r="564" spans="1:12">
      <c r="A564" s="39" t="s">
        <v>201</v>
      </c>
      <c r="B564" s="62" t="s">
        <v>210</v>
      </c>
      <c r="C564" s="62" t="s">
        <v>210</v>
      </c>
      <c r="D564" s="42" t="s">
        <v>45</v>
      </c>
      <c r="E564" s="42" t="s">
        <v>46</v>
      </c>
      <c r="F564" s="48">
        <v>44286</v>
      </c>
      <c r="G564" s="33">
        <v>19241.509999999998</v>
      </c>
      <c r="H564" s="33">
        <v>-19241.509999999998</v>
      </c>
      <c r="I564" s="33">
        <v>0</v>
      </c>
      <c r="J564" s="49">
        <v>389693</v>
      </c>
      <c r="K564" s="42"/>
      <c r="L564" s="42"/>
    </row>
    <row r="565" spans="1:12">
      <c r="A565" s="39" t="s">
        <v>201</v>
      </c>
      <c r="B565" s="62" t="s">
        <v>210</v>
      </c>
      <c r="C565" s="62" t="s">
        <v>210</v>
      </c>
      <c r="D565" s="42" t="s">
        <v>45</v>
      </c>
      <c r="E565" s="42" t="s">
        <v>46</v>
      </c>
      <c r="F565" s="48">
        <v>44377</v>
      </c>
      <c r="G565" s="33">
        <v>375581.9</v>
      </c>
      <c r="H565" s="33">
        <v>0</v>
      </c>
      <c r="I565" s="33">
        <v>375581.9</v>
      </c>
      <c r="J565" s="49">
        <v>416817</v>
      </c>
      <c r="K565" s="42"/>
      <c r="L565" s="42"/>
    </row>
    <row r="566" spans="1:12">
      <c r="A566" s="39" t="s">
        <v>201</v>
      </c>
      <c r="B566" s="62" t="s">
        <v>210</v>
      </c>
      <c r="C566" s="62" t="s">
        <v>210</v>
      </c>
      <c r="D566" s="42" t="s">
        <v>45</v>
      </c>
      <c r="E566" s="42" t="s">
        <v>46</v>
      </c>
      <c r="F566" s="48">
        <v>44377</v>
      </c>
      <c r="G566" s="33">
        <v>0</v>
      </c>
      <c r="H566" s="33">
        <v>-375581.9</v>
      </c>
      <c r="I566" s="33">
        <v>-375581.9</v>
      </c>
      <c r="J566" s="49">
        <v>416817</v>
      </c>
      <c r="K566" s="42"/>
      <c r="L566" s="42"/>
    </row>
    <row r="567" spans="1:12">
      <c r="A567" s="39" t="s">
        <v>201</v>
      </c>
      <c r="B567" s="62" t="s">
        <v>210</v>
      </c>
      <c r="C567" s="62" t="s">
        <v>210</v>
      </c>
      <c r="D567" s="42" t="s">
        <v>45</v>
      </c>
      <c r="E567" s="42" t="s">
        <v>46</v>
      </c>
      <c r="F567" s="48">
        <v>44378</v>
      </c>
      <c r="G567" s="33">
        <v>0</v>
      </c>
      <c r="H567" s="33">
        <v>-375581.9</v>
      </c>
      <c r="I567" s="33">
        <v>-375581.9</v>
      </c>
      <c r="J567" s="49">
        <v>452133</v>
      </c>
      <c r="K567" s="42"/>
      <c r="L567" s="42"/>
    </row>
    <row r="568" spans="1:12">
      <c r="A568" s="39" t="s">
        <v>201</v>
      </c>
      <c r="B568" s="62" t="s">
        <v>210</v>
      </c>
      <c r="C568" s="62" t="s">
        <v>210</v>
      </c>
      <c r="D568" s="42" t="s">
        <v>45</v>
      </c>
      <c r="E568" s="42" t="s">
        <v>46</v>
      </c>
      <c r="F568" s="48">
        <v>44378</v>
      </c>
      <c r="G568" s="33">
        <v>375581.9</v>
      </c>
      <c r="H568" s="33">
        <v>0</v>
      </c>
      <c r="I568" s="33">
        <v>375581.9</v>
      </c>
      <c r="J568" s="49">
        <v>452135</v>
      </c>
      <c r="K568" s="42"/>
      <c r="L568" s="42"/>
    </row>
    <row r="569" spans="1:12">
      <c r="A569" s="39" t="s">
        <v>201</v>
      </c>
      <c r="B569" s="62" t="s">
        <v>210</v>
      </c>
      <c r="C569" s="62" t="s">
        <v>210</v>
      </c>
      <c r="D569" s="42" t="s">
        <v>45</v>
      </c>
      <c r="E569" s="42" t="s">
        <v>46</v>
      </c>
      <c r="F569" s="48">
        <v>44378</v>
      </c>
      <c r="G569" s="33">
        <v>0</v>
      </c>
      <c r="H569" s="33">
        <v>-375581.9</v>
      </c>
      <c r="I569" s="33">
        <v>-375581.9</v>
      </c>
      <c r="J569" s="49">
        <v>452198</v>
      </c>
      <c r="K569" s="42"/>
      <c r="L569" s="42"/>
    </row>
    <row r="570" spans="1:12">
      <c r="A570" s="39" t="s">
        <v>201</v>
      </c>
      <c r="B570" s="62" t="s">
        <v>210</v>
      </c>
      <c r="C570" s="62" t="s">
        <v>210</v>
      </c>
      <c r="D570" s="42" t="s">
        <v>45</v>
      </c>
      <c r="E570" s="42" t="s">
        <v>46</v>
      </c>
      <c r="F570" s="48">
        <v>44378</v>
      </c>
      <c r="G570" s="33">
        <v>375581.9</v>
      </c>
      <c r="H570" s="33">
        <v>0</v>
      </c>
      <c r="I570" s="33">
        <v>375581.9</v>
      </c>
      <c r="J570" s="49">
        <v>452206</v>
      </c>
      <c r="K570" s="42"/>
      <c r="L570" s="42"/>
    </row>
    <row r="571" spans="1:12">
      <c r="A571" s="39" t="s">
        <v>201</v>
      </c>
      <c r="B571" s="62" t="s">
        <v>210</v>
      </c>
      <c r="C571" s="62" t="s">
        <v>210</v>
      </c>
      <c r="D571" s="42" t="s">
        <v>45</v>
      </c>
      <c r="E571" s="42" t="s">
        <v>46</v>
      </c>
      <c r="F571" s="48">
        <v>44553</v>
      </c>
      <c r="G571" s="33">
        <v>375581.9</v>
      </c>
      <c r="H571" s="33">
        <v>-375581.9</v>
      </c>
      <c r="I571" s="33">
        <v>0</v>
      </c>
      <c r="J571" s="49">
        <v>481720</v>
      </c>
      <c r="K571" s="42"/>
      <c r="L571" s="42"/>
    </row>
    <row r="572" spans="1:12">
      <c r="A572" s="39" t="s">
        <v>201</v>
      </c>
      <c r="B572" s="62" t="s">
        <v>210</v>
      </c>
      <c r="C572" s="62" t="s">
        <v>210</v>
      </c>
      <c r="D572" s="42" t="s">
        <v>45</v>
      </c>
      <c r="E572" s="42" t="s">
        <v>46</v>
      </c>
      <c r="F572" s="48">
        <v>44553</v>
      </c>
      <c r="G572" s="33">
        <v>375581.9</v>
      </c>
      <c r="H572" s="33">
        <v>-375581.9</v>
      </c>
      <c r="I572" s="33">
        <v>0</v>
      </c>
      <c r="J572" s="49">
        <v>481720</v>
      </c>
      <c r="K572" s="42"/>
      <c r="L572" s="42"/>
    </row>
    <row r="573" spans="1:12">
      <c r="A573" s="39" t="s">
        <v>201</v>
      </c>
      <c r="B573" s="62" t="s">
        <v>210</v>
      </c>
      <c r="C573" s="62" t="s">
        <v>210</v>
      </c>
      <c r="D573" s="42" t="s">
        <v>45</v>
      </c>
      <c r="E573" s="42" t="s">
        <v>46</v>
      </c>
      <c r="F573" s="48">
        <v>44561</v>
      </c>
      <c r="G573" s="33">
        <v>375581.9</v>
      </c>
      <c r="H573" s="33">
        <v>-375581.9</v>
      </c>
      <c r="I573" s="33">
        <v>0</v>
      </c>
      <c r="J573" s="49">
        <v>481776</v>
      </c>
      <c r="K573" s="42"/>
      <c r="L573" s="42"/>
    </row>
    <row r="574" spans="1:12">
      <c r="A574" s="39" t="s">
        <v>201</v>
      </c>
      <c r="B574" s="62" t="s">
        <v>210</v>
      </c>
      <c r="C574" s="62" t="s">
        <v>210</v>
      </c>
      <c r="D574" s="42" t="s">
        <v>45</v>
      </c>
      <c r="E574" s="42" t="s">
        <v>46</v>
      </c>
      <c r="F574" s="48">
        <v>44561</v>
      </c>
      <c r="G574" s="33">
        <v>375581.9</v>
      </c>
      <c r="H574" s="33">
        <v>-375581.9</v>
      </c>
      <c r="I574" s="33">
        <v>0</v>
      </c>
      <c r="J574" s="49">
        <v>481776</v>
      </c>
      <c r="K574" s="42"/>
      <c r="L574" s="42"/>
    </row>
    <row r="575" spans="1:12">
      <c r="A575" s="39" t="s">
        <v>201</v>
      </c>
      <c r="B575" s="62" t="s">
        <v>211</v>
      </c>
      <c r="C575" s="62" t="s">
        <v>211</v>
      </c>
      <c r="D575" s="42" t="s">
        <v>45</v>
      </c>
      <c r="E575" s="42" t="s">
        <v>46</v>
      </c>
      <c r="F575" s="48">
        <v>44165</v>
      </c>
      <c r="G575" s="33">
        <v>4276.97</v>
      </c>
      <c r="H575" s="33">
        <v>0</v>
      </c>
      <c r="I575" s="33">
        <v>4276.97</v>
      </c>
      <c r="J575" s="49">
        <v>360202</v>
      </c>
      <c r="K575" s="42"/>
      <c r="L575" s="42"/>
    </row>
    <row r="576" spans="1:12">
      <c r="A576" s="39" t="s">
        <v>201</v>
      </c>
      <c r="B576" s="62" t="s">
        <v>211</v>
      </c>
      <c r="C576" s="62" t="s">
        <v>211</v>
      </c>
      <c r="D576" s="42" t="s">
        <v>45</v>
      </c>
      <c r="E576" s="42" t="s">
        <v>46</v>
      </c>
      <c r="F576" s="48">
        <v>44168</v>
      </c>
      <c r="G576" s="33">
        <v>203989.04</v>
      </c>
      <c r="H576" s="33">
        <v>0</v>
      </c>
      <c r="I576" s="33">
        <v>203989.04</v>
      </c>
      <c r="J576" s="49">
        <v>360196</v>
      </c>
      <c r="K576" s="42"/>
      <c r="L576" s="42"/>
    </row>
    <row r="577" spans="1:12">
      <c r="A577" s="39" t="s">
        <v>201</v>
      </c>
      <c r="B577" s="62" t="s">
        <v>211</v>
      </c>
      <c r="C577" s="62" t="s">
        <v>211</v>
      </c>
      <c r="D577" s="42" t="s">
        <v>45</v>
      </c>
      <c r="E577" s="42" t="s">
        <v>46</v>
      </c>
      <c r="F577" s="48">
        <v>44173</v>
      </c>
      <c r="G577" s="33">
        <v>100000</v>
      </c>
      <c r="H577" s="33">
        <v>0</v>
      </c>
      <c r="I577" s="33">
        <v>100000</v>
      </c>
      <c r="J577" s="49">
        <v>360197</v>
      </c>
      <c r="K577" s="42"/>
      <c r="L577" s="42"/>
    </row>
    <row r="578" spans="1:12">
      <c r="A578" s="39" t="s">
        <v>201</v>
      </c>
      <c r="B578" s="62" t="s">
        <v>211</v>
      </c>
      <c r="C578" s="62" t="s">
        <v>211</v>
      </c>
      <c r="D578" s="42" t="s">
        <v>45</v>
      </c>
      <c r="E578" s="42" t="s">
        <v>46</v>
      </c>
      <c r="F578" s="48">
        <v>44183</v>
      </c>
      <c r="G578" s="33">
        <v>0</v>
      </c>
      <c r="H578" s="33">
        <v>-2797.64</v>
      </c>
      <c r="I578" s="33">
        <v>-2797.64</v>
      </c>
      <c r="J578" s="49">
        <v>360203</v>
      </c>
      <c r="K578" s="42"/>
      <c r="L578" s="42"/>
    </row>
    <row r="579" spans="1:12">
      <c r="A579" s="39" t="s">
        <v>201</v>
      </c>
      <c r="B579" s="62" t="s">
        <v>211</v>
      </c>
      <c r="C579" s="62" t="s">
        <v>211</v>
      </c>
      <c r="D579" s="42" t="s">
        <v>45</v>
      </c>
      <c r="E579" s="42" t="s">
        <v>46</v>
      </c>
      <c r="F579" s="48">
        <v>44183</v>
      </c>
      <c r="G579" s="33">
        <v>25172.18</v>
      </c>
      <c r="H579" s="33">
        <v>0</v>
      </c>
      <c r="I579" s="33">
        <v>25172.18</v>
      </c>
      <c r="J579" s="49">
        <v>360205</v>
      </c>
      <c r="K579" s="42"/>
      <c r="L579" s="42"/>
    </row>
    <row r="580" spans="1:12">
      <c r="A580" s="39" t="s">
        <v>201</v>
      </c>
      <c r="B580" s="62" t="s">
        <v>211</v>
      </c>
      <c r="C580" s="62" t="s">
        <v>211</v>
      </c>
      <c r="D580" s="42" t="s">
        <v>45</v>
      </c>
      <c r="E580" s="42" t="s">
        <v>46</v>
      </c>
      <c r="F580" s="48">
        <v>44196</v>
      </c>
      <c r="G580" s="33">
        <v>15768</v>
      </c>
      <c r="H580" s="33">
        <v>0</v>
      </c>
      <c r="I580" s="33">
        <v>15768</v>
      </c>
      <c r="J580" s="49">
        <v>360201</v>
      </c>
      <c r="K580" s="42"/>
      <c r="L580" s="42"/>
    </row>
    <row r="581" spans="1:12">
      <c r="A581" s="39" t="s">
        <v>201</v>
      </c>
      <c r="B581" s="62" t="s">
        <v>211</v>
      </c>
      <c r="C581" s="62" t="s">
        <v>211</v>
      </c>
      <c r="D581" s="42" t="s">
        <v>45</v>
      </c>
      <c r="E581" s="42" t="s">
        <v>46</v>
      </c>
      <c r="F581" s="48">
        <v>44197</v>
      </c>
      <c r="G581" s="33">
        <v>0</v>
      </c>
      <c r="H581" s="33">
        <v>-346408.55</v>
      </c>
      <c r="I581" s="33">
        <v>-346408.55</v>
      </c>
      <c r="J581" s="49">
        <v>387207</v>
      </c>
      <c r="K581" s="42"/>
      <c r="L581" s="42"/>
    </row>
    <row r="582" spans="1:12">
      <c r="A582" s="39" t="s">
        <v>201</v>
      </c>
      <c r="B582" s="62" t="s">
        <v>211</v>
      </c>
      <c r="C582" s="62" t="s">
        <v>211</v>
      </c>
      <c r="D582" s="42" t="s">
        <v>45</v>
      </c>
      <c r="E582" s="42" t="s">
        <v>46</v>
      </c>
      <c r="F582" s="48">
        <v>44286</v>
      </c>
      <c r="G582" s="33">
        <v>346408.55</v>
      </c>
      <c r="H582" s="33">
        <v>0</v>
      </c>
      <c r="I582" s="33">
        <v>346408.55</v>
      </c>
      <c r="J582" s="49">
        <v>389514</v>
      </c>
      <c r="K582" s="42"/>
      <c r="L582" s="42"/>
    </row>
    <row r="583" spans="1:12">
      <c r="A583" s="39" t="s">
        <v>201</v>
      </c>
      <c r="B583" s="62" t="s">
        <v>211</v>
      </c>
      <c r="C583" s="62" t="s">
        <v>211</v>
      </c>
      <c r="D583" s="42" t="s">
        <v>45</v>
      </c>
      <c r="E583" s="42" t="s">
        <v>46</v>
      </c>
      <c r="F583" s="48">
        <v>44286</v>
      </c>
      <c r="G583" s="33">
        <v>0</v>
      </c>
      <c r="H583" s="33">
        <v>-346408.55</v>
      </c>
      <c r="I583" s="33">
        <v>-346408.55</v>
      </c>
      <c r="J583" s="49">
        <v>389514</v>
      </c>
      <c r="K583" s="42"/>
      <c r="L583" s="42"/>
    </row>
    <row r="584" spans="1:12">
      <c r="A584" s="39" t="s">
        <v>201</v>
      </c>
      <c r="B584" s="62" t="s">
        <v>211</v>
      </c>
      <c r="C584" s="62" t="s">
        <v>211</v>
      </c>
      <c r="D584" s="42" t="s">
        <v>45</v>
      </c>
      <c r="E584" s="42" t="s">
        <v>46</v>
      </c>
      <c r="F584" s="48">
        <v>44286</v>
      </c>
      <c r="G584" s="33">
        <v>17760.810000000001</v>
      </c>
      <c r="H584" s="33">
        <v>-17760.810000000001</v>
      </c>
      <c r="I584" s="33">
        <v>0</v>
      </c>
      <c r="J584" s="49">
        <v>389693</v>
      </c>
      <c r="K584" s="42"/>
      <c r="L584" s="42"/>
    </row>
    <row r="585" spans="1:12">
      <c r="A585" s="39" t="s">
        <v>201</v>
      </c>
      <c r="B585" s="62" t="s">
        <v>211</v>
      </c>
      <c r="C585" s="62" t="s">
        <v>211</v>
      </c>
      <c r="D585" s="42" t="s">
        <v>45</v>
      </c>
      <c r="E585" s="42" t="s">
        <v>46</v>
      </c>
      <c r="F585" s="48">
        <v>44377</v>
      </c>
      <c r="G585" s="33">
        <v>346408.55</v>
      </c>
      <c r="H585" s="33">
        <v>0</v>
      </c>
      <c r="I585" s="33">
        <v>346408.55</v>
      </c>
      <c r="J585" s="49">
        <v>416817</v>
      </c>
      <c r="K585" s="42"/>
      <c r="L585" s="42"/>
    </row>
    <row r="586" spans="1:12">
      <c r="A586" s="39" t="s">
        <v>201</v>
      </c>
      <c r="B586" s="62" t="s">
        <v>211</v>
      </c>
      <c r="C586" s="62" t="s">
        <v>211</v>
      </c>
      <c r="D586" s="42" t="s">
        <v>45</v>
      </c>
      <c r="E586" s="42" t="s">
        <v>46</v>
      </c>
      <c r="F586" s="48">
        <v>44377</v>
      </c>
      <c r="G586" s="33">
        <v>0</v>
      </c>
      <c r="H586" s="33">
        <v>-346408.55</v>
      </c>
      <c r="I586" s="33">
        <v>-346408.55</v>
      </c>
      <c r="J586" s="49">
        <v>416817</v>
      </c>
      <c r="K586" s="42"/>
      <c r="L586" s="42"/>
    </row>
    <row r="587" spans="1:12">
      <c r="A587" s="39" t="s">
        <v>201</v>
      </c>
      <c r="B587" s="62" t="s">
        <v>211</v>
      </c>
      <c r="C587" s="62" t="s">
        <v>211</v>
      </c>
      <c r="D587" s="42" t="s">
        <v>45</v>
      </c>
      <c r="E587" s="42" t="s">
        <v>46</v>
      </c>
      <c r="F587" s="48">
        <v>44378</v>
      </c>
      <c r="G587" s="33">
        <v>0</v>
      </c>
      <c r="H587" s="33">
        <v>-346408.55</v>
      </c>
      <c r="I587" s="33">
        <v>-346408.55</v>
      </c>
      <c r="J587" s="49">
        <v>452133</v>
      </c>
      <c r="K587" s="42"/>
      <c r="L587" s="42"/>
    </row>
    <row r="588" spans="1:12">
      <c r="A588" s="39" t="s">
        <v>201</v>
      </c>
      <c r="B588" s="62" t="s">
        <v>211</v>
      </c>
      <c r="C588" s="62" t="s">
        <v>211</v>
      </c>
      <c r="D588" s="42" t="s">
        <v>45</v>
      </c>
      <c r="E588" s="42" t="s">
        <v>46</v>
      </c>
      <c r="F588" s="48">
        <v>44378</v>
      </c>
      <c r="G588" s="33">
        <v>346408.55</v>
      </c>
      <c r="H588" s="33">
        <v>0</v>
      </c>
      <c r="I588" s="33">
        <v>346408.55</v>
      </c>
      <c r="J588" s="49">
        <v>452135</v>
      </c>
      <c r="K588" s="42"/>
      <c r="L588" s="42"/>
    </row>
    <row r="589" spans="1:12">
      <c r="A589" s="39" t="s">
        <v>201</v>
      </c>
      <c r="B589" s="62" t="s">
        <v>211</v>
      </c>
      <c r="C589" s="62" t="s">
        <v>211</v>
      </c>
      <c r="D589" s="42" t="s">
        <v>45</v>
      </c>
      <c r="E589" s="42" t="s">
        <v>46</v>
      </c>
      <c r="F589" s="48">
        <v>44378</v>
      </c>
      <c r="G589" s="33">
        <v>0</v>
      </c>
      <c r="H589" s="33">
        <v>-346408.55</v>
      </c>
      <c r="I589" s="33">
        <v>-346408.55</v>
      </c>
      <c r="J589" s="49">
        <v>452198</v>
      </c>
      <c r="K589" s="42"/>
      <c r="L589" s="42"/>
    </row>
    <row r="590" spans="1:12">
      <c r="A590" s="39" t="s">
        <v>201</v>
      </c>
      <c r="B590" s="62" t="s">
        <v>211</v>
      </c>
      <c r="C590" s="62" t="s">
        <v>211</v>
      </c>
      <c r="D590" s="42" t="s">
        <v>45</v>
      </c>
      <c r="E590" s="42" t="s">
        <v>46</v>
      </c>
      <c r="F590" s="48">
        <v>44378</v>
      </c>
      <c r="G590" s="33">
        <v>346408.55</v>
      </c>
      <c r="H590" s="33">
        <v>0</v>
      </c>
      <c r="I590" s="33">
        <v>346408.55</v>
      </c>
      <c r="J590" s="49">
        <v>452206</v>
      </c>
      <c r="K590" s="42"/>
      <c r="L590" s="42"/>
    </row>
    <row r="591" spans="1:12">
      <c r="A591" s="39" t="s">
        <v>201</v>
      </c>
      <c r="B591" s="62" t="s">
        <v>211</v>
      </c>
      <c r="C591" s="62" t="s">
        <v>211</v>
      </c>
      <c r="D591" s="42" t="s">
        <v>45</v>
      </c>
      <c r="E591" s="42" t="s">
        <v>46</v>
      </c>
      <c r="F591" s="48">
        <v>44553</v>
      </c>
      <c r="G591" s="33">
        <v>346408.55</v>
      </c>
      <c r="H591" s="33">
        <v>-346408.55</v>
      </c>
      <c r="I591" s="33">
        <v>0</v>
      </c>
      <c r="J591" s="49">
        <v>481720</v>
      </c>
      <c r="K591" s="42"/>
      <c r="L591" s="42"/>
    </row>
    <row r="592" spans="1:12">
      <c r="A592" s="39" t="s">
        <v>201</v>
      </c>
      <c r="B592" s="62" t="s">
        <v>211</v>
      </c>
      <c r="C592" s="62" t="s">
        <v>211</v>
      </c>
      <c r="D592" s="42" t="s">
        <v>45</v>
      </c>
      <c r="E592" s="42" t="s">
        <v>46</v>
      </c>
      <c r="F592" s="48">
        <v>44553</v>
      </c>
      <c r="G592" s="33">
        <v>346408.55</v>
      </c>
      <c r="H592" s="33">
        <v>-346408.55</v>
      </c>
      <c r="I592" s="33">
        <v>0</v>
      </c>
      <c r="J592" s="49">
        <v>481720</v>
      </c>
      <c r="K592" s="42"/>
      <c r="L592" s="42"/>
    </row>
    <row r="593" spans="1:12">
      <c r="A593" s="39" t="s">
        <v>201</v>
      </c>
      <c r="B593" s="62" t="s">
        <v>211</v>
      </c>
      <c r="C593" s="62" t="s">
        <v>211</v>
      </c>
      <c r="D593" s="42" t="s">
        <v>45</v>
      </c>
      <c r="E593" s="42" t="s">
        <v>46</v>
      </c>
      <c r="F593" s="48">
        <v>44561</v>
      </c>
      <c r="G593" s="33">
        <v>346408.55</v>
      </c>
      <c r="H593" s="33">
        <v>-346408.55</v>
      </c>
      <c r="I593" s="33">
        <v>0</v>
      </c>
      <c r="J593" s="49">
        <v>481776</v>
      </c>
      <c r="K593" s="42"/>
      <c r="L593" s="42"/>
    </row>
    <row r="594" spans="1:12">
      <c r="A594" s="39" t="s">
        <v>201</v>
      </c>
      <c r="B594" s="62" t="s">
        <v>211</v>
      </c>
      <c r="C594" s="62" t="s">
        <v>211</v>
      </c>
      <c r="D594" s="42" t="s">
        <v>45</v>
      </c>
      <c r="E594" s="42" t="s">
        <v>46</v>
      </c>
      <c r="F594" s="48">
        <v>44561</v>
      </c>
      <c r="G594" s="33">
        <v>346408.55</v>
      </c>
      <c r="H594" s="33">
        <v>-346408.55</v>
      </c>
      <c r="I594" s="33">
        <v>0</v>
      </c>
      <c r="J594" s="49">
        <v>481776</v>
      </c>
      <c r="K594" s="42"/>
      <c r="L594" s="42"/>
    </row>
    <row r="595" spans="1:12">
      <c r="A595" s="39" t="s">
        <v>201</v>
      </c>
      <c r="B595" s="62" t="s">
        <v>212</v>
      </c>
      <c r="C595" s="62" t="s">
        <v>212</v>
      </c>
      <c r="D595" s="42" t="s">
        <v>45</v>
      </c>
      <c r="E595" s="42" t="s">
        <v>46</v>
      </c>
      <c r="F595" s="48">
        <v>44466</v>
      </c>
      <c r="G595" s="33">
        <v>100000</v>
      </c>
      <c r="H595" s="33">
        <v>0</v>
      </c>
      <c r="I595" s="33">
        <v>100000</v>
      </c>
      <c r="J595" s="49">
        <v>446101</v>
      </c>
      <c r="K595" s="42"/>
      <c r="L595" s="42"/>
    </row>
    <row r="596" spans="1:12">
      <c r="A596" s="39" t="s">
        <v>201</v>
      </c>
      <c r="B596" s="62" t="s">
        <v>212</v>
      </c>
      <c r="C596" s="62" t="s">
        <v>212</v>
      </c>
      <c r="D596" s="42" t="s">
        <v>45</v>
      </c>
      <c r="E596" s="42" t="s">
        <v>46</v>
      </c>
      <c r="F596" s="48">
        <v>44553</v>
      </c>
      <c r="G596" s="33">
        <v>100000</v>
      </c>
      <c r="H596" s="33">
        <v>0</v>
      </c>
      <c r="I596" s="33">
        <v>100000</v>
      </c>
      <c r="J596" s="49">
        <v>481720</v>
      </c>
      <c r="K596" s="42"/>
      <c r="L596" s="42"/>
    </row>
    <row r="597" spans="1:12">
      <c r="A597" s="39" t="s">
        <v>201</v>
      </c>
      <c r="B597" s="62" t="s">
        <v>212</v>
      </c>
      <c r="C597" s="62" t="s">
        <v>212</v>
      </c>
      <c r="D597" s="42" t="s">
        <v>45</v>
      </c>
      <c r="E597" s="42" t="s">
        <v>46</v>
      </c>
      <c r="F597" s="48">
        <v>44553</v>
      </c>
      <c r="G597" s="33">
        <v>0</v>
      </c>
      <c r="H597" s="33">
        <v>-100000</v>
      </c>
      <c r="I597" s="33">
        <v>-100000</v>
      </c>
      <c r="J597" s="49">
        <v>481720</v>
      </c>
      <c r="K597" s="42"/>
      <c r="L597" s="42"/>
    </row>
    <row r="598" spans="1:12">
      <c r="A598" s="39" t="s">
        <v>201</v>
      </c>
      <c r="B598" s="62" t="s">
        <v>212</v>
      </c>
      <c r="C598" s="62" t="s">
        <v>212</v>
      </c>
      <c r="D598" s="42" t="s">
        <v>45</v>
      </c>
      <c r="E598" s="42" t="s">
        <v>46</v>
      </c>
      <c r="F598" s="48">
        <v>44561</v>
      </c>
      <c r="G598" s="33">
        <v>0</v>
      </c>
      <c r="H598" s="33">
        <v>-100000</v>
      </c>
      <c r="I598" s="33">
        <v>-100000</v>
      </c>
      <c r="J598" s="49">
        <v>479329</v>
      </c>
      <c r="K598" s="42"/>
      <c r="L598" s="42"/>
    </row>
    <row r="599" spans="1:12">
      <c r="A599" s="39" t="s">
        <v>201</v>
      </c>
      <c r="B599" s="62" t="s">
        <v>212</v>
      </c>
      <c r="C599" s="62" t="s">
        <v>212</v>
      </c>
      <c r="D599" s="42" t="s">
        <v>45</v>
      </c>
      <c r="E599" s="42" t="s">
        <v>46</v>
      </c>
      <c r="F599" s="48">
        <v>44561</v>
      </c>
      <c r="G599" s="33">
        <v>100000</v>
      </c>
      <c r="H599" s="33">
        <v>-100000</v>
      </c>
      <c r="I599" s="33">
        <v>0</v>
      </c>
      <c r="J599" s="49">
        <v>481776</v>
      </c>
      <c r="K599" s="42"/>
      <c r="L599" s="42"/>
    </row>
    <row r="600" spans="1:12">
      <c r="A600" s="39" t="s">
        <v>201</v>
      </c>
      <c r="B600" s="62" t="s">
        <v>212</v>
      </c>
      <c r="C600" s="62" t="s">
        <v>212</v>
      </c>
      <c r="D600" s="42" t="s">
        <v>45</v>
      </c>
      <c r="E600" s="42" t="s">
        <v>46</v>
      </c>
      <c r="F600" s="48">
        <v>44561</v>
      </c>
      <c r="G600" s="33">
        <v>100000</v>
      </c>
      <c r="H600" s="33">
        <v>-100000</v>
      </c>
      <c r="I600" s="33">
        <v>0</v>
      </c>
      <c r="J600" s="49">
        <v>481776</v>
      </c>
      <c r="K600" s="42"/>
      <c r="L600" s="42"/>
    </row>
    <row r="601" spans="1:12">
      <c r="A601" s="39" t="s">
        <v>201</v>
      </c>
      <c r="B601" s="62" t="s">
        <v>213</v>
      </c>
      <c r="C601" s="62" t="s">
        <v>213</v>
      </c>
      <c r="D601" s="42" t="s">
        <v>45</v>
      </c>
      <c r="E601" s="42" t="s">
        <v>46</v>
      </c>
      <c r="F601" s="48">
        <v>44167</v>
      </c>
      <c r="G601" s="33">
        <v>4800000</v>
      </c>
      <c r="H601" s="33">
        <v>0</v>
      </c>
      <c r="I601" s="33">
        <v>4800000</v>
      </c>
      <c r="J601" s="49">
        <v>360194</v>
      </c>
      <c r="K601" s="42"/>
      <c r="L601" s="42"/>
    </row>
    <row r="602" spans="1:12">
      <c r="A602" s="39" t="s">
        <v>201</v>
      </c>
      <c r="B602" s="62" t="s">
        <v>213</v>
      </c>
      <c r="C602" s="62" t="s">
        <v>213</v>
      </c>
      <c r="D602" s="42" t="s">
        <v>45</v>
      </c>
      <c r="E602" s="42" t="s">
        <v>46</v>
      </c>
      <c r="F602" s="48">
        <v>44167</v>
      </c>
      <c r="G602" s="33">
        <v>0</v>
      </c>
      <c r="H602" s="33">
        <v>-400000</v>
      </c>
      <c r="I602" s="33">
        <v>-400000</v>
      </c>
      <c r="J602" s="49">
        <v>360204</v>
      </c>
      <c r="K602" s="42"/>
      <c r="L602" s="42"/>
    </row>
    <row r="603" spans="1:12">
      <c r="A603" s="39" t="s">
        <v>201</v>
      </c>
      <c r="B603" s="62" t="s">
        <v>213</v>
      </c>
      <c r="C603" s="62" t="s">
        <v>213</v>
      </c>
      <c r="D603" s="42" t="s">
        <v>45</v>
      </c>
      <c r="E603" s="42" t="s">
        <v>46</v>
      </c>
      <c r="F603" s="48">
        <v>44183</v>
      </c>
      <c r="G603" s="33">
        <v>439339.78</v>
      </c>
      <c r="H603" s="33">
        <v>0</v>
      </c>
      <c r="I603" s="33">
        <v>439339.78</v>
      </c>
      <c r="J603" s="49">
        <v>360212</v>
      </c>
      <c r="K603" s="42"/>
      <c r="L603" s="42"/>
    </row>
    <row r="604" spans="1:12">
      <c r="A604" s="39" t="s">
        <v>201</v>
      </c>
      <c r="B604" s="62" t="s">
        <v>213</v>
      </c>
      <c r="C604" s="62" t="s">
        <v>213</v>
      </c>
      <c r="D604" s="42" t="s">
        <v>45</v>
      </c>
      <c r="E604" s="42" t="s">
        <v>46</v>
      </c>
      <c r="F604" s="48">
        <v>44197</v>
      </c>
      <c r="G604" s="33">
        <v>0</v>
      </c>
      <c r="H604" s="33">
        <v>-4839339.78</v>
      </c>
      <c r="I604" s="33">
        <v>-4839339.78</v>
      </c>
      <c r="J604" s="49">
        <v>387209</v>
      </c>
      <c r="K604" s="42"/>
      <c r="L604" s="42"/>
    </row>
    <row r="605" spans="1:12">
      <c r="A605" s="39" t="s">
        <v>201</v>
      </c>
      <c r="B605" s="62" t="s">
        <v>213</v>
      </c>
      <c r="C605" s="62" t="s">
        <v>213</v>
      </c>
      <c r="D605" s="42" t="s">
        <v>45</v>
      </c>
      <c r="E605" s="42" t="s">
        <v>46</v>
      </c>
      <c r="F605" s="48">
        <v>44286</v>
      </c>
      <c r="G605" s="33">
        <v>4839339.78</v>
      </c>
      <c r="H605" s="33">
        <v>0</v>
      </c>
      <c r="I605" s="33">
        <v>4839339.78</v>
      </c>
      <c r="J605" s="49">
        <v>389514</v>
      </c>
      <c r="K605" s="42"/>
      <c r="L605" s="42"/>
    </row>
    <row r="606" spans="1:12">
      <c r="A606" s="39" t="s">
        <v>201</v>
      </c>
      <c r="B606" s="62" t="s">
        <v>213</v>
      </c>
      <c r="C606" s="62" t="s">
        <v>213</v>
      </c>
      <c r="D606" s="42" t="s">
        <v>45</v>
      </c>
      <c r="E606" s="42" t="s">
        <v>46</v>
      </c>
      <c r="F606" s="48">
        <v>44286</v>
      </c>
      <c r="G606" s="33">
        <v>0</v>
      </c>
      <c r="H606" s="33">
        <v>-4839339.78</v>
      </c>
      <c r="I606" s="33">
        <v>-4839339.78</v>
      </c>
      <c r="J606" s="49">
        <v>389514</v>
      </c>
      <c r="K606" s="42"/>
      <c r="L606" s="42"/>
    </row>
    <row r="607" spans="1:12">
      <c r="A607" s="39" t="s">
        <v>201</v>
      </c>
      <c r="B607" s="62" t="s">
        <v>213</v>
      </c>
      <c r="C607" s="62" t="s">
        <v>213</v>
      </c>
      <c r="D607" s="42" t="s">
        <v>45</v>
      </c>
      <c r="E607" s="42" t="s">
        <v>46</v>
      </c>
      <c r="F607" s="48">
        <v>44286</v>
      </c>
      <c r="G607" s="33">
        <v>260659.69</v>
      </c>
      <c r="H607" s="33">
        <v>-260659.69</v>
      </c>
      <c r="I607" s="33">
        <v>0</v>
      </c>
      <c r="J607" s="49">
        <v>389693</v>
      </c>
      <c r="K607" s="42"/>
      <c r="L607" s="42"/>
    </row>
    <row r="608" spans="1:12">
      <c r="A608" s="39" t="s">
        <v>201</v>
      </c>
      <c r="B608" s="62" t="s">
        <v>213</v>
      </c>
      <c r="C608" s="62" t="s">
        <v>213</v>
      </c>
      <c r="D608" s="42" t="s">
        <v>45</v>
      </c>
      <c r="E608" s="42" t="s">
        <v>46</v>
      </c>
      <c r="F608" s="48">
        <v>44377</v>
      </c>
      <c r="G608" s="33">
        <v>4839339.78</v>
      </c>
      <c r="H608" s="33">
        <v>0</v>
      </c>
      <c r="I608" s="33">
        <v>4839339.78</v>
      </c>
      <c r="J608" s="49">
        <v>416817</v>
      </c>
      <c r="K608" s="42"/>
      <c r="L608" s="42"/>
    </row>
    <row r="609" spans="1:12">
      <c r="A609" s="39" t="s">
        <v>201</v>
      </c>
      <c r="B609" s="62" t="s">
        <v>213</v>
      </c>
      <c r="C609" s="62" t="s">
        <v>213</v>
      </c>
      <c r="D609" s="42" t="s">
        <v>45</v>
      </c>
      <c r="E609" s="42" t="s">
        <v>46</v>
      </c>
      <c r="F609" s="48">
        <v>44377</v>
      </c>
      <c r="G609" s="33">
        <v>0</v>
      </c>
      <c r="H609" s="33">
        <v>-4839339.78</v>
      </c>
      <c r="I609" s="33">
        <v>-4839339.78</v>
      </c>
      <c r="J609" s="49">
        <v>416817</v>
      </c>
      <c r="K609" s="42"/>
      <c r="L609" s="42"/>
    </row>
    <row r="610" spans="1:12">
      <c r="A610" s="39" t="s">
        <v>201</v>
      </c>
      <c r="B610" s="62" t="s">
        <v>213</v>
      </c>
      <c r="C610" s="62" t="s">
        <v>213</v>
      </c>
      <c r="D610" s="42" t="s">
        <v>45</v>
      </c>
      <c r="E610" s="42" t="s">
        <v>46</v>
      </c>
      <c r="F610" s="48">
        <v>44378</v>
      </c>
      <c r="G610" s="33">
        <v>0</v>
      </c>
      <c r="H610" s="33">
        <v>-4839339.78</v>
      </c>
      <c r="I610" s="33">
        <v>-4839339.78</v>
      </c>
      <c r="J610" s="49">
        <v>452133</v>
      </c>
      <c r="K610" s="42"/>
      <c r="L610" s="42"/>
    </row>
    <row r="611" spans="1:12">
      <c r="A611" s="39" t="s">
        <v>201</v>
      </c>
      <c r="B611" s="62" t="s">
        <v>213</v>
      </c>
      <c r="C611" s="62" t="s">
        <v>213</v>
      </c>
      <c r="D611" s="42" t="s">
        <v>45</v>
      </c>
      <c r="E611" s="42" t="s">
        <v>46</v>
      </c>
      <c r="F611" s="48">
        <v>44378</v>
      </c>
      <c r="G611" s="33">
        <v>4839339.78</v>
      </c>
      <c r="H611" s="33">
        <v>0</v>
      </c>
      <c r="I611" s="33">
        <v>4839339.78</v>
      </c>
      <c r="J611" s="49">
        <v>452135</v>
      </c>
      <c r="K611" s="42"/>
      <c r="L611" s="42"/>
    </row>
    <row r="612" spans="1:12">
      <c r="A612" s="39" t="s">
        <v>201</v>
      </c>
      <c r="B612" s="62" t="s">
        <v>213</v>
      </c>
      <c r="C612" s="62" t="s">
        <v>213</v>
      </c>
      <c r="D612" s="42" t="s">
        <v>45</v>
      </c>
      <c r="E612" s="42" t="s">
        <v>46</v>
      </c>
      <c r="F612" s="48">
        <v>44378</v>
      </c>
      <c r="G612" s="33">
        <v>0</v>
      </c>
      <c r="H612" s="33">
        <v>-4839339.78</v>
      </c>
      <c r="I612" s="33">
        <v>-4839339.78</v>
      </c>
      <c r="J612" s="49">
        <v>452198</v>
      </c>
      <c r="K612" s="42"/>
      <c r="L612" s="42"/>
    </row>
    <row r="613" spans="1:12">
      <c r="A613" s="39" t="s">
        <v>201</v>
      </c>
      <c r="B613" s="62" t="s">
        <v>213</v>
      </c>
      <c r="C613" s="62" t="s">
        <v>213</v>
      </c>
      <c r="D613" s="42" t="s">
        <v>45</v>
      </c>
      <c r="E613" s="42" t="s">
        <v>46</v>
      </c>
      <c r="F613" s="48">
        <v>44378</v>
      </c>
      <c r="G613" s="33">
        <v>4839339.78</v>
      </c>
      <c r="H613" s="33">
        <v>0</v>
      </c>
      <c r="I613" s="33">
        <v>4839339.78</v>
      </c>
      <c r="J613" s="49">
        <v>452206</v>
      </c>
      <c r="K613" s="42"/>
      <c r="L613" s="42"/>
    </row>
    <row r="614" spans="1:12">
      <c r="A614" s="39" t="s">
        <v>201</v>
      </c>
      <c r="B614" s="62" t="s">
        <v>213</v>
      </c>
      <c r="C614" s="62" t="s">
        <v>213</v>
      </c>
      <c r="D614" s="42" t="s">
        <v>45</v>
      </c>
      <c r="E614" s="42" t="s">
        <v>46</v>
      </c>
      <c r="F614" s="48">
        <v>44553</v>
      </c>
      <c r="G614" s="33">
        <v>4839339.78</v>
      </c>
      <c r="H614" s="33">
        <v>-4839339.78</v>
      </c>
      <c r="I614" s="33">
        <v>0</v>
      </c>
      <c r="J614" s="49">
        <v>481720</v>
      </c>
      <c r="K614" s="42"/>
      <c r="L614" s="42"/>
    </row>
    <row r="615" spans="1:12">
      <c r="A615" s="39" t="s">
        <v>201</v>
      </c>
      <c r="B615" s="62" t="s">
        <v>213</v>
      </c>
      <c r="C615" s="62" t="s">
        <v>213</v>
      </c>
      <c r="D615" s="42" t="s">
        <v>45</v>
      </c>
      <c r="E615" s="42" t="s">
        <v>46</v>
      </c>
      <c r="F615" s="48">
        <v>44553</v>
      </c>
      <c r="G615" s="33">
        <v>4839339.78</v>
      </c>
      <c r="H615" s="33">
        <v>-4839339.78</v>
      </c>
      <c r="I615" s="33">
        <v>0</v>
      </c>
      <c r="J615" s="49">
        <v>481720</v>
      </c>
      <c r="K615" s="42"/>
      <c r="L615" s="42"/>
    </row>
    <row r="616" spans="1:12">
      <c r="A616" s="39" t="s">
        <v>201</v>
      </c>
      <c r="B616" s="62" t="s">
        <v>213</v>
      </c>
      <c r="C616" s="62" t="s">
        <v>213</v>
      </c>
      <c r="D616" s="42" t="s">
        <v>45</v>
      </c>
      <c r="E616" s="42" t="s">
        <v>46</v>
      </c>
      <c r="F616" s="48">
        <v>44561</v>
      </c>
      <c r="G616" s="33">
        <v>4839339.78</v>
      </c>
      <c r="H616" s="33">
        <v>-4839339.78</v>
      </c>
      <c r="I616" s="33">
        <v>0</v>
      </c>
      <c r="J616" s="49">
        <v>481776</v>
      </c>
      <c r="K616" s="42"/>
      <c r="L616" s="42"/>
    </row>
    <row r="617" spans="1:12">
      <c r="A617" s="39" t="s">
        <v>201</v>
      </c>
      <c r="B617" s="62" t="s">
        <v>213</v>
      </c>
      <c r="C617" s="62" t="s">
        <v>213</v>
      </c>
      <c r="D617" s="42" t="s">
        <v>45</v>
      </c>
      <c r="E617" s="42" t="s">
        <v>46</v>
      </c>
      <c r="F617" s="48">
        <v>44561</v>
      </c>
      <c r="G617" s="33">
        <v>4839339.78</v>
      </c>
      <c r="H617" s="33">
        <v>-4839339.78</v>
      </c>
      <c r="I617" s="33">
        <v>0</v>
      </c>
      <c r="J617" s="49">
        <v>481776</v>
      </c>
      <c r="K617" s="42"/>
      <c r="L617" s="42"/>
    </row>
    <row r="618" spans="1:12">
      <c r="A618" s="39" t="s">
        <v>201</v>
      </c>
      <c r="B618" s="62" t="s">
        <v>217</v>
      </c>
      <c r="C618" s="62" t="s">
        <v>217</v>
      </c>
      <c r="D618" s="42" t="s">
        <v>45</v>
      </c>
      <c r="E618" s="42" t="s">
        <v>46</v>
      </c>
      <c r="F618" s="48">
        <v>44378</v>
      </c>
      <c r="G618" s="33">
        <v>250000</v>
      </c>
      <c r="H618" s="33">
        <v>0</v>
      </c>
      <c r="I618" s="33">
        <v>250000</v>
      </c>
      <c r="J618" s="49">
        <v>446140</v>
      </c>
      <c r="K618" s="42"/>
      <c r="L618" s="42"/>
    </row>
    <row r="619" spans="1:12">
      <c r="A619" s="39" t="s">
        <v>201</v>
      </c>
      <c r="B619" s="62" t="s">
        <v>217</v>
      </c>
      <c r="C619" s="62" t="s">
        <v>217</v>
      </c>
      <c r="D619" s="42" t="s">
        <v>45</v>
      </c>
      <c r="E619" s="42" t="s">
        <v>46</v>
      </c>
      <c r="F619" s="48">
        <v>44460</v>
      </c>
      <c r="G619" s="33">
        <v>0</v>
      </c>
      <c r="H619" s="33">
        <v>-249900</v>
      </c>
      <c r="I619" s="33">
        <v>-249900</v>
      </c>
      <c r="J619" s="49">
        <v>446142</v>
      </c>
      <c r="K619" s="42"/>
      <c r="L619" s="42"/>
    </row>
    <row r="620" spans="1:12">
      <c r="A620" s="39" t="s">
        <v>201</v>
      </c>
      <c r="B620" s="62" t="s">
        <v>217</v>
      </c>
      <c r="C620" s="62" t="s">
        <v>217</v>
      </c>
      <c r="D620" s="42" t="s">
        <v>45</v>
      </c>
      <c r="E620" s="42" t="s">
        <v>46</v>
      </c>
      <c r="F620" s="48">
        <v>44469</v>
      </c>
      <c r="G620" s="33">
        <v>12926.99</v>
      </c>
      <c r="H620" s="33">
        <v>0</v>
      </c>
      <c r="I620" s="33">
        <v>12926.99</v>
      </c>
      <c r="J620" s="49">
        <v>446147</v>
      </c>
      <c r="K620" s="42"/>
      <c r="L620" s="42"/>
    </row>
    <row r="621" spans="1:12">
      <c r="A621" s="39" t="s">
        <v>201</v>
      </c>
      <c r="B621" s="62" t="s">
        <v>217</v>
      </c>
      <c r="C621" s="62" t="s">
        <v>217</v>
      </c>
      <c r="D621" s="42" t="s">
        <v>45</v>
      </c>
      <c r="E621" s="42" t="s">
        <v>46</v>
      </c>
      <c r="F621" s="48">
        <v>44469</v>
      </c>
      <c r="G621" s="33">
        <v>18847.23</v>
      </c>
      <c r="H621" s="33">
        <v>0</v>
      </c>
      <c r="I621" s="33">
        <v>18847.23</v>
      </c>
      <c r="J621" s="49">
        <v>448672</v>
      </c>
      <c r="K621" s="42"/>
      <c r="L621" s="42"/>
    </row>
    <row r="622" spans="1:12">
      <c r="A622" s="39" t="s">
        <v>201</v>
      </c>
      <c r="B622" s="62" t="s">
        <v>217</v>
      </c>
      <c r="C622" s="62" t="s">
        <v>217</v>
      </c>
      <c r="D622" s="42" t="s">
        <v>45</v>
      </c>
      <c r="E622" s="42" t="s">
        <v>46</v>
      </c>
      <c r="F622" s="48">
        <v>44469</v>
      </c>
      <c r="G622" s="33">
        <v>0</v>
      </c>
      <c r="H622" s="33">
        <v>-31874.22</v>
      </c>
      <c r="I622" s="33">
        <v>-31874.22</v>
      </c>
      <c r="J622" s="49">
        <v>448761</v>
      </c>
      <c r="K622" s="42"/>
      <c r="L622" s="42"/>
    </row>
    <row r="623" spans="1:12">
      <c r="A623" s="39" t="s">
        <v>201</v>
      </c>
      <c r="B623" s="62" t="s">
        <v>217</v>
      </c>
      <c r="C623" s="62" t="s">
        <v>217</v>
      </c>
      <c r="D623" s="42" t="s">
        <v>45</v>
      </c>
      <c r="E623" s="42" t="s">
        <v>46</v>
      </c>
      <c r="F623" s="48">
        <v>44550</v>
      </c>
      <c r="G623" s="33">
        <v>50000</v>
      </c>
      <c r="H623" s="33">
        <v>0</v>
      </c>
      <c r="I623" s="33">
        <v>50000</v>
      </c>
      <c r="J623" s="49">
        <v>477678</v>
      </c>
      <c r="K623" s="42"/>
      <c r="L623" s="42"/>
    </row>
    <row r="624" spans="1:12" s="20" customFormat="1">
      <c r="A624" s="39" t="s">
        <v>201</v>
      </c>
      <c r="B624" s="62" t="s">
        <v>217</v>
      </c>
      <c r="C624" s="62" t="s">
        <v>217</v>
      </c>
      <c r="D624" s="42" t="s">
        <v>45</v>
      </c>
      <c r="E624" s="42" t="s">
        <v>46</v>
      </c>
      <c r="F624" s="48">
        <v>44553</v>
      </c>
      <c r="G624" s="33">
        <v>300000</v>
      </c>
      <c r="H624" s="33">
        <v>-250000</v>
      </c>
      <c r="I624" s="33">
        <v>50000</v>
      </c>
      <c r="J624" s="49">
        <v>481720</v>
      </c>
      <c r="K624" s="42"/>
      <c r="L624" s="42"/>
    </row>
    <row r="625" spans="1:12">
      <c r="A625" s="39" t="s">
        <v>201</v>
      </c>
      <c r="B625" s="62" t="s">
        <v>217</v>
      </c>
      <c r="C625" s="62" t="s">
        <v>217</v>
      </c>
      <c r="D625" s="42" t="s">
        <v>45</v>
      </c>
      <c r="E625" s="42" t="s">
        <v>46</v>
      </c>
      <c r="F625" s="48">
        <v>44553</v>
      </c>
      <c r="G625" s="33">
        <v>250000</v>
      </c>
      <c r="H625" s="33">
        <v>-300000</v>
      </c>
      <c r="I625" s="33">
        <v>-50000</v>
      </c>
      <c r="J625" s="49">
        <v>481720</v>
      </c>
      <c r="K625" s="42"/>
      <c r="L625" s="42"/>
    </row>
    <row r="626" spans="1:12">
      <c r="A626" s="39" t="s">
        <v>201</v>
      </c>
      <c r="B626" s="62" t="s">
        <v>217</v>
      </c>
      <c r="C626" s="62" t="s">
        <v>217</v>
      </c>
      <c r="D626" s="42" t="s">
        <v>45</v>
      </c>
      <c r="E626" s="42" t="s">
        <v>46</v>
      </c>
      <c r="F626" s="48">
        <v>44560</v>
      </c>
      <c r="G626" s="33">
        <v>19456.47</v>
      </c>
      <c r="H626" s="33">
        <v>0</v>
      </c>
      <c r="I626" s="33">
        <v>19456.47</v>
      </c>
      <c r="J626" s="49">
        <v>478648</v>
      </c>
      <c r="K626" s="42"/>
      <c r="L626" s="42"/>
    </row>
    <row r="627" spans="1:12">
      <c r="A627" s="39" t="s">
        <v>201</v>
      </c>
      <c r="B627" s="62" t="s">
        <v>217</v>
      </c>
      <c r="C627" s="62" t="s">
        <v>217</v>
      </c>
      <c r="D627" s="42" t="s">
        <v>45</v>
      </c>
      <c r="E627" s="42" t="s">
        <v>46</v>
      </c>
      <c r="F627" s="48">
        <v>44561</v>
      </c>
      <c r="G627" s="33">
        <v>0</v>
      </c>
      <c r="H627" s="33">
        <v>-75000</v>
      </c>
      <c r="I627" s="33">
        <v>-75000</v>
      </c>
      <c r="J627" s="49">
        <v>478650</v>
      </c>
      <c r="K627" s="42"/>
      <c r="L627" s="42"/>
    </row>
    <row r="628" spans="1:12">
      <c r="A628" s="39" t="s">
        <v>201</v>
      </c>
      <c r="B628" s="62" t="s">
        <v>217</v>
      </c>
      <c r="C628" s="62" t="s">
        <v>217</v>
      </c>
      <c r="D628" s="42" t="s">
        <v>45</v>
      </c>
      <c r="E628" s="42" t="s">
        <v>46</v>
      </c>
      <c r="F628" s="48">
        <v>44561</v>
      </c>
      <c r="G628" s="33">
        <v>0</v>
      </c>
      <c r="H628" s="33">
        <v>-150000</v>
      </c>
      <c r="I628" s="33">
        <v>-150000</v>
      </c>
      <c r="J628" s="49">
        <v>478651</v>
      </c>
      <c r="K628" s="42"/>
      <c r="L628" s="42"/>
    </row>
    <row r="629" spans="1:12">
      <c r="A629" s="39" t="s">
        <v>201</v>
      </c>
      <c r="B629" s="62" t="s">
        <v>217</v>
      </c>
      <c r="C629" s="62" t="s">
        <v>217</v>
      </c>
      <c r="D629" s="42" t="s">
        <v>45</v>
      </c>
      <c r="E629" s="42" t="s">
        <v>46</v>
      </c>
      <c r="F629" s="48">
        <v>44561</v>
      </c>
      <c r="G629" s="33">
        <v>75000</v>
      </c>
      <c r="H629" s="33">
        <v>0</v>
      </c>
      <c r="I629" s="33">
        <v>75000</v>
      </c>
      <c r="J629" s="49">
        <v>479327</v>
      </c>
      <c r="K629" s="42"/>
      <c r="L629" s="42"/>
    </row>
    <row r="630" spans="1:12">
      <c r="A630" s="39" t="s">
        <v>201</v>
      </c>
      <c r="B630" s="62" t="s">
        <v>217</v>
      </c>
      <c r="C630" s="62" t="s">
        <v>217</v>
      </c>
      <c r="D630" s="42" t="s">
        <v>45</v>
      </c>
      <c r="E630" s="42" t="s">
        <v>46</v>
      </c>
      <c r="F630" s="48">
        <v>44561</v>
      </c>
      <c r="G630" s="33">
        <v>100000</v>
      </c>
      <c r="H630" s="33">
        <v>0</v>
      </c>
      <c r="I630" s="33">
        <v>100000</v>
      </c>
      <c r="J630" s="49">
        <v>479329</v>
      </c>
      <c r="K630" s="42"/>
      <c r="L630" s="42"/>
    </row>
    <row r="631" spans="1:12">
      <c r="A631" s="39" t="s">
        <v>201</v>
      </c>
      <c r="B631" s="62" t="s">
        <v>217</v>
      </c>
      <c r="C631" s="62" t="s">
        <v>217</v>
      </c>
      <c r="D631" s="42" t="s">
        <v>45</v>
      </c>
      <c r="E631" s="42" t="s">
        <v>46</v>
      </c>
      <c r="F631" s="48">
        <v>44561</v>
      </c>
      <c r="G631" s="33">
        <v>319456.46999999997</v>
      </c>
      <c r="H631" s="33">
        <v>-300000</v>
      </c>
      <c r="I631" s="33">
        <v>19456.47</v>
      </c>
      <c r="J631" s="49">
        <v>481776</v>
      </c>
      <c r="K631" s="42"/>
      <c r="L631" s="42"/>
    </row>
    <row r="632" spans="1:12">
      <c r="A632" s="39" t="s">
        <v>201</v>
      </c>
      <c r="B632" s="62" t="s">
        <v>217</v>
      </c>
      <c r="C632" s="62" t="s">
        <v>217</v>
      </c>
      <c r="D632" s="42" t="s">
        <v>45</v>
      </c>
      <c r="E632" s="42" t="s">
        <v>46</v>
      </c>
      <c r="F632" s="48">
        <v>44561</v>
      </c>
      <c r="G632" s="33">
        <v>300000</v>
      </c>
      <c r="H632" s="33">
        <v>-319456.46999999997</v>
      </c>
      <c r="I632" s="33">
        <v>-19456.47</v>
      </c>
      <c r="J632" s="49">
        <v>481776</v>
      </c>
      <c r="K632" s="42"/>
      <c r="L632" s="42"/>
    </row>
    <row r="633" spans="1:12">
      <c r="A633" s="39" t="s">
        <v>201</v>
      </c>
      <c r="B633" s="62" t="s">
        <v>217</v>
      </c>
      <c r="C633" s="62" t="s">
        <v>217</v>
      </c>
      <c r="D633" s="42" t="s">
        <v>45</v>
      </c>
      <c r="E633" s="42" t="s">
        <v>46</v>
      </c>
      <c r="F633" s="48">
        <v>44561</v>
      </c>
      <c r="G633" s="33">
        <v>0</v>
      </c>
      <c r="H633" s="33">
        <v>-19456.47</v>
      </c>
      <c r="I633" s="33">
        <v>-19456.47</v>
      </c>
      <c r="J633" s="49">
        <v>484486</v>
      </c>
      <c r="K633" s="42"/>
      <c r="L633" s="42"/>
    </row>
    <row r="634" spans="1:12">
      <c r="A634" s="39" t="s">
        <v>201</v>
      </c>
      <c r="B634" s="62" t="s">
        <v>202</v>
      </c>
      <c r="C634" s="62" t="s">
        <v>202</v>
      </c>
      <c r="D634" s="42" t="s">
        <v>45</v>
      </c>
      <c r="E634" s="42" t="s">
        <v>46</v>
      </c>
      <c r="F634" s="48">
        <v>44197</v>
      </c>
      <c r="G634" s="33">
        <v>250162.15</v>
      </c>
      <c r="H634" s="33">
        <v>0</v>
      </c>
      <c r="I634" s="33">
        <v>250162.15</v>
      </c>
      <c r="J634" s="49">
        <v>387206</v>
      </c>
      <c r="K634" s="42"/>
      <c r="L634" s="42"/>
    </row>
    <row r="635" spans="1:12">
      <c r="A635" s="39" t="s">
        <v>201</v>
      </c>
      <c r="B635" s="62" t="s">
        <v>202</v>
      </c>
      <c r="C635" s="62" t="s">
        <v>202</v>
      </c>
      <c r="D635" s="42" t="s">
        <v>45</v>
      </c>
      <c r="E635" s="42" t="s">
        <v>46</v>
      </c>
      <c r="F635" s="48">
        <v>44197</v>
      </c>
      <c r="G635" s="33">
        <v>346408.55</v>
      </c>
      <c r="H635" s="33">
        <v>0</v>
      </c>
      <c r="I635" s="33">
        <v>346408.55</v>
      </c>
      <c r="J635" s="49">
        <v>387208</v>
      </c>
      <c r="K635" s="42"/>
      <c r="L635" s="42"/>
    </row>
    <row r="636" spans="1:12">
      <c r="A636" s="39" t="s">
        <v>201</v>
      </c>
      <c r="B636" s="62" t="s">
        <v>202</v>
      </c>
      <c r="C636" s="62" t="s">
        <v>202</v>
      </c>
      <c r="D636" s="42" t="s">
        <v>45</v>
      </c>
      <c r="E636" s="42" t="s">
        <v>46</v>
      </c>
      <c r="F636" s="48">
        <v>44197</v>
      </c>
      <c r="G636" s="33">
        <v>1656701.78</v>
      </c>
      <c r="H636" s="33">
        <v>0</v>
      </c>
      <c r="I636" s="33">
        <v>1656701.78</v>
      </c>
      <c r="J636" s="49">
        <v>387209</v>
      </c>
      <c r="K636" s="42"/>
      <c r="L636" s="42"/>
    </row>
    <row r="637" spans="1:12">
      <c r="A637" s="39" t="s">
        <v>201</v>
      </c>
      <c r="B637" s="62" t="s">
        <v>202</v>
      </c>
      <c r="C637" s="62" t="s">
        <v>202</v>
      </c>
      <c r="D637" s="42" t="s">
        <v>45</v>
      </c>
      <c r="E637" s="42" t="s">
        <v>46</v>
      </c>
      <c r="F637" s="48">
        <v>44197</v>
      </c>
      <c r="G637" s="33">
        <v>1222971.97</v>
      </c>
      <c r="H637" s="33">
        <v>0</v>
      </c>
      <c r="I637" s="33">
        <v>1222971.97</v>
      </c>
      <c r="J637" s="49">
        <v>387211</v>
      </c>
      <c r="K637" s="42"/>
      <c r="L637" s="42"/>
    </row>
    <row r="638" spans="1:12">
      <c r="A638" s="39" t="s">
        <v>201</v>
      </c>
      <c r="B638" s="62" t="s">
        <v>202</v>
      </c>
      <c r="C638" s="62" t="s">
        <v>202</v>
      </c>
      <c r="D638" s="42" t="s">
        <v>45</v>
      </c>
      <c r="E638" s="42" t="s">
        <v>46</v>
      </c>
      <c r="F638" s="48">
        <v>44215</v>
      </c>
      <c r="G638" s="33">
        <v>5000000</v>
      </c>
      <c r="H638" s="33">
        <v>0</v>
      </c>
      <c r="I638" s="33">
        <v>5000000</v>
      </c>
      <c r="J638" s="49">
        <v>387200</v>
      </c>
      <c r="K638" s="42"/>
      <c r="L638" s="42"/>
    </row>
    <row r="639" spans="1:12">
      <c r="A639" s="39" t="s">
        <v>201</v>
      </c>
      <c r="B639" s="62" t="s">
        <v>202</v>
      </c>
      <c r="C639" s="62" t="s">
        <v>202</v>
      </c>
      <c r="D639" s="42" t="s">
        <v>45</v>
      </c>
      <c r="E639" s="42" t="s">
        <v>46</v>
      </c>
      <c r="F639" s="48">
        <v>44223</v>
      </c>
      <c r="G639" s="33">
        <v>100000</v>
      </c>
      <c r="H639" s="33">
        <v>0</v>
      </c>
      <c r="I639" s="33">
        <v>100000</v>
      </c>
      <c r="J639" s="49">
        <v>387202</v>
      </c>
      <c r="K639" s="42"/>
      <c r="L639" s="42"/>
    </row>
    <row r="640" spans="1:12">
      <c r="A640" s="39" t="s">
        <v>201</v>
      </c>
      <c r="B640" s="62" t="s">
        <v>202</v>
      </c>
      <c r="C640" s="62" t="s">
        <v>202</v>
      </c>
      <c r="D640" s="42" t="s">
        <v>45</v>
      </c>
      <c r="E640" s="42" t="s">
        <v>46</v>
      </c>
      <c r="F640" s="48">
        <v>44227</v>
      </c>
      <c r="G640" s="33">
        <v>133934.25</v>
      </c>
      <c r="H640" s="33">
        <v>0</v>
      </c>
      <c r="I640" s="33">
        <v>133934.25</v>
      </c>
      <c r="J640" s="49">
        <v>387195</v>
      </c>
      <c r="K640" s="42"/>
      <c r="L640" s="42"/>
    </row>
    <row r="641" spans="1:12">
      <c r="A641" s="39" t="s">
        <v>201</v>
      </c>
      <c r="B641" s="62" t="s">
        <v>202</v>
      </c>
      <c r="C641" s="62" t="s">
        <v>202</v>
      </c>
      <c r="D641" s="42" t="s">
        <v>45</v>
      </c>
      <c r="E641" s="42" t="s">
        <v>46</v>
      </c>
      <c r="F641" s="48">
        <v>44227</v>
      </c>
      <c r="G641" s="33">
        <v>9029036.1999999993</v>
      </c>
      <c r="H641" s="33">
        <v>-9029036.1999999993</v>
      </c>
      <c r="I641" s="33">
        <v>0</v>
      </c>
      <c r="J641" s="49">
        <v>387219</v>
      </c>
      <c r="K641" s="42"/>
      <c r="L641" s="42"/>
    </row>
    <row r="642" spans="1:12">
      <c r="A642" s="39" t="s">
        <v>201</v>
      </c>
      <c r="B642" s="62" t="s">
        <v>202</v>
      </c>
      <c r="C642" s="62" t="s">
        <v>202</v>
      </c>
      <c r="D642" s="42" t="s">
        <v>45</v>
      </c>
      <c r="E642" s="42" t="s">
        <v>46</v>
      </c>
      <c r="F642" s="48">
        <v>44236</v>
      </c>
      <c r="G642" s="33">
        <v>1317122.25</v>
      </c>
      <c r="H642" s="33">
        <v>0</v>
      </c>
      <c r="I642" s="33">
        <v>1317122.25</v>
      </c>
      <c r="J642" s="49">
        <v>387452</v>
      </c>
      <c r="K642" s="42"/>
      <c r="L642" s="42"/>
    </row>
    <row r="643" spans="1:12">
      <c r="A643" s="39" t="s">
        <v>201</v>
      </c>
      <c r="B643" s="62" t="s">
        <v>202</v>
      </c>
      <c r="C643" s="62" t="s">
        <v>202</v>
      </c>
      <c r="D643" s="42" t="s">
        <v>45</v>
      </c>
      <c r="E643" s="42" t="s">
        <v>46</v>
      </c>
      <c r="F643" s="48">
        <v>44243</v>
      </c>
      <c r="G643" s="33">
        <v>0</v>
      </c>
      <c r="H643" s="33">
        <v>-3239916.16</v>
      </c>
      <c r="I643" s="33">
        <v>-3239916.16</v>
      </c>
      <c r="J643" s="49">
        <v>387398</v>
      </c>
      <c r="K643" s="42"/>
      <c r="L643" s="42"/>
    </row>
    <row r="644" spans="1:12">
      <c r="A644" s="39" t="s">
        <v>201</v>
      </c>
      <c r="B644" s="62" t="s">
        <v>202</v>
      </c>
      <c r="C644" s="62" t="s">
        <v>202</v>
      </c>
      <c r="D644" s="42" t="s">
        <v>45</v>
      </c>
      <c r="E644" s="42" t="s">
        <v>46</v>
      </c>
      <c r="F644" s="48">
        <v>44257</v>
      </c>
      <c r="G644" s="33">
        <v>0</v>
      </c>
      <c r="H644" s="33">
        <v>-140084.25</v>
      </c>
      <c r="I644" s="33">
        <v>-140084.25</v>
      </c>
      <c r="J644" s="49">
        <v>387424</v>
      </c>
      <c r="K644" s="42"/>
      <c r="L644" s="42"/>
    </row>
    <row r="645" spans="1:12">
      <c r="A645" s="39" t="s">
        <v>201</v>
      </c>
      <c r="B645" s="62" t="s">
        <v>202</v>
      </c>
      <c r="C645" s="62" t="s">
        <v>202</v>
      </c>
      <c r="D645" s="42" t="s">
        <v>45</v>
      </c>
      <c r="E645" s="42" t="s">
        <v>46</v>
      </c>
      <c r="F645" s="48">
        <v>44281</v>
      </c>
      <c r="G645" s="33">
        <v>475581.9</v>
      </c>
      <c r="H645" s="33">
        <v>0</v>
      </c>
      <c r="I645" s="33">
        <v>475581.9</v>
      </c>
      <c r="J645" s="49">
        <v>387435</v>
      </c>
      <c r="K645" s="42"/>
      <c r="L645" s="42"/>
    </row>
    <row r="646" spans="1:12">
      <c r="A646" s="39" t="s">
        <v>201</v>
      </c>
      <c r="B646" s="62" t="s">
        <v>202</v>
      </c>
      <c r="C646" s="62" t="s">
        <v>202</v>
      </c>
      <c r="D646" s="42" t="s">
        <v>45</v>
      </c>
      <c r="E646" s="42" t="s">
        <v>46</v>
      </c>
      <c r="F646" s="48">
        <v>44284</v>
      </c>
      <c r="G646" s="33">
        <v>0</v>
      </c>
      <c r="H646" s="33">
        <v>-19240.900000000001</v>
      </c>
      <c r="I646" s="33">
        <v>-19240.900000000001</v>
      </c>
      <c r="J646" s="49">
        <v>387434</v>
      </c>
      <c r="K646" s="42"/>
      <c r="L646" s="42"/>
    </row>
    <row r="647" spans="1:12">
      <c r="A647" s="39" t="s">
        <v>201</v>
      </c>
      <c r="B647" s="62" t="s">
        <v>202</v>
      </c>
      <c r="C647" s="62" t="s">
        <v>202</v>
      </c>
      <c r="D647" s="42" t="s">
        <v>45</v>
      </c>
      <c r="E647" s="42" t="s">
        <v>46</v>
      </c>
      <c r="F647" s="48">
        <v>44286</v>
      </c>
      <c r="G647" s="33">
        <v>0</v>
      </c>
      <c r="H647" s="33">
        <v>-133899.35</v>
      </c>
      <c r="I647" s="33">
        <v>-133899.35</v>
      </c>
      <c r="J647" s="49">
        <v>387221</v>
      </c>
      <c r="K647" s="42"/>
      <c r="L647" s="42"/>
    </row>
    <row r="648" spans="1:12">
      <c r="A648" s="39" t="s">
        <v>201</v>
      </c>
      <c r="B648" s="62" t="s">
        <v>202</v>
      </c>
      <c r="C648" s="62" t="s">
        <v>202</v>
      </c>
      <c r="D648" s="42" t="s">
        <v>45</v>
      </c>
      <c r="E648" s="42" t="s">
        <v>46</v>
      </c>
      <c r="F648" s="48">
        <v>44286</v>
      </c>
      <c r="G648" s="33">
        <v>0</v>
      </c>
      <c r="H648" s="33">
        <v>-34.9</v>
      </c>
      <c r="I648" s="33">
        <v>-34.9</v>
      </c>
      <c r="J648" s="49">
        <v>387222</v>
      </c>
      <c r="K648" s="42"/>
      <c r="L648" s="42"/>
    </row>
    <row r="649" spans="1:12">
      <c r="A649" s="39" t="s">
        <v>201</v>
      </c>
      <c r="B649" s="62" t="s">
        <v>202</v>
      </c>
      <c r="C649" s="62" t="s">
        <v>202</v>
      </c>
      <c r="D649" s="42" t="s">
        <v>45</v>
      </c>
      <c r="E649" s="42" t="s">
        <v>46</v>
      </c>
      <c r="F649" s="48">
        <v>44286</v>
      </c>
      <c r="G649" s="33">
        <v>360</v>
      </c>
      <c r="H649" s="33">
        <v>0</v>
      </c>
      <c r="I649" s="33">
        <v>360</v>
      </c>
      <c r="J649" s="49">
        <v>387223</v>
      </c>
      <c r="K649" s="42"/>
      <c r="L649" s="42"/>
    </row>
    <row r="650" spans="1:12">
      <c r="A650" s="39" t="s">
        <v>201</v>
      </c>
      <c r="B650" s="62" t="s">
        <v>202</v>
      </c>
      <c r="C650" s="62" t="s">
        <v>202</v>
      </c>
      <c r="D650" s="42" t="s">
        <v>45</v>
      </c>
      <c r="E650" s="42" t="s">
        <v>46</v>
      </c>
      <c r="F650" s="48">
        <v>44286</v>
      </c>
      <c r="G650" s="33">
        <v>0</v>
      </c>
      <c r="H650" s="33">
        <v>-360</v>
      </c>
      <c r="I650" s="33">
        <v>-360</v>
      </c>
      <c r="J650" s="49">
        <v>387353</v>
      </c>
      <c r="K650" s="42"/>
      <c r="L650" s="42"/>
    </row>
    <row r="651" spans="1:12">
      <c r="A651" s="39" t="s">
        <v>201</v>
      </c>
      <c r="B651" s="62" t="s">
        <v>202</v>
      </c>
      <c r="C651" s="62" t="s">
        <v>202</v>
      </c>
      <c r="D651" s="42" t="s">
        <v>45</v>
      </c>
      <c r="E651" s="42" t="s">
        <v>46</v>
      </c>
      <c r="F651" s="48">
        <v>44286</v>
      </c>
      <c r="G651" s="33">
        <v>133934.25</v>
      </c>
      <c r="H651" s="33">
        <v>0</v>
      </c>
      <c r="I651" s="33">
        <v>133934.25</v>
      </c>
      <c r="J651" s="49">
        <v>387437</v>
      </c>
      <c r="K651" s="42"/>
      <c r="L651" s="42"/>
    </row>
    <row r="652" spans="1:12">
      <c r="A652" s="39" t="s">
        <v>201</v>
      </c>
      <c r="B652" s="62" t="s">
        <v>202</v>
      </c>
      <c r="C652" s="62" t="s">
        <v>202</v>
      </c>
      <c r="D652" s="42" t="s">
        <v>45</v>
      </c>
      <c r="E652" s="42" t="s">
        <v>46</v>
      </c>
      <c r="F652" s="48">
        <v>44286</v>
      </c>
      <c r="G652" s="33">
        <v>10502882.91</v>
      </c>
      <c r="H652" s="33">
        <v>-0.06</v>
      </c>
      <c r="I652" s="33">
        <v>10502882.85</v>
      </c>
      <c r="J652" s="49">
        <v>389514</v>
      </c>
      <c r="K652" s="42"/>
      <c r="L652" s="42"/>
    </row>
    <row r="653" spans="1:12">
      <c r="A653" s="39" t="s">
        <v>201</v>
      </c>
      <c r="B653" s="62" t="s">
        <v>202</v>
      </c>
      <c r="C653" s="62" t="s">
        <v>202</v>
      </c>
      <c r="D653" s="42" t="s">
        <v>45</v>
      </c>
      <c r="E653" s="42" t="s">
        <v>46</v>
      </c>
      <c r="F653" s="48">
        <v>44286</v>
      </c>
      <c r="G653" s="33">
        <v>0.06</v>
      </c>
      <c r="H653" s="33">
        <v>-10502882.91</v>
      </c>
      <c r="I653" s="33">
        <v>-10502882.85</v>
      </c>
      <c r="J653" s="49">
        <v>389514</v>
      </c>
      <c r="K653" s="42"/>
      <c r="L653" s="42"/>
    </row>
    <row r="654" spans="1:12">
      <c r="A654" s="39" t="s">
        <v>201</v>
      </c>
      <c r="B654" s="62" t="s">
        <v>202</v>
      </c>
      <c r="C654" s="62" t="s">
        <v>202</v>
      </c>
      <c r="D654" s="42" t="s">
        <v>45</v>
      </c>
      <c r="E654" s="42" t="s">
        <v>46</v>
      </c>
      <c r="F654" s="48">
        <v>44286</v>
      </c>
      <c r="G654" s="33">
        <v>853941.33</v>
      </c>
      <c r="H654" s="33">
        <v>-853941.33</v>
      </c>
      <c r="I654" s="33">
        <v>0</v>
      </c>
      <c r="J654" s="49">
        <v>389693</v>
      </c>
      <c r="K654" s="42"/>
      <c r="L654" s="42"/>
    </row>
    <row r="655" spans="1:12">
      <c r="A655" s="39" t="s">
        <v>201</v>
      </c>
      <c r="B655" s="62" t="s">
        <v>202</v>
      </c>
      <c r="C655" s="62" t="s">
        <v>202</v>
      </c>
      <c r="D655" s="42" t="s">
        <v>45</v>
      </c>
      <c r="E655" s="42" t="s">
        <v>46</v>
      </c>
      <c r="F655" s="48">
        <v>44313</v>
      </c>
      <c r="G655" s="33">
        <v>1559962.03</v>
      </c>
      <c r="H655" s="33">
        <v>0</v>
      </c>
      <c r="I655" s="33">
        <v>1559962.03</v>
      </c>
      <c r="J655" s="49">
        <v>414615</v>
      </c>
      <c r="K655" s="42"/>
      <c r="L655" s="42"/>
    </row>
    <row r="656" spans="1:12">
      <c r="A656" s="39" t="s">
        <v>201</v>
      </c>
      <c r="B656" s="62" t="s">
        <v>202</v>
      </c>
      <c r="C656" s="62" t="s">
        <v>202</v>
      </c>
      <c r="D656" s="42" t="s">
        <v>45</v>
      </c>
      <c r="E656" s="42" t="s">
        <v>46</v>
      </c>
      <c r="F656" s="48">
        <v>44321</v>
      </c>
      <c r="G656" s="33">
        <v>150000</v>
      </c>
      <c r="H656" s="33">
        <v>0</v>
      </c>
      <c r="I656" s="33">
        <v>150000</v>
      </c>
      <c r="J656" s="49">
        <v>414624</v>
      </c>
      <c r="K656" s="42"/>
      <c r="L656" s="42"/>
    </row>
    <row r="657" spans="1:12">
      <c r="A657" s="39" t="s">
        <v>201</v>
      </c>
      <c r="B657" s="62" t="s">
        <v>202</v>
      </c>
      <c r="C657" s="62" t="s">
        <v>202</v>
      </c>
      <c r="D657" s="42" t="s">
        <v>45</v>
      </c>
      <c r="E657" s="42" t="s">
        <v>46</v>
      </c>
      <c r="F657" s="48">
        <v>44371</v>
      </c>
      <c r="G657" s="33">
        <v>25000</v>
      </c>
      <c r="H657" s="33">
        <v>0</v>
      </c>
      <c r="I657" s="33">
        <v>25000</v>
      </c>
      <c r="J657" s="49">
        <v>414663</v>
      </c>
      <c r="K657" s="42"/>
      <c r="L657" s="42"/>
    </row>
    <row r="658" spans="1:12">
      <c r="A658" s="39" t="s">
        <v>201</v>
      </c>
      <c r="B658" s="62" t="s">
        <v>202</v>
      </c>
      <c r="C658" s="62" t="s">
        <v>202</v>
      </c>
      <c r="D658" s="42" t="s">
        <v>45</v>
      </c>
      <c r="E658" s="42" t="s">
        <v>46</v>
      </c>
      <c r="F658" s="48">
        <v>44377</v>
      </c>
      <c r="G658" s="33">
        <v>12237844.880000001</v>
      </c>
      <c r="H658" s="33">
        <v>0</v>
      </c>
      <c r="I658" s="33">
        <v>12237844.880000001</v>
      </c>
      <c r="J658" s="49">
        <v>416817</v>
      </c>
      <c r="K658" s="42"/>
      <c r="L658" s="42"/>
    </row>
    <row r="659" spans="1:12">
      <c r="A659" s="39" t="s">
        <v>201</v>
      </c>
      <c r="B659" s="62" t="s">
        <v>202</v>
      </c>
      <c r="C659" s="62" t="s">
        <v>202</v>
      </c>
      <c r="D659" s="42" t="s">
        <v>45</v>
      </c>
      <c r="E659" s="42" t="s">
        <v>46</v>
      </c>
      <c r="F659" s="48">
        <v>44377</v>
      </c>
      <c r="G659" s="33">
        <v>0</v>
      </c>
      <c r="H659" s="33">
        <v>-12237844.880000001</v>
      </c>
      <c r="I659" s="33">
        <v>-12237844.880000001</v>
      </c>
      <c r="J659" s="49">
        <v>416817</v>
      </c>
      <c r="K659" s="42"/>
      <c r="L659" s="42"/>
    </row>
    <row r="660" spans="1:12">
      <c r="A660" s="39" t="s">
        <v>201</v>
      </c>
      <c r="B660" s="62" t="s">
        <v>202</v>
      </c>
      <c r="C660" s="62" t="s">
        <v>202</v>
      </c>
      <c r="D660" s="42" t="s">
        <v>45</v>
      </c>
      <c r="E660" s="42" t="s">
        <v>46</v>
      </c>
      <c r="F660" s="48">
        <v>44378</v>
      </c>
      <c r="G660" s="33">
        <v>0</v>
      </c>
      <c r="H660" s="33">
        <v>-3399241.31</v>
      </c>
      <c r="I660" s="33">
        <v>-3399241.31</v>
      </c>
      <c r="J660" s="49">
        <v>452133</v>
      </c>
      <c r="K660" s="42"/>
      <c r="L660" s="42"/>
    </row>
    <row r="661" spans="1:12">
      <c r="A661" s="39" t="s">
        <v>201</v>
      </c>
      <c r="B661" s="62" t="s">
        <v>202</v>
      </c>
      <c r="C661" s="62" t="s">
        <v>202</v>
      </c>
      <c r="D661" s="42" t="s">
        <v>45</v>
      </c>
      <c r="E661" s="42" t="s">
        <v>46</v>
      </c>
      <c r="F661" s="48">
        <v>44378</v>
      </c>
      <c r="G661" s="33">
        <v>3399241.31</v>
      </c>
      <c r="H661" s="33">
        <v>0</v>
      </c>
      <c r="I661" s="33">
        <v>3399241.31</v>
      </c>
      <c r="J661" s="49">
        <v>452135</v>
      </c>
      <c r="K661" s="42"/>
      <c r="L661" s="42"/>
    </row>
    <row r="662" spans="1:12">
      <c r="A662" s="39" t="s">
        <v>201</v>
      </c>
      <c r="B662" s="62" t="s">
        <v>202</v>
      </c>
      <c r="C662" s="62" t="s">
        <v>202</v>
      </c>
      <c r="D662" s="42" t="s">
        <v>45</v>
      </c>
      <c r="E662" s="42" t="s">
        <v>46</v>
      </c>
      <c r="F662" s="48">
        <v>44378</v>
      </c>
      <c r="G662" s="33">
        <v>0</v>
      </c>
      <c r="H662" s="33">
        <v>-3399241.31</v>
      </c>
      <c r="I662" s="33">
        <v>-3399241.31</v>
      </c>
      <c r="J662" s="49">
        <v>452198</v>
      </c>
      <c r="K662" s="42"/>
      <c r="L662" s="42"/>
    </row>
    <row r="663" spans="1:12">
      <c r="A663" s="39" t="s">
        <v>201</v>
      </c>
      <c r="B663" s="62" t="s">
        <v>202</v>
      </c>
      <c r="C663" s="62" t="s">
        <v>202</v>
      </c>
      <c r="D663" s="42" t="s">
        <v>45</v>
      </c>
      <c r="E663" s="42" t="s">
        <v>46</v>
      </c>
      <c r="F663" s="48">
        <v>44378</v>
      </c>
      <c r="G663" s="33">
        <v>3399241.31</v>
      </c>
      <c r="H663" s="33">
        <v>0</v>
      </c>
      <c r="I663" s="33">
        <v>3399241.31</v>
      </c>
      <c r="J663" s="49">
        <v>452206</v>
      </c>
      <c r="K663" s="42"/>
      <c r="L663" s="42"/>
    </row>
    <row r="664" spans="1:12">
      <c r="A664" s="39" t="s">
        <v>201</v>
      </c>
      <c r="B664" s="62" t="s">
        <v>202</v>
      </c>
      <c r="C664" s="62" t="s">
        <v>202</v>
      </c>
      <c r="D664" s="42" t="s">
        <v>45</v>
      </c>
      <c r="E664" s="42" t="s">
        <v>46</v>
      </c>
      <c r="F664" s="48">
        <v>44396</v>
      </c>
      <c r="G664" s="33">
        <v>200000</v>
      </c>
      <c r="H664" s="33">
        <v>0</v>
      </c>
      <c r="I664" s="33">
        <v>200000</v>
      </c>
      <c r="J664" s="49">
        <v>445499</v>
      </c>
      <c r="K664" s="42"/>
      <c r="L664" s="42"/>
    </row>
    <row r="665" spans="1:12">
      <c r="A665" s="39" t="s">
        <v>201</v>
      </c>
      <c r="B665" s="62" t="s">
        <v>202</v>
      </c>
      <c r="C665" s="62" t="s">
        <v>202</v>
      </c>
      <c r="D665" s="42" t="s">
        <v>45</v>
      </c>
      <c r="E665" s="42" t="s">
        <v>46</v>
      </c>
      <c r="F665" s="48">
        <v>44398</v>
      </c>
      <c r="G665" s="33">
        <v>1257920.31</v>
      </c>
      <c r="H665" s="33">
        <v>0</v>
      </c>
      <c r="I665" s="33">
        <v>1257920.31</v>
      </c>
      <c r="J665" s="49">
        <v>445501</v>
      </c>
      <c r="K665" s="42"/>
      <c r="L665" s="42"/>
    </row>
    <row r="666" spans="1:12">
      <c r="A666" s="39" t="s">
        <v>201</v>
      </c>
      <c r="B666" s="62" t="s">
        <v>202</v>
      </c>
      <c r="C666" s="62" t="s">
        <v>202</v>
      </c>
      <c r="D666" s="42" t="s">
        <v>45</v>
      </c>
      <c r="E666" s="42" t="s">
        <v>46</v>
      </c>
      <c r="F666" s="48">
        <v>44469</v>
      </c>
      <c r="G666" s="33">
        <v>0</v>
      </c>
      <c r="H666" s="33">
        <v>-885718</v>
      </c>
      <c r="I666" s="33">
        <v>-885718</v>
      </c>
      <c r="J666" s="49">
        <v>446148</v>
      </c>
      <c r="K666" s="42"/>
      <c r="L666" s="42"/>
    </row>
    <row r="667" spans="1:12">
      <c r="A667" s="39" t="s">
        <v>201</v>
      </c>
      <c r="B667" s="62" t="s">
        <v>202</v>
      </c>
      <c r="C667" s="62" t="s">
        <v>202</v>
      </c>
      <c r="D667" s="42" t="s">
        <v>45</v>
      </c>
      <c r="E667" s="42" t="s">
        <v>46</v>
      </c>
      <c r="F667" s="48">
        <v>44469</v>
      </c>
      <c r="G667" s="33">
        <v>885718</v>
      </c>
      <c r="H667" s="33">
        <v>0</v>
      </c>
      <c r="I667" s="33">
        <v>885718</v>
      </c>
      <c r="J667" s="49">
        <v>446243</v>
      </c>
      <c r="K667" s="42"/>
      <c r="L667" s="42"/>
    </row>
    <row r="668" spans="1:12">
      <c r="A668" s="39" t="s">
        <v>201</v>
      </c>
      <c r="B668" s="62" t="s">
        <v>202</v>
      </c>
      <c r="C668" s="62" t="s">
        <v>202</v>
      </c>
      <c r="D668" s="42" t="s">
        <v>45</v>
      </c>
      <c r="E668" s="42" t="s">
        <v>46</v>
      </c>
      <c r="F668" s="48">
        <v>44551</v>
      </c>
      <c r="G668" s="33">
        <v>221123.85</v>
      </c>
      <c r="H668" s="33">
        <v>0</v>
      </c>
      <c r="I668" s="33">
        <v>221123.85</v>
      </c>
      <c r="J668" s="49">
        <v>477684</v>
      </c>
      <c r="K668" s="42"/>
      <c r="L668" s="42"/>
    </row>
    <row r="669" spans="1:12">
      <c r="A669" s="39" t="s">
        <v>201</v>
      </c>
      <c r="B669" s="62" t="s">
        <v>202</v>
      </c>
      <c r="C669" s="62" t="s">
        <v>202</v>
      </c>
      <c r="D669" s="42" t="s">
        <v>45</v>
      </c>
      <c r="E669" s="42" t="s">
        <v>46</v>
      </c>
      <c r="F669" s="48">
        <v>44553</v>
      </c>
      <c r="G669" s="33">
        <v>13916889.039999999</v>
      </c>
      <c r="H669" s="33">
        <v>-3399241.31</v>
      </c>
      <c r="I669" s="33">
        <v>10517647.73</v>
      </c>
      <c r="J669" s="49">
        <v>481720</v>
      </c>
      <c r="K669" s="42"/>
      <c r="L669" s="42"/>
    </row>
    <row r="670" spans="1:12">
      <c r="A670" s="39" t="s">
        <v>201</v>
      </c>
      <c r="B670" s="62" t="s">
        <v>202</v>
      </c>
      <c r="C670" s="62" t="s">
        <v>202</v>
      </c>
      <c r="D670" s="42" t="s">
        <v>45</v>
      </c>
      <c r="E670" s="42" t="s">
        <v>46</v>
      </c>
      <c r="F670" s="48">
        <v>44553</v>
      </c>
      <c r="G670" s="33">
        <v>3399241.31</v>
      </c>
      <c r="H670" s="33">
        <v>-13916889.039999999</v>
      </c>
      <c r="I670" s="33">
        <v>-10517647.73</v>
      </c>
      <c r="J670" s="49">
        <v>481720</v>
      </c>
      <c r="K670" s="42"/>
      <c r="L670" s="42"/>
    </row>
    <row r="671" spans="1:12">
      <c r="A671" s="39" t="s">
        <v>201</v>
      </c>
      <c r="B671" s="62" t="s">
        <v>202</v>
      </c>
      <c r="C671" s="62" t="s">
        <v>202</v>
      </c>
      <c r="D671" s="42" t="s">
        <v>45</v>
      </c>
      <c r="E671" s="42" t="s">
        <v>46</v>
      </c>
      <c r="F671" s="48">
        <v>44561</v>
      </c>
      <c r="G671" s="33">
        <v>13916889.039999999</v>
      </c>
      <c r="H671" s="33">
        <v>-3399241.31</v>
      </c>
      <c r="I671" s="33">
        <v>10517647.73</v>
      </c>
      <c r="J671" s="49">
        <v>481776</v>
      </c>
      <c r="K671" s="42"/>
      <c r="L671" s="42"/>
    </row>
    <row r="672" spans="1:12">
      <c r="A672" s="39" t="s">
        <v>201</v>
      </c>
      <c r="B672" s="62" t="s">
        <v>202</v>
      </c>
      <c r="C672" s="62" t="s">
        <v>202</v>
      </c>
      <c r="D672" s="42" t="s">
        <v>45</v>
      </c>
      <c r="E672" s="42" t="s">
        <v>46</v>
      </c>
      <c r="F672" s="48">
        <v>44561</v>
      </c>
      <c r="G672" s="33">
        <v>3399241.31</v>
      </c>
      <c r="H672" s="33">
        <v>-13916889.039999999</v>
      </c>
      <c r="I672" s="33">
        <v>-10517647.73</v>
      </c>
      <c r="J672" s="49">
        <v>481776</v>
      </c>
      <c r="K672" s="42"/>
      <c r="L672" s="42"/>
    </row>
    <row r="673" spans="1:12">
      <c r="A673" s="39" t="s">
        <v>201</v>
      </c>
      <c r="B673" s="62" t="s">
        <v>216</v>
      </c>
      <c r="C673" s="62" t="s">
        <v>216</v>
      </c>
      <c r="D673" s="42" t="s">
        <v>45</v>
      </c>
      <c r="E673" s="42" t="s">
        <v>46</v>
      </c>
      <c r="F673" s="48">
        <v>44399</v>
      </c>
      <c r="G673" s="33">
        <v>400000</v>
      </c>
      <c r="H673" s="33">
        <v>0</v>
      </c>
      <c r="I673" s="33">
        <v>400000</v>
      </c>
      <c r="J673" s="49">
        <v>446663</v>
      </c>
      <c r="K673" s="42"/>
      <c r="L673" s="42"/>
    </row>
    <row r="674" spans="1:12">
      <c r="A674" s="39" t="s">
        <v>201</v>
      </c>
      <c r="B674" s="62" t="s">
        <v>216</v>
      </c>
      <c r="C674" s="62" t="s">
        <v>216</v>
      </c>
      <c r="D674" s="42" t="s">
        <v>45</v>
      </c>
      <c r="E674" s="42" t="s">
        <v>46</v>
      </c>
      <c r="F674" s="48">
        <v>44487</v>
      </c>
      <c r="G674" s="33">
        <v>100000</v>
      </c>
      <c r="H674" s="33">
        <v>0</v>
      </c>
      <c r="I674" s="33">
        <v>100000</v>
      </c>
      <c r="J674" s="49">
        <v>477580</v>
      </c>
      <c r="K674" s="42"/>
      <c r="L674" s="42"/>
    </row>
    <row r="675" spans="1:12">
      <c r="A675" s="39" t="s">
        <v>201</v>
      </c>
      <c r="B675" s="62" t="s">
        <v>216</v>
      </c>
      <c r="C675" s="62" t="s">
        <v>216</v>
      </c>
      <c r="D675" s="42" t="s">
        <v>45</v>
      </c>
      <c r="E675" s="42" t="s">
        <v>46</v>
      </c>
      <c r="F675" s="48">
        <v>44517</v>
      </c>
      <c r="G675" s="33">
        <v>0</v>
      </c>
      <c r="H675" s="33">
        <v>-500000</v>
      </c>
      <c r="I675" s="33">
        <v>-500000</v>
      </c>
      <c r="J675" s="49">
        <v>477591</v>
      </c>
      <c r="K675" s="42"/>
      <c r="L675" s="42"/>
    </row>
    <row r="676" spans="1:12">
      <c r="A676" s="39" t="s">
        <v>201</v>
      </c>
      <c r="B676" s="62" t="s">
        <v>216</v>
      </c>
      <c r="C676" s="62" t="s">
        <v>216</v>
      </c>
      <c r="D676" s="42" t="s">
        <v>45</v>
      </c>
      <c r="E676" s="42" t="s">
        <v>46</v>
      </c>
      <c r="F676" s="48">
        <v>44530</v>
      </c>
      <c r="G676" s="33">
        <v>31487.15</v>
      </c>
      <c r="H676" s="33">
        <v>0</v>
      </c>
      <c r="I676" s="33">
        <v>31487.15</v>
      </c>
      <c r="J676" s="49">
        <v>477595</v>
      </c>
      <c r="K676" s="42"/>
      <c r="L676" s="42"/>
    </row>
    <row r="677" spans="1:12">
      <c r="A677" s="39" t="s">
        <v>201</v>
      </c>
      <c r="B677" s="62" t="s">
        <v>216</v>
      </c>
      <c r="C677" s="62" t="s">
        <v>216</v>
      </c>
      <c r="D677" s="42" t="s">
        <v>45</v>
      </c>
      <c r="E677" s="42" t="s">
        <v>46</v>
      </c>
      <c r="F677" s="48">
        <v>44553</v>
      </c>
      <c r="G677" s="33">
        <v>531487.15</v>
      </c>
      <c r="H677" s="33">
        <v>-500000</v>
      </c>
      <c r="I677" s="33">
        <v>31487.15</v>
      </c>
      <c r="J677" s="49">
        <v>481720</v>
      </c>
      <c r="K677" s="42"/>
      <c r="L677" s="42"/>
    </row>
    <row r="678" spans="1:12">
      <c r="A678" s="39" t="s">
        <v>201</v>
      </c>
      <c r="B678" s="62" t="s">
        <v>216</v>
      </c>
      <c r="C678" s="62" t="s">
        <v>216</v>
      </c>
      <c r="D678" s="42" t="s">
        <v>45</v>
      </c>
      <c r="E678" s="42" t="s">
        <v>46</v>
      </c>
      <c r="F678" s="48">
        <v>44553</v>
      </c>
      <c r="G678" s="33">
        <v>500000</v>
      </c>
      <c r="H678" s="33">
        <v>-531487.15</v>
      </c>
      <c r="I678" s="33">
        <v>-31487.15</v>
      </c>
      <c r="J678" s="49">
        <v>481720</v>
      </c>
      <c r="K678" s="42"/>
      <c r="L678" s="42"/>
    </row>
    <row r="679" spans="1:12">
      <c r="A679" s="39" t="s">
        <v>201</v>
      </c>
      <c r="B679" s="62" t="s">
        <v>216</v>
      </c>
      <c r="C679" s="62" t="s">
        <v>216</v>
      </c>
      <c r="D679" s="42" t="s">
        <v>45</v>
      </c>
      <c r="E679" s="42" t="s">
        <v>46</v>
      </c>
      <c r="F679" s="48">
        <v>44561</v>
      </c>
      <c r="G679" s="33">
        <v>531487.15</v>
      </c>
      <c r="H679" s="33">
        <v>-500000</v>
      </c>
      <c r="I679" s="33">
        <v>31487.15</v>
      </c>
      <c r="J679" s="49">
        <v>481776</v>
      </c>
      <c r="K679" s="42"/>
      <c r="L679" s="42"/>
    </row>
    <row r="680" spans="1:12">
      <c r="A680" s="39" t="s">
        <v>201</v>
      </c>
      <c r="B680" s="62" t="s">
        <v>216</v>
      </c>
      <c r="C680" s="62" t="s">
        <v>216</v>
      </c>
      <c r="D680" s="42" t="s">
        <v>45</v>
      </c>
      <c r="E680" s="42" t="s">
        <v>46</v>
      </c>
      <c r="F680" s="48">
        <v>44561</v>
      </c>
      <c r="G680" s="33">
        <v>500000</v>
      </c>
      <c r="H680" s="33">
        <v>-531487.15</v>
      </c>
      <c r="I680" s="33">
        <v>-31487.15</v>
      </c>
      <c r="J680" s="49">
        <v>481776</v>
      </c>
      <c r="K680" s="42"/>
      <c r="L680" s="42"/>
    </row>
    <row r="681" spans="1:12">
      <c r="A681" s="39" t="s">
        <v>201</v>
      </c>
      <c r="B681" s="62" t="s">
        <v>216</v>
      </c>
      <c r="C681" s="62" t="s">
        <v>216</v>
      </c>
      <c r="D681" s="42" t="s">
        <v>45</v>
      </c>
      <c r="E681" s="42" t="s">
        <v>46</v>
      </c>
      <c r="F681" s="48">
        <v>44561</v>
      </c>
      <c r="G681" s="33">
        <v>0</v>
      </c>
      <c r="H681" s="33">
        <v>-31487.15</v>
      </c>
      <c r="I681" s="33">
        <v>-31487.15</v>
      </c>
      <c r="J681" s="49">
        <v>486390</v>
      </c>
      <c r="K681" s="42"/>
      <c r="L681" s="42"/>
    </row>
    <row r="682" spans="1:12">
      <c r="A682" s="39" t="s">
        <v>201</v>
      </c>
      <c r="B682" s="62" t="s">
        <v>218</v>
      </c>
      <c r="C682" s="62" t="s">
        <v>218</v>
      </c>
      <c r="D682" s="42" t="s">
        <v>45</v>
      </c>
      <c r="E682" s="42" t="s">
        <v>46</v>
      </c>
      <c r="F682" s="48">
        <v>44302</v>
      </c>
      <c r="G682" s="33">
        <v>300000</v>
      </c>
      <c r="H682" s="33">
        <v>0</v>
      </c>
      <c r="I682" s="33">
        <v>300000</v>
      </c>
      <c r="J682" s="49">
        <v>414614</v>
      </c>
      <c r="K682" s="42"/>
      <c r="L682" s="42"/>
    </row>
    <row r="683" spans="1:12">
      <c r="A683" s="39" t="s">
        <v>201</v>
      </c>
      <c r="B683" s="62" t="s">
        <v>218</v>
      </c>
      <c r="C683" s="62" t="s">
        <v>218</v>
      </c>
      <c r="D683" s="42" t="s">
        <v>45</v>
      </c>
      <c r="E683" s="42" t="s">
        <v>46</v>
      </c>
      <c r="F683" s="48">
        <v>44321</v>
      </c>
      <c r="G683" s="33">
        <v>0</v>
      </c>
      <c r="H683" s="33">
        <v>-300000</v>
      </c>
      <c r="I683" s="33">
        <v>-300000</v>
      </c>
      <c r="J683" s="49">
        <v>414625</v>
      </c>
      <c r="K683" s="42"/>
      <c r="L683" s="42"/>
    </row>
    <row r="684" spans="1:12">
      <c r="A684" s="39" t="s">
        <v>201</v>
      </c>
      <c r="B684" s="62" t="s">
        <v>218</v>
      </c>
      <c r="C684" s="62" t="s">
        <v>218</v>
      </c>
      <c r="D684" s="42" t="s">
        <v>45</v>
      </c>
      <c r="E684" s="42" t="s">
        <v>46</v>
      </c>
      <c r="F684" s="48">
        <v>44377</v>
      </c>
      <c r="G684" s="33">
        <v>300000</v>
      </c>
      <c r="H684" s="33">
        <v>0</v>
      </c>
      <c r="I684" s="33">
        <v>300000</v>
      </c>
      <c r="J684" s="49">
        <v>416817</v>
      </c>
      <c r="K684" s="42"/>
      <c r="L684" s="42"/>
    </row>
    <row r="685" spans="1:12">
      <c r="A685" s="39" t="s">
        <v>201</v>
      </c>
      <c r="B685" s="62" t="s">
        <v>218</v>
      </c>
      <c r="C685" s="62" t="s">
        <v>218</v>
      </c>
      <c r="D685" s="42" t="s">
        <v>45</v>
      </c>
      <c r="E685" s="42" t="s">
        <v>46</v>
      </c>
      <c r="F685" s="48">
        <v>44377</v>
      </c>
      <c r="G685" s="33">
        <v>0</v>
      </c>
      <c r="H685" s="33">
        <v>-300000</v>
      </c>
      <c r="I685" s="33">
        <v>-300000</v>
      </c>
      <c r="J685" s="49">
        <v>416817</v>
      </c>
      <c r="K685" s="42"/>
      <c r="L685" s="42"/>
    </row>
    <row r="686" spans="1:12">
      <c r="A686" s="39" t="s">
        <v>201</v>
      </c>
      <c r="B686" s="62" t="s">
        <v>218</v>
      </c>
      <c r="C686" s="62" t="s">
        <v>218</v>
      </c>
      <c r="D686" s="42" t="s">
        <v>45</v>
      </c>
      <c r="E686" s="42" t="s">
        <v>46</v>
      </c>
      <c r="F686" s="48">
        <v>44378</v>
      </c>
      <c r="G686" s="33">
        <v>0</v>
      </c>
      <c r="H686" s="33">
        <v>-300000</v>
      </c>
      <c r="I686" s="33">
        <v>-300000</v>
      </c>
      <c r="J686" s="49">
        <v>452198</v>
      </c>
      <c r="K686" s="42"/>
      <c r="L686" s="42"/>
    </row>
    <row r="687" spans="1:12">
      <c r="A687" s="39" t="s">
        <v>201</v>
      </c>
      <c r="B687" s="62" t="s">
        <v>218</v>
      </c>
      <c r="C687" s="62" t="s">
        <v>218</v>
      </c>
      <c r="D687" s="42" t="s">
        <v>45</v>
      </c>
      <c r="E687" s="42" t="s">
        <v>46</v>
      </c>
      <c r="F687" s="48">
        <v>44378</v>
      </c>
      <c r="G687" s="33">
        <v>300000</v>
      </c>
      <c r="H687" s="33">
        <v>0</v>
      </c>
      <c r="I687" s="33">
        <v>300000</v>
      </c>
      <c r="J687" s="49">
        <v>452206</v>
      </c>
      <c r="K687" s="42"/>
      <c r="L687" s="42"/>
    </row>
    <row r="688" spans="1:12">
      <c r="A688" s="39" t="s">
        <v>201</v>
      </c>
      <c r="B688" s="62" t="s">
        <v>218</v>
      </c>
      <c r="C688" s="62" t="s">
        <v>218</v>
      </c>
      <c r="D688" s="42" t="s">
        <v>45</v>
      </c>
      <c r="E688" s="42" t="s">
        <v>46</v>
      </c>
      <c r="F688" s="48">
        <v>44553</v>
      </c>
      <c r="G688" s="33">
        <v>300000</v>
      </c>
      <c r="H688" s="33">
        <v>-300000</v>
      </c>
      <c r="I688" s="33">
        <v>0</v>
      </c>
      <c r="J688" s="49">
        <v>481720</v>
      </c>
      <c r="K688" s="42"/>
      <c r="L688" s="42"/>
    </row>
    <row r="689" spans="1:12">
      <c r="A689" s="39" t="s">
        <v>201</v>
      </c>
      <c r="B689" s="62" t="s">
        <v>218</v>
      </c>
      <c r="C689" s="62" t="s">
        <v>218</v>
      </c>
      <c r="D689" s="42" t="s">
        <v>45</v>
      </c>
      <c r="E689" s="42" t="s">
        <v>46</v>
      </c>
      <c r="F689" s="48">
        <v>44553</v>
      </c>
      <c r="G689" s="33">
        <v>300000</v>
      </c>
      <c r="H689" s="33">
        <v>-300000</v>
      </c>
      <c r="I689" s="33">
        <v>0</v>
      </c>
      <c r="J689" s="49">
        <v>481720</v>
      </c>
      <c r="K689" s="42"/>
      <c r="L689" s="42"/>
    </row>
    <row r="690" spans="1:12">
      <c r="A690" s="39" t="s">
        <v>201</v>
      </c>
      <c r="B690" s="62" t="s">
        <v>218</v>
      </c>
      <c r="C690" s="62" t="s">
        <v>218</v>
      </c>
      <c r="D690" s="42" t="s">
        <v>45</v>
      </c>
      <c r="E690" s="42" t="s">
        <v>46</v>
      </c>
      <c r="F690" s="48">
        <v>44561</v>
      </c>
      <c r="G690" s="33">
        <v>300000</v>
      </c>
      <c r="H690" s="33">
        <v>-300000</v>
      </c>
      <c r="I690" s="33">
        <v>0</v>
      </c>
      <c r="J690" s="49">
        <v>481776</v>
      </c>
      <c r="K690" s="42"/>
      <c r="L690" s="42"/>
    </row>
    <row r="691" spans="1:12">
      <c r="A691" s="39" t="s">
        <v>201</v>
      </c>
      <c r="B691" s="62" t="s">
        <v>218</v>
      </c>
      <c r="C691" s="62" t="s">
        <v>218</v>
      </c>
      <c r="D691" s="42" t="s">
        <v>45</v>
      </c>
      <c r="E691" s="42" t="s">
        <v>46</v>
      </c>
      <c r="F691" s="48">
        <v>44561</v>
      </c>
      <c r="G691" s="33">
        <v>300000</v>
      </c>
      <c r="H691" s="33">
        <v>-300000</v>
      </c>
      <c r="I691" s="33">
        <v>0</v>
      </c>
      <c r="J691" s="49">
        <v>481776</v>
      </c>
      <c r="K691" s="42"/>
      <c r="L691" s="42"/>
    </row>
    <row r="692" spans="1:12">
      <c r="A692" s="39" t="s">
        <v>201</v>
      </c>
      <c r="B692" s="42" t="s">
        <v>158</v>
      </c>
      <c r="C692" s="42" t="s">
        <v>159</v>
      </c>
      <c r="D692" s="42" t="s">
        <v>45</v>
      </c>
      <c r="E692" s="42" t="s">
        <v>46</v>
      </c>
      <c r="F692" s="48">
        <v>44165</v>
      </c>
      <c r="G692" s="33">
        <v>1072.49</v>
      </c>
      <c r="H692" s="33">
        <v>-1072.49</v>
      </c>
      <c r="I692" s="33">
        <v>0</v>
      </c>
      <c r="J692" s="49">
        <v>360236</v>
      </c>
      <c r="K692" s="42"/>
      <c r="L692" s="42"/>
    </row>
    <row r="693" spans="1:12">
      <c r="A693" s="39" t="s">
        <v>201</v>
      </c>
      <c r="B693" s="42" t="s">
        <v>158</v>
      </c>
      <c r="C693" s="42" t="s">
        <v>159</v>
      </c>
      <c r="D693" s="42" t="s">
        <v>45</v>
      </c>
      <c r="E693" s="42" t="s">
        <v>46</v>
      </c>
      <c r="F693" s="48">
        <v>44165</v>
      </c>
      <c r="G693" s="33">
        <v>0</v>
      </c>
      <c r="H693" s="33">
        <v>-1072.49</v>
      </c>
      <c r="I693" s="33">
        <v>-1072.49</v>
      </c>
      <c r="J693" s="49">
        <v>360237</v>
      </c>
      <c r="K693" s="42"/>
      <c r="L693" s="42"/>
    </row>
    <row r="694" spans="1:12">
      <c r="A694" s="39" t="s">
        <v>201</v>
      </c>
      <c r="B694" s="42" t="s">
        <v>158</v>
      </c>
      <c r="C694" s="42" t="s">
        <v>159</v>
      </c>
      <c r="D694" s="42" t="s">
        <v>45</v>
      </c>
      <c r="E694" s="42" t="s">
        <v>46</v>
      </c>
      <c r="F694" s="48">
        <v>44183</v>
      </c>
      <c r="G694" s="33">
        <v>1072.49</v>
      </c>
      <c r="H694" s="33">
        <v>-1072.49</v>
      </c>
      <c r="I694" s="33">
        <v>0</v>
      </c>
      <c r="J694" s="49">
        <v>360296</v>
      </c>
      <c r="K694" s="42"/>
      <c r="L694" s="42"/>
    </row>
    <row r="695" spans="1:12">
      <c r="A695" s="39" t="s">
        <v>201</v>
      </c>
      <c r="B695" s="42" t="s">
        <v>158</v>
      </c>
      <c r="C695" s="42" t="s">
        <v>159</v>
      </c>
      <c r="D695" s="42" t="s">
        <v>45</v>
      </c>
      <c r="E695" s="42" t="s">
        <v>46</v>
      </c>
      <c r="F695" s="48">
        <v>44183</v>
      </c>
      <c r="G695" s="33">
        <v>1072.49</v>
      </c>
      <c r="H695" s="33">
        <v>0</v>
      </c>
      <c r="I695" s="33">
        <v>1072.49</v>
      </c>
      <c r="J695" s="49">
        <v>360297</v>
      </c>
      <c r="K695" s="42"/>
      <c r="L695" s="42"/>
    </row>
    <row r="696" spans="1:12">
      <c r="A696" s="39" t="s">
        <v>201</v>
      </c>
      <c r="B696" s="42" t="s">
        <v>158</v>
      </c>
      <c r="C696" s="42" t="s">
        <v>159</v>
      </c>
      <c r="D696" s="42" t="s">
        <v>45</v>
      </c>
      <c r="E696" s="42" t="s">
        <v>46</v>
      </c>
      <c r="F696" s="48">
        <v>44286</v>
      </c>
      <c r="G696" s="33">
        <v>1072.49</v>
      </c>
      <c r="H696" s="33">
        <v>-1072.49</v>
      </c>
      <c r="I696" s="33">
        <v>0</v>
      </c>
      <c r="J696" s="49">
        <v>389514</v>
      </c>
      <c r="K696" s="42"/>
      <c r="L696" s="42"/>
    </row>
    <row r="697" spans="1:12">
      <c r="A697" s="39" t="s">
        <v>201</v>
      </c>
      <c r="B697" s="42" t="s">
        <v>158</v>
      </c>
      <c r="C697" s="42" t="s">
        <v>159</v>
      </c>
      <c r="D697" s="42" t="s">
        <v>45</v>
      </c>
      <c r="E697" s="42" t="s">
        <v>46</v>
      </c>
      <c r="F697" s="48">
        <v>44286</v>
      </c>
      <c r="G697" s="33">
        <v>1072.49</v>
      </c>
      <c r="H697" s="33">
        <v>-1072.49</v>
      </c>
      <c r="I697" s="33">
        <v>0</v>
      </c>
      <c r="J697" s="49">
        <v>389514</v>
      </c>
      <c r="K697" s="42"/>
      <c r="L697" s="42"/>
    </row>
    <row r="698" spans="1:12">
      <c r="A698" s="39" t="s">
        <v>201</v>
      </c>
      <c r="B698" s="42" t="s">
        <v>158</v>
      </c>
      <c r="C698" s="42" t="s">
        <v>159</v>
      </c>
      <c r="D698" s="42" t="s">
        <v>45</v>
      </c>
      <c r="E698" s="42" t="s">
        <v>46</v>
      </c>
      <c r="F698" s="48">
        <v>44286</v>
      </c>
      <c r="G698" s="33">
        <v>183.88</v>
      </c>
      <c r="H698" s="33">
        <v>-183.88</v>
      </c>
      <c r="I698" s="33">
        <v>0</v>
      </c>
      <c r="J698" s="49">
        <v>389693</v>
      </c>
      <c r="K698" s="42"/>
      <c r="L698" s="42"/>
    </row>
    <row r="699" spans="1:12">
      <c r="A699" s="39" t="s">
        <v>201</v>
      </c>
      <c r="B699" s="42" t="s">
        <v>158</v>
      </c>
      <c r="C699" s="42" t="s">
        <v>159</v>
      </c>
      <c r="D699" s="42" t="s">
        <v>45</v>
      </c>
      <c r="E699" s="42" t="s">
        <v>46</v>
      </c>
      <c r="F699" s="48">
        <v>44287</v>
      </c>
      <c r="G699" s="33">
        <v>0</v>
      </c>
      <c r="H699" s="33">
        <v>-779.82</v>
      </c>
      <c r="I699" s="33">
        <v>-779.82</v>
      </c>
      <c r="J699" s="49">
        <v>414629</v>
      </c>
      <c r="K699" s="42"/>
      <c r="L699" s="42"/>
    </row>
    <row r="700" spans="1:12">
      <c r="A700" s="39" t="s">
        <v>201</v>
      </c>
      <c r="B700" s="42" t="s">
        <v>158</v>
      </c>
      <c r="C700" s="42" t="s">
        <v>159</v>
      </c>
      <c r="D700" s="42" t="s">
        <v>45</v>
      </c>
      <c r="E700" s="42" t="s">
        <v>46</v>
      </c>
      <c r="F700" s="48">
        <v>44287</v>
      </c>
      <c r="G700" s="33">
        <v>0</v>
      </c>
      <c r="H700" s="33">
        <v>-111</v>
      </c>
      <c r="I700" s="33">
        <v>-111</v>
      </c>
      <c r="J700" s="49">
        <v>414630</v>
      </c>
      <c r="K700" s="42"/>
      <c r="L700" s="42"/>
    </row>
    <row r="701" spans="1:12">
      <c r="A701" s="39" t="s">
        <v>201</v>
      </c>
      <c r="B701" s="42" t="s">
        <v>158</v>
      </c>
      <c r="C701" s="42" t="s">
        <v>159</v>
      </c>
      <c r="D701" s="42" t="s">
        <v>45</v>
      </c>
      <c r="E701" s="42" t="s">
        <v>46</v>
      </c>
      <c r="F701" s="48">
        <v>44287</v>
      </c>
      <c r="G701" s="33">
        <v>0</v>
      </c>
      <c r="H701" s="33">
        <v>-105.69</v>
      </c>
      <c r="I701" s="33">
        <v>-105.69</v>
      </c>
      <c r="J701" s="49">
        <v>414631</v>
      </c>
      <c r="K701" s="42"/>
      <c r="L701" s="42"/>
    </row>
    <row r="702" spans="1:12">
      <c r="A702" s="39" t="s">
        <v>201</v>
      </c>
      <c r="B702" s="42" t="s">
        <v>158</v>
      </c>
      <c r="C702" s="42" t="s">
        <v>159</v>
      </c>
      <c r="D702" s="42" t="s">
        <v>45</v>
      </c>
      <c r="E702" s="42" t="s">
        <v>46</v>
      </c>
      <c r="F702" s="48">
        <v>44287</v>
      </c>
      <c r="G702" s="33">
        <v>0</v>
      </c>
      <c r="H702" s="33">
        <v>-149.51</v>
      </c>
      <c r="I702" s="33">
        <v>-149.51</v>
      </c>
      <c r="J702" s="49">
        <v>414632</v>
      </c>
      <c r="K702" s="42"/>
      <c r="L702" s="42"/>
    </row>
    <row r="703" spans="1:12">
      <c r="A703" s="39" t="s">
        <v>201</v>
      </c>
      <c r="B703" s="42" t="s">
        <v>158</v>
      </c>
      <c r="C703" s="42" t="s">
        <v>159</v>
      </c>
      <c r="D703" s="42" t="s">
        <v>45</v>
      </c>
      <c r="E703" s="42" t="s">
        <v>46</v>
      </c>
      <c r="F703" s="48">
        <v>44287</v>
      </c>
      <c r="G703" s="33">
        <v>0</v>
      </c>
      <c r="H703" s="33">
        <v>-65</v>
      </c>
      <c r="I703" s="33">
        <v>-65</v>
      </c>
      <c r="J703" s="49">
        <v>414633</v>
      </c>
      <c r="K703" s="42"/>
      <c r="L703" s="42"/>
    </row>
    <row r="704" spans="1:12">
      <c r="A704" s="39" t="s">
        <v>201</v>
      </c>
      <c r="B704" s="42" t="s">
        <v>158</v>
      </c>
      <c r="C704" s="42" t="s">
        <v>159</v>
      </c>
      <c r="D704" s="42" t="s">
        <v>45</v>
      </c>
      <c r="E704" s="42" t="s">
        <v>46</v>
      </c>
      <c r="F704" s="48">
        <v>44287</v>
      </c>
      <c r="G704" s="33">
        <v>0</v>
      </c>
      <c r="H704" s="33">
        <v>-1750</v>
      </c>
      <c r="I704" s="33">
        <v>-1750</v>
      </c>
      <c r="J704" s="49">
        <v>414634</v>
      </c>
      <c r="K704" s="42"/>
      <c r="L704" s="42"/>
    </row>
    <row r="705" spans="1:12">
      <c r="A705" s="39" t="s">
        <v>201</v>
      </c>
      <c r="B705" s="42" t="s">
        <v>158</v>
      </c>
      <c r="C705" s="42" t="s">
        <v>159</v>
      </c>
      <c r="D705" s="42" t="s">
        <v>45</v>
      </c>
      <c r="E705" s="42" t="s">
        <v>46</v>
      </c>
      <c r="F705" s="48">
        <v>44287</v>
      </c>
      <c r="G705" s="33">
        <v>0</v>
      </c>
      <c r="H705" s="33">
        <v>-10483</v>
      </c>
      <c r="I705" s="33">
        <v>-10483</v>
      </c>
      <c r="J705" s="49">
        <v>414635</v>
      </c>
      <c r="K705" s="42"/>
      <c r="L705" s="42"/>
    </row>
    <row r="706" spans="1:12">
      <c r="A706" s="39" t="s">
        <v>201</v>
      </c>
      <c r="B706" s="42" t="s">
        <v>158</v>
      </c>
      <c r="C706" s="42" t="s">
        <v>159</v>
      </c>
      <c r="D706" s="42" t="s">
        <v>45</v>
      </c>
      <c r="E706" s="42" t="s">
        <v>46</v>
      </c>
      <c r="F706" s="48">
        <v>44294</v>
      </c>
      <c r="G706" s="33">
        <v>0</v>
      </c>
      <c r="H706" s="33">
        <v>-8550</v>
      </c>
      <c r="I706" s="33">
        <v>-8550</v>
      </c>
      <c r="J706" s="49">
        <v>414636</v>
      </c>
      <c r="K706" s="42"/>
      <c r="L706" s="42"/>
    </row>
    <row r="707" spans="1:12">
      <c r="A707" s="39" t="s">
        <v>201</v>
      </c>
      <c r="B707" s="42" t="s">
        <v>158</v>
      </c>
      <c r="C707" s="42" t="s">
        <v>159</v>
      </c>
      <c r="D707" s="42" t="s">
        <v>45</v>
      </c>
      <c r="E707" s="42" t="s">
        <v>46</v>
      </c>
      <c r="F707" s="48">
        <v>44301</v>
      </c>
      <c r="G707" s="33">
        <v>0</v>
      </c>
      <c r="H707" s="33">
        <v>-1891.6</v>
      </c>
      <c r="I707" s="33">
        <v>-1891.6</v>
      </c>
      <c r="J707" s="49">
        <v>414637</v>
      </c>
      <c r="K707" s="42"/>
      <c r="L707" s="42"/>
    </row>
    <row r="708" spans="1:12">
      <c r="A708" s="39" t="s">
        <v>201</v>
      </c>
      <c r="B708" s="42" t="s">
        <v>158</v>
      </c>
      <c r="C708" s="42" t="s">
        <v>159</v>
      </c>
      <c r="D708" s="42" t="s">
        <v>45</v>
      </c>
      <c r="E708" s="42" t="s">
        <v>46</v>
      </c>
      <c r="F708" s="48">
        <v>44309</v>
      </c>
      <c r="G708" s="33">
        <v>0</v>
      </c>
      <c r="H708" s="33">
        <v>-1230</v>
      </c>
      <c r="I708" s="33">
        <v>-1230</v>
      </c>
      <c r="J708" s="49">
        <v>414638</v>
      </c>
      <c r="K708" s="42"/>
      <c r="L708" s="42"/>
    </row>
    <row r="709" spans="1:12">
      <c r="A709" s="39" t="s">
        <v>201</v>
      </c>
      <c r="B709" s="42" t="s">
        <v>158</v>
      </c>
      <c r="C709" s="42" t="s">
        <v>159</v>
      </c>
      <c r="D709" s="42" t="s">
        <v>45</v>
      </c>
      <c r="E709" s="42" t="s">
        <v>46</v>
      </c>
      <c r="F709" s="48">
        <v>44316</v>
      </c>
      <c r="G709" s="33">
        <v>6783.3</v>
      </c>
      <c r="H709" s="33">
        <v>0</v>
      </c>
      <c r="I709" s="33">
        <v>6783.3</v>
      </c>
      <c r="J709" s="49">
        <v>414611</v>
      </c>
      <c r="K709" s="42"/>
      <c r="L709" s="42"/>
    </row>
    <row r="710" spans="1:12">
      <c r="A710" s="39" t="s">
        <v>201</v>
      </c>
      <c r="B710" s="42" t="s">
        <v>158</v>
      </c>
      <c r="C710" s="42" t="s">
        <v>159</v>
      </c>
      <c r="D710" s="42" t="s">
        <v>45</v>
      </c>
      <c r="E710" s="42" t="s">
        <v>46</v>
      </c>
      <c r="F710" s="48">
        <v>44316</v>
      </c>
      <c r="G710" s="33">
        <v>11480.73</v>
      </c>
      <c r="H710" s="33">
        <v>0</v>
      </c>
      <c r="I710" s="33">
        <v>11480.73</v>
      </c>
      <c r="J710" s="49">
        <v>414612</v>
      </c>
      <c r="K710" s="42"/>
      <c r="L710" s="42"/>
    </row>
    <row r="711" spans="1:12">
      <c r="A711" s="39" t="s">
        <v>201</v>
      </c>
      <c r="B711" s="42" t="s">
        <v>158</v>
      </c>
      <c r="C711" s="42" t="s">
        <v>159</v>
      </c>
      <c r="D711" s="42" t="s">
        <v>45</v>
      </c>
      <c r="E711" s="42" t="s">
        <v>46</v>
      </c>
      <c r="F711" s="48">
        <v>44316</v>
      </c>
      <c r="G711" s="33">
        <v>78283.42</v>
      </c>
      <c r="H711" s="33">
        <v>0</v>
      </c>
      <c r="I711" s="33">
        <v>78283.42</v>
      </c>
      <c r="J711" s="49">
        <v>414613</v>
      </c>
      <c r="K711" s="42"/>
      <c r="L711" s="42"/>
    </row>
    <row r="712" spans="1:12">
      <c r="A712" s="39" t="s">
        <v>201</v>
      </c>
      <c r="B712" s="42" t="s">
        <v>158</v>
      </c>
      <c r="C712" s="42" t="s">
        <v>159</v>
      </c>
      <c r="D712" s="42" t="s">
        <v>45</v>
      </c>
      <c r="E712" s="42" t="s">
        <v>46</v>
      </c>
      <c r="F712" s="48">
        <v>44316</v>
      </c>
      <c r="G712" s="33">
        <v>0</v>
      </c>
      <c r="H712" s="33">
        <v>-150</v>
      </c>
      <c r="I712" s="33">
        <v>-150</v>
      </c>
      <c r="J712" s="49">
        <v>414639</v>
      </c>
      <c r="K712" s="42"/>
      <c r="L712" s="42"/>
    </row>
    <row r="713" spans="1:12">
      <c r="A713" s="39" t="s">
        <v>201</v>
      </c>
      <c r="B713" s="42" t="s">
        <v>158</v>
      </c>
      <c r="C713" s="42" t="s">
        <v>159</v>
      </c>
      <c r="D713" s="42" t="s">
        <v>45</v>
      </c>
      <c r="E713" s="42" t="s">
        <v>46</v>
      </c>
      <c r="F713" s="48">
        <v>44316</v>
      </c>
      <c r="G713" s="33">
        <v>0</v>
      </c>
      <c r="H713" s="33">
        <v>-115.65</v>
      </c>
      <c r="I713" s="33">
        <v>-115.65</v>
      </c>
      <c r="J713" s="49">
        <v>414640</v>
      </c>
      <c r="K713" s="42"/>
      <c r="L713" s="42"/>
    </row>
    <row r="714" spans="1:12">
      <c r="A714" s="39" t="s">
        <v>201</v>
      </c>
      <c r="B714" s="42" t="s">
        <v>158</v>
      </c>
      <c r="C714" s="42" t="s">
        <v>159</v>
      </c>
      <c r="D714" s="42" t="s">
        <v>45</v>
      </c>
      <c r="E714" s="42" t="s">
        <v>46</v>
      </c>
      <c r="F714" s="48">
        <v>44316</v>
      </c>
      <c r="G714" s="33">
        <v>0</v>
      </c>
      <c r="H714" s="33">
        <v>-634.64</v>
      </c>
      <c r="I714" s="33">
        <v>-634.64</v>
      </c>
      <c r="J714" s="49">
        <v>414641</v>
      </c>
      <c r="K714" s="42"/>
      <c r="L714" s="42"/>
    </row>
    <row r="715" spans="1:12">
      <c r="A715" s="39" t="s">
        <v>201</v>
      </c>
      <c r="B715" s="42" t="s">
        <v>158</v>
      </c>
      <c r="C715" s="42" t="s">
        <v>159</v>
      </c>
      <c r="D715" s="42" t="s">
        <v>45</v>
      </c>
      <c r="E715" s="42" t="s">
        <v>46</v>
      </c>
      <c r="F715" s="48">
        <v>44316</v>
      </c>
      <c r="G715" s="33">
        <v>0</v>
      </c>
      <c r="H715" s="33">
        <v>-3000</v>
      </c>
      <c r="I715" s="33">
        <v>-3000</v>
      </c>
      <c r="J715" s="49">
        <v>414642</v>
      </c>
      <c r="K715" s="42"/>
      <c r="L715" s="42"/>
    </row>
    <row r="716" spans="1:12">
      <c r="A716" s="39" t="s">
        <v>201</v>
      </c>
      <c r="B716" s="42" t="s">
        <v>158</v>
      </c>
      <c r="C716" s="42" t="s">
        <v>159</v>
      </c>
      <c r="D716" s="42" t="s">
        <v>45</v>
      </c>
      <c r="E716" s="42" t="s">
        <v>46</v>
      </c>
      <c r="F716" s="48">
        <v>44316</v>
      </c>
      <c r="G716" s="33">
        <v>0</v>
      </c>
      <c r="H716" s="33">
        <v>-1380</v>
      </c>
      <c r="I716" s="33">
        <v>-1380</v>
      </c>
      <c r="J716" s="49">
        <v>414643</v>
      </c>
      <c r="K716" s="42"/>
      <c r="L716" s="42"/>
    </row>
    <row r="717" spans="1:12">
      <c r="A717" s="39" t="s">
        <v>201</v>
      </c>
      <c r="B717" s="42" t="s">
        <v>158</v>
      </c>
      <c r="C717" s="42" t="s">
        <v>159</v>
      </c>
      <c r="D717" s="42" t="s">
        <v>45</v>
      </c>
      <c r="E717" s="42" t="s">
        <v>46</v>
      </c>
      <c r="F717" s="48">
        <v>44316</v>
      </c>
      <c r="G717" s="33">
        <v>0</v>
      </c>
      <c r="H717" s="33">
        <v>-49.9</v>
      </c>
      <c r="I717" s="33">
        <v>-49.9</v>
      </c>
      <c r="J717" s="49">
        <v>414644</v>
      </c>
      <c r="K717" s="42"/>
      <c r="L717" s="42"/>
    </row>
    <row r="718" spans="1:12">
      <c r="A718" s="39" t="s">
        <v>201</v>
      </c>
      <c r="B718" s="42" t="s">
        <v>158</v>
      </c>
      <c r="C718" s="42" t="s">
        <v>159</v>
      </c>
      <c r="D718" s="42" t="s">
        <v>45</v>
      </c>
      <c r="E718" s="42" t="s">
        <v>46</v>
      </c>
      <c r="F718" s="48">
        <v>44316</v>
      </c>
      <c r="G718" s="33">
        <v>0</v>
      </c>
      <c r="H718" s="33">
        <v>-1453.11</v>
      </c>
      <c r="I718" s="33">
        <v>-1453.11</v>
      </c>
      <c r="J718" s="49">
        <v>414645</v>
      </c>
      <c r="K718" s="42"/>
      <c r="L718" s="42"/>
    </row>
    <row r="719" spans="1:12">
      <c r="A719" s="39" t="s">
        <v>201</v>
      </c>
      <c r="B719" s="42" t="s">
        <v>158</v>
      </c>
      <c r="C719" s="42" t="s">
        <v>159</v>
      </c>
      <c r="D719" s="42" t="s">
        <v>45</v>
      </c>
      <c r="E719" s="42" t="s">
        <v>46</v>
      </c>
      <c r="F719" s="48">
        <v>44316</v>
      </c>
      <c r="G719" s="33">
        <v>0</v>
      </c>
      <c r="H719" s="33">
        <v>-1770</v>
      </c>
      <c r="I719" s="33">
        <v>-1770</v>
      </c>
      <c r="J719" s="49">
        <v>414646</v>
      </c>
      <c r="K719" s="42"/>
      <c r="L719" s="42"/>
    </row>
    <row r="720" spans="1:12">
      <c r="A720" s="39" t="s">
        <v>201</v>
      </c>
      <c r="B720" s="42" t="s">
        <v>158</v>
      </c>
      <c r="C720" s="42" t="s">
        <v>159</v>
      </c>
      <c r="D720" s="42" t="s">
        <v>45</v>
      </c>
      <c r="E720" s="42" t="s">
        <v>46</v>
      </c>
      <c r="F720" s="48">
        <v>44316</v>
      </c>
      <c r="G720" s="33">
        <v>0</v>
      </c>
      <c r="H720" s="33">
        <v>-2338.88</v>
      </c>
      <c r="I720" s="33">
        <v>-2338.88</v>
      </c>
      <c r="J720" s="49">
        <v>414647</v>
      </c>
      <c r="K720" s="42"/>
      <c r="L720" s="42"/>
    </row>
    <row r="721" spans="1:12">
      <c r="A721" s="39" t="s">
        <v>201</v>
      </c>
      <c r="B721" s="42" t="s">
        <v>158</v>
      </c>
      <c r="C721" s="42" t="s">
        <v>159</v>
      </c>
      <c r="D721" s="42" t="s">
        <v>45</v>
      </c>
      <c r="E721" s="42" t="s">
        <v>46</v>
      </c>
      <c r="F721" s="48">
        <v>44316</v>
      </c>
      <c r="G721" s="33">
        <v>0</v>
      </c>
      <c r="H721" s="33">
        <v>-7371.85</v>
      </c>
      <c r="I721" s="33">
        <v>-7371.85</v>
      </c>
      <c r="J721" s="49">
        <v>414648</v>
      </c>
      <c r="K721" s="42"/>
      <c r="L721" s="42"/>
    </row>
    <row r="722" spans="1:12">
      <c r="A722" s="39" t="s">
        <v>201</v>
      </c>
      <c r="B722" s="42" t="s">
        <v>158</v>
      </c>
      <c r="C722" s="42" t="s">
        <v>159</v>
      </c>
      <c r="D722" s="42" t="s">
        <v>45</v>
      </c>
      <c r="E722" s="42" t="s">
        <v>46</v>
      </c>
      <c r="F722" s="48">
        <v>44316</v>
      </c>
      <c r="G722" s="33">
        <v>0</v>
      </c>
      <c r="H722" s="33">
        <v>-53167.8</v>
      </c>
      <c r="I722" s="33">
        <v>-53167.8</v>
      </c>
      <c r="J722" s="49">
        <v>414650</v>
      </c>
      <c r="K722" s="42"/>
      <c r="L722" s="42"/>
    </row>
    <row r="723" spans="1:12">
      <c r="A723" s="39" t="s">
        <v>201</v>
      </c>
      <c r="B723" s="42" t="s">
        <v>158</v>
      </c>
      <c r="C723" s="42" t="s">
        <v>159</v>
      </c>
      <c r="D723" s="42" t="s">
        <v>45</v>
      </c>
      <c r="E723" s="42" t="s">
        <v>46</v>
      </c>
      <c r="F723" s="48">
        <v>44347</v>
      </c>
      <c r="G723" s="33">
        <v>100000</v>
      </c>
      <c r="H723" s="33">
        <v>0</v>
      </c>
      <c r="I723" s="33">
        <v>100000</v>
      </c>
      <c r="J723" s="49">
        <v>414620</v>
      </c>
      <c r="K723" s="42"/>
      <c r="L723" s="42"/>
    </row>
    <row r="724" spans="1:12">
      <c r="A724" s="39" t="s">
        <v>201</v>
      </c>
      <c r="B724" s="42" t="s">
        <v>158</v>
      </c>
      <c r="C724" s="42" t="s">
        <v>159</v>
      </c>
      <c r="D724" s="42" t="s">
        <v>45</v>
      </c>
      <c r="E724" s="42" t="s">
        <v>46</v>
      </c>
      <c r="F724" s="48">
        <v>44347</v>
      </c>
      <c r="G724" s="33">
        <v>2131.83</v>
      </c>
      <c r="H724" s="33">
        <v>0</v>
      </c>
      <c r="I724" s="33">
        <v>2131.83</v>
      </c>
      <c r="J724" s="49">
        <v>414621</v>
      </c>
      <c r="K724" s="42"/>
      <c r="L724" s="42"/>
    </row>
    <row r="725" spans="1:12">
      <c r="A725" s="39" t="s">
        <v>201</v>
      </c>
      <c r="B725" s="42" t="s">
        <v>158</v>
      </c>
      <c r="C725" s="42" t="s">
        <v>159</v>
      </c>
      <c r="D725" s="42" t="s">
        <v>45</v>
      </c>
      <c r="E725" s="42" t="s">
        <v>46</v>
      </c>
      <c r="F725" s="48">
        <v>44347</v>
      </c>
      <c r="G725" s="33">
        <v>0</v>
      </c>
      <c r="H725" s="33">
        <v>-153748.35</v>
      </c>
      <c r="I725" s="33">
        <v>-153748.35</v>
      </c>
      <c r="J725" s="49">
        <v>414622</v>
      </c>
      <c r="K725" s="42"/>
      <c r="L725" s="42"/>
    </row>
    <row r="726" spans="1:12">
      <c r="A726" s="39" t="s">
        <v>201</v>
      </c>
      <c r="B726" s="42" t="s">
        <v>158</v>
      </c>
      <c r="C726" s="42" t="s">
        <v>159</v>
      </c>
      <c r="D726" s="42" t="s">
        <v>45</v>
      </c>
      <c r="E726" s="42" t="s">
        <v>46</v>
      </c>
      <c r="F726" s="48">
        <v>44347</v>
      </c>
      <c r="G726" s="33">
        <v>20447.080000000002</v>
      </c>
      <c r="H726" s="33">
        <v>0</v>
      </c>
      <c r="I726" s="33">
        <v>20447.080000000002</v>
      </c>
      <c r="J726" s="49">
        <v>414623</v>
      </c>
      <c r="K726" s="42"/>
      <c r="L726" s="42"/>
    </row>
    <row r="727" spans="1:12">
      <c r="A727" s="39" t="s">
        <v>201</v>
      </c>
      <c r="B727" s="42" t="s">
        <v>158</v>
      </c>
      <c r="C727" s="42" t="s">
        <v>159</v>
      </c>
      <c r="D727" s="42" t="s">
        <v>45</v>
      </c>
      <c r="E727" s="42" t="s">
        <v>46</v>
      </c>
      <c r="F727" s="48">
        <v>44347</v>
      </c>
      <c r="G727" s="33">
        <v>0</v>
      </c>
      <c r="H727" s="33">
        <v>-19799.38</v>
      </c>
      <c r="I727" s="33">
        <v>-19799.38</v>
      </c>
      <c r="J727" s="49">
        <v>414649</v>
      </c>
      <c r="K727" s="42"/>
      <c r="L727" s="42"/>
    </row>
    <row r="728" spans="1:12">
      <c r="A728" s="39" t="s">
        <v>201</v>
      </c>
      <c r="B728" s="42" t="s">
        <v>158</v>
      </c>
      <c r="C728" s="42" t="s">
        <v>159</v>
      </c>
      <c r="D728" s="42" t="s">
        <v>45</v>
      </c>
      <c r="E728" s="42" t="s">
        <v>46</v>
      </c>
      <c r="F728" s="48">
        <v>44347</v>
      </c>
      <c r="G728" s="33">
        <v>53748.35</v>
      </c>
      <c r="H728" s="33">
        <v>0</v>
      </c>
      <c r="I728" s="33">
        <v>53748.35</v>
      </c>
      <c r="J728" s="49">
        <v>414649</v>
      </c>
      <c r="K728" s="42"/>
      <c r="L728" s="42"/>
    </row>
    <row r="729" spans="1:12">
      <c r="A729" s="39" t="s">
        <v>201</v>
      </c>
      <c r="B729" s="42" t="s">
        <v>158</v>
      </c>
      <c r="C729" s="42" t="s">
        <v>159</v>
      </c>
      <c r="D729" s="42" t="s">
        <v>45</v>
      </c>
      <c r="E729" s="42" t="s">
        <v>46</v>
      </c>
      <c r="F729" s="48">
        <v>44347</v>
      </c>
      <c r="G729" s="33">
        <v>0</v>
      </c>
      <c r="H729" s="33">
        <v>-2131.83</v>
      </c>
      <c r="I729" s="33">
        <v>-2131.83</v>
      </c>
      <c r="J729" s="49">
        <v>414649</v>
      </c>
      <c r="K729" s="42"/>
      <c r="L729" s="42"/>
    </row>
    <row r="730" spans="1:12">
      <c r="A730" s="39" t="s">
        <v>201</v>
      </c>
      <c r="B730" s="42" t="s">
        <v>158</v>
      </c>
      <c r="C730" s="42" t="s">
        <v>159</v>
      </c>
      <c r="D730" s="42" t="s">
        <v>45</v>
      </c>
      <c r="E730" s="42" t="s">
        <v>46</v>
      </c>
      <c r="F730" s="48">
        <v>44347</v>
      </c>
      <c r="G730" s="33">
        <v>0</v>
      </c>
      <c r="H730" s="33">
        <v>-647.70000000000005</v>
      </c>
      <c r="I730" s="33">
        <v>-647.70000000000005</v>
      </c>
      <c r="J730" s="49">
        <v>414662</v>
      </c>
      <c r="K730" s="42"/>
      <c r="L730" s="42"/>
    </row>
    <row r="731" spans="1:12">
      <c r="A731" s="39" t="s">
        <v>201</v>
      </c>
      <c r="B731" s="42" t="s">
        <v>158</v>
      </c>
      <c r="C731" s="42" t="s">
        <v>159</v>
      </c>
      <c r="D731" s="42" t="s">
        <v>45</v>
      </c>
      <c r="E731" s="42" t="s">
        <v>46</v>
      </c>
      <c r="F731" s="48">
        <v>44377</v>
      </c>
      <c r="G731" s="33">
        <v>8961</v>
      </c>
      <c r="H731" s="33">
        <v>0</v>
      </c>
      <c r="I731" s="33">
        <v>8961</v>
      </c>
      <c r="J731" s="49">
        <v>414651</v>
      </c>
      <c r="K731" s="42"/>
      <c r="L731" s="42"/>
    </row>
    <row r="732" spans="1:12">
      <c r="A732" s="39" t="s">
        <v>201</v>
      </c>
      <c r="B732" s="42" t="s">
        <v>158</v>
      </c>
      <c r="C732" s="42" t="s">
        <v>159</v>
      </c>
      <c r="D732" s="42" t="s">
        <v>45</v>
      </c>
      <c r="E732" s="42" t="s">
        <v>46</v>
      </c>
      <c r="F732" s="48">
        <v>44377</v>
      </c>
      <c r="G732" s="33">
        <v>27574.92</v>
      </c>
      <c r="H732" s="33">
        <v>0</v>
      </c>
      <c r="I732" s="33">
        <v>27574.92</v>
      </c>
      <c r="J732" s="49">
        <v>414652</v>
      </c>
      <c r="K732" s="42"/>
      <c r="L732" s="42"/>
    </row>
    <row r="733" spans="1:12">
      <c r="A733" s="39" t="s">
        <v>201</v>
      </c>
      <c r="B733" s="42" t="s">
        <v>158</v>
      </c>
      <c r="C733" s="42" t="s">
        <v>159</v>
      </c>
      <c r="D733" s="42" t="s">
        <v>45</v>
      </c>
      <c r="E733" s="42" t="s">
        <v>46</v>
      </c>
      <c r="F733" s="48">
        <v>44377</v>
      </c>
      <c r="G733" s="33">
        <v>0</v>
      </c>
      <c r="H733" s="33">
        <v>-1</v>
      </c>
      <c r="I733" s="33">
        <v>-1</v>
      </c>
      <c r="J733" s="49">
        <v>414653</v>
      </c>
      <c r="K733" s="42"/>
      <c r="L733" s="42"/>
    </row>
    <row r="734" spans="1:12">
      <c r="A734" s="39" t="s">
        <v>201</v>
      </c>
      <c r="B734" s="42" t="s">
        <v>158</v>
      </c>
      <c r="C734" s="42" t="s">
        <v>159</v>
      </c>
      <c r="D734" s="42" t="s">
        <v>45</v>
      </c>
      <c r="E734" s="42" t="s">
        <v>46</v>
      </c>
      <c r="F734" s="48">
        <v>44377</v>
      </c>
      <c r="G734" s="33">
        <v>0</v>
      </c>
      <c r="H734" s="33">
        <v>-360</v>
      </c>
      <c r="I734" s="33">
        <v>-360</v>
      </c>
      <c r="J734" s="49">
        <v>414668</v>
      </c>
      <c r="K734" s="42"/>
      <c r="L734" s="42"/>
    </row>
    <row r="735" spans="1:12">
      <c r="A735" s="39" t="s">
        <v>201</v>
      </c>
      <c r="B735" s="42" t="s">
        <v>158</v>
      </c>
      <c r="C735" s="42" t="s">
        <v>159</v>
      </c>
      <c r="D735" s="42" t="s">
        <v>45</v>
      </c>
      <c r="E735" s="42" t="s">
        <v>46</v>
      </c>
      <c r="F735" s="48">
        <v>44377</v>
      </c>
      <c r="G735" s="33">
        <v>0</v>
      </c>
      <c r="H735" s="33">
        <v>-8600</v>
      </c>
      <c r="I735" s="33">
        <v>-8600</v>
      </c>
      <c r="J735" s="49">
        <v>414669</v>
      </c>
      <c r="K735" s="42"/>
      <c r="L735" s="42"/>
    </row>
    <row r="736" spans="1:12">
      <c r="A736" s="39" t="s">
        <v>201</v>
      </c>
      <c r="B736" s="42" t="s">
        <v>158</v>
      </c>
      <c r="C736" s="42" t="s">
        <v>159</v>
      </c>
      <c r="D736" s="42" t="s">
        <v>45</v>
      </c>
      <c r="E736" s="42" t="s">
        <v>46</v>
      </c>
      <c r="F736" s="48">
        <v>44377</v>
      </c>
      <c r="G736" s="33">
        <v>0</v>
      </c>
      <c r="H736" s="33">
        <v>-5106.7700000000004</v>
      </c>
      <c r="I736" s="33">
        <v>-5106.7700000000004</v>
      </c>
      <c r="J736" s="49">
        <v>414670</v>
      </c>
      <c r="K736" s="42"/>
      <c r="L736" s="42"/>
    </row>
    <row r="737" spans="1:12">
      <c r="A737" s="39" t="s">
        <v>201</v>
      </c>
      <c r="B737" s="42" t="s">
        <v>158</v>
      </c>
      <c r="C737" s="42" t="s">
        <v>159</v>
      </c>
      <c r="D737" s="42" t="s">
        <v>45</v>
      </c>
      <c r="E737" s="42" t="s">
        <v>46</v>
      </c>
      <c r="F737" s="48">
        <v>44377</v>
      </c>
      <c r="G737" s="33">
        <v>0</v>
      </c>
      <c r="H737" s="33">
        <v>-1950</v>
      </c>
      <c r="I737" s="33">
        <v>-1950</v>
      </c>
      <c r="J737" s="49">
        <v>414671</v>
      </c>
      <c r="K737" s="42"/>
      <c r="L737" s="42"/>
    </row>
    <row r="738" spans="1:12">
      <c r="A738" s="39" t="s">
        <v>201</v>
      </c>
      <c r="B738" s="42" t="s">
        <v>158</v>
      </c>
      <c r="C738" s="42" t="s">
        <v>159</v>
      </c>
      <c r="D738" s="42" t="s">
        <v>45</v>
      </c>
      <c r="E738" s="42" t="s">
        <v>46</v>
      </c>
      <c r="F738" s="48">
        <v>44377</v>
      </c>
      <c r="G738" s="33">
        <v>0</v>
      </c>
      <c r="H738" s="33">
        <v>-6118.5</v>
      </c>
      <c r="I738" s="33">
        <v>-6118.5</v>
      </c>
      <c r="J738" s="49">
        <v>414672</v>
      </c>
      <c r="K738" s="42"/>
      <c r="L738" s="42"/>
    </row>
    <row r="739" spans="1:12">
      <c r="A739" s="39" t="s">
        <v>201</v>
      </c>
      <c r="B739" s="42" t="s">
        <v>158</v>
      </c>
      <c r="C739" s="42" t="s">
        <v>159</v>
      </c>
      <c r="D739" s="42" t="s">
        <v>45</v>
      </c>
      <c r="E739" s="42" t="s">
        <v>46</v>
      </c>
      <c r="F739" s="48">
        <v>44377</v>
      </c>
      <c r="G739" s="33">
        <v>0</v>
      </c>
      <c r="H739" s="33">
        <v>-11212.5</v>
      </c>
      <c r="I739" s="33">
        <v>-11212.5</v>
      </c>
      <c r="J739" s="49">
        <v>414673</v>
      </c>
      <c r="K739" s="42"/>
      <c r="L739" s="42"/>
    </row>
    <row r="740" spans="1:12">
      <c r="A740" s="39" t="s">
        <v>201</v>
      </c>
      <c r="B740" s="42" t="s">
        <v>158</v>
      </c>
      <c r="C740" s="42" t="s">
        <v>159</v>
      </c>
      <c r="D740" s="42" t="s">
        <v>45</v>
      </c>
      <c r="E740" s="42" t="s">
        <v>46</v>
      </c>
      <c r="F740" s="48">
        <v>44377</v>
      </c>
      <c r="G740" s="33">
        <v>0</v>
      </c>
      <c r="H740" s="33">
        <v>-2947.15</v>
      </c>
      <c r="I740" s="33">
        <v>-2947.15</v>
      </c>
      <c r="J740" s="49">
        <v>414674</v>
      </c>
      <c r="K740" s="42"/>
      <c r="L740" s="42"/>
    </row>
    <row r="741" spans="1:12">
      <c r="A741" s="39" t="s">
        <v>201</v>
      </c>
      <c r="B741" s="42" t="s">
        <v>158</v>
      </c>
      <c r="C741" s="42" t="s">
        <v>159</v>
      </c>
      <c r="D741" s="42" t="s">
        <v>45</v>
      </c>
      <c r="E741" s="42" t="s">
        <v>46</v>
      </c>
      <c r="F741" s="48">
        <v>44377</v>
      </c>
      <c r="G741" s="33">
        <v>0</v>
      </c>
      <c r="H741" s="33">
        <v>-240</v>
      </c>
      <c r="I741" s="33">
        <v>-240</v>
      </c>
      <c r="J741" s="49">
        <v>414675</v>
      </c>
      <c r="K741" s="42"/>
      <c r="L741" s="42"/>
    </row>
    <row r="742" spans="1:12">
      <c r="A742" s="39" t="s">
        <v>201</v>
      </c>
      <c r="B742" s="42" t="s">
        <v>158</v>
      </c>
      <c r="C742" s="42" t="s">
        <v>159</v>
      </c>
      <c r="D742" s="42" t="s">
        <v>45</v>
      </c>
      <c r="E742" s="42" t="s">
        <v>46</v>
      </c>
      <c r="F742" s="48">
        <v>44377</v>
      </c>
      <c r="G742" s="33">
        <v>26188.240000000002</v>
      </c>
      <c r="H742" s="33">
        <v>-26188.240000000002</v>
      </c>
      <c r="I742" s="33">
        <v>0</v>
      </c>
      <c r="J742" s="49">
        <v>416817</v>
      </c>
      <c r="K742" s="42"/>
      <c r="L742" s="42"/>
    </row>
    <row r="743" spans="1:12">
      <c r="A743" s="39" t="s">
        <v>201</v>
      </c>
      <c r="B743" s="42" t="s">
        <v>158</v>
      </c>
      <c r="C743" s="42" t="s">
        <v>159</v>
      </c>
      <c r="D743" s="42" t="s">
        <v>45</v>
      </c>
      <c r="E743" s="42" t="s">
        <v>46</v>
      </c>
      <c r="F743" s="48">
        <v>44377</v>
      </c>
      <c r="G743" s="33">
        <v>26188.240000000002</v>
      </c>
      <c r="H743" s="33">
        <v>-26188.240000000002</v>
      </c>
      <c r="I743" s="33">
        <v>0</v>
      </c>
      <c r="J743" s="49">
        <v>416817</v>
      </c>
      <c r="K743" s="42"/>
      <c r="L743" s="42"/>
    </row>
    <row r="744" spans="1:12">
      <c r="A744" s="39" t="s">
        <v>201</v>
      </c>
      <c r="B744" s="42" t="s">
        <v>158</v>
      </c>
      <c r="C744" s="42" t="s">
        <v>159</v>
      </c>
      <c r="D744" s="42" t="s">
        <v>45</v>
      </c>
      <c r="E744" s="42" t="s">
        <v>46</v>
      </c>
      <c r="F744" s="48">
        <v>44469</v>
      </c>
      <c r="G744" s="33">
        <v>0</v>
      </c>
      <c r="H744" s="33">
        <v>-250162.15</v>
      </c>
      <c r="I744" s="33">
        <v>-250162.15</v>
      </c>
      <c r="J744" s="49">
        <v>446667</v>
      </c>
      <c r="K744" s="42"/>
      <c r="L744" s="42"/>
    </row>
    <row r="745" spans="1:12">
      <c r="A745" s="39" t="s">
        <v>201</v>
      </c>
      <c r="B745" s="42" t="s">
        <v>158</v>
      </c>
      <c r="C745" s="42" t="s">
        <v>159</v>
      </c>
      <c r="D745" s="42" t="s">
        <v>45</v>
      </c>
      <c r="E745" s="42" t="s">
        <v>46</v>
      </c>
      <c r="F745" s="48">
        <v>44469</v>
      </c>
      <c r="G745" s="33">
        <v>250162.15</v>
      </c>
      <c r="H745" s="33">
        <v>0</v>
      </c>
      <c r="I745" s="33">
        <v>250162.15</v>
      </c>
      <c r="J745" s="49">
        <v>446668</v>
      </c>
      <c r="K745" s="42"/>
      <c r="L745" s="42"/>
    </row>
    <row r="746" spans="1:12">
      <c r="A746" s="39" t="s">
        <v>201</v>
      </c>
      <c r="B746" s="42" t="s">
        <v>158</v>
      </c>
      <c r="C746" s="42" t="s">
        <v>159</v>
      </c>
      <c r="D746" s="42" t="s">
        <v>45</v>
      </c>
      <c r="E746" s="42" t="s">
        <v>46</v>
      </c>
      <c r="F746" s="48">
        <v>44469</v>
      </c>
      <c r="G746" s="33">
        <v>0</v>
      </c>
      <c r="H746" s="33">
        <v>-9610471.5399999991</v>
      </c>
      <c r="I746" s="33">
        <v>-9610471.5399999991</v>
      </c>
      <c r="J746" s="49">
        <v>446669</v>
      </c>
      <c r="K746" s="42"/>
      <c r="L746" s="42"/>
    </row>
    <row r="747" spans="1:12">
      <c r="A747" s="39" t="s">
        <v>201</v>
      </c>
      <c r="B747" s="42" t="s">
        <v>158</v>
      </c>
      <c r="C747" s="42" t="s">
        <v>159</v>
      </c>
      <c r="D747" s="42" t="s">
        <v>45</v>
      </c>
      <c r="E747" s="42" t="s">
        <v>46</v>
      </c>
      <c r="F747" s="48">
        <v>44469</v>
      </c>
      <c r="G747" s="33">
        <v>9610471.5399999991</v>
      </c>
      <c r="H747" s="33">
        <v>0</v>
      </c>
      <c r="I747" s="33">
        <v>9610471.5399999991</v>
      </c>
      <c r="J747" s="49">
        <v>446670</v>
      </c>
      <c r="K747" s="42"/>
      <c r="L747" s="42"/>
    </row>
    <row r="748" spans="1:12">
      <c r="A748" s="39" t="s">
        <v>201</v>
      </c>
      <c r="B748" s="42" t="s">
        <v>158</v>
      </c>
      <c r="C748" s="42" t="s">
        <v>159</v>
      </c>
      <c r="D748" s="42" t="s">
        <v>45</v>
      </c>
      <c r="E748" s="42" t="s">
        <v>46</v>
      </c>
      <c r="F748" s="48">
        <v>44553</v>
      </c>
      <c r="G748" s="33">
        <v>26188.11</v>
      </c>
      <c r="H748" s="33">
        <v>-26188.11</v>
      </c>
      <c r="I748" s="33">
        <v>0</v>
      </c>
      <c r="J748" s="49">
        <v>481720</v>
      </c>
      <c r="K748" s="42"/>
      <c r="L748" s="42"/>
    </row>
    <row r="749" spans="1:12">
      <c r="A749" s="39" t="s">
        <v>201</v>
      </c>
      <c r="B749" s="42" t="s">
        <v>158</v>
      </c>
      <c r="C749" s="42" t="s">
        <v>159</v>
      </c>
      <c r="D749" s="42" t="s">
        <v>45</v>
      </c>
      <c r="E749" s="42" t="s">
        <v>46</v>
      </c>
      <c r="F749" s="48">
        <v>44553</v>
      </c>
      <c r="G749" s="33">
        <v>26188.11</v>
      </c>
      <c r="H749" s="33">
        <v>-26188.11</v>
      </c>
      <c r="I749" s="33">
        <v>0</v>
      </c>
      <c r="J749" s="49">
        <v>481720</v>
      </c>
      <c r="K749" s="42"/>
      <c r="L749" s="42"/>
    </row>
    <row r="750" spans="1:12">
      <c r="A750" s="39" t="s">
        <v>201</v>
      </c>
      <c r="B750" s="42" t="s">
        <v>158</v>
      </c>
      <c r="C750" s="42" t="s">
        <v>159</v>
      </c>
      <c r="D750" s="42" t="s">
        <v>45</v>
      </c>
      <c r="E750" s="42" t="s">
        <v>46</v>
      </c>
      <c r="F750" s="48">
        <v>44561</v>
      </c>
      <c r="G750" s="33">
        <v>26188.11</v>
      </c>
      <c r="H750" s="33">
        <v>-26188.11</v>
      </c>
      <c r="I750" s="33">
        <v>0</v>
      </c>
      <c r="J750" s="49">
        <v>481776</v>
      </c>
      <c r="K750" s="42"/>
      <c r="L750" s="42"/>
    </row>
    <row r="751" spans="1:12">
      <c r="A751" s="39" t="s">
        <v>201</v>
      </c>
      <c r="B751" s="42" t="s">
        <v>158</v>
      </c>
      <c r="C751" s="42" t="s">
        <v>159</v>
      </c>
      <c r="D751" s="42" t="s">
        <v>45</v>
      </c>
      <c r="E751" s="42" t="s">
        <v>46</v>
      </c>
      <c r="F751" s="48">
        <v>44561</v>
      </c>
      <c r="G751" s="33">
        <v>26188.11</v>
      </c>
      <c r="H751" s="33">
        <v>-26188.11</v>
      </c>
      <c r="I751" s="33">
        <v>0</v>
      </c>
      <c r="J751" s="49">
        <v>481776</v>
      </c>
      <c r="K751" s="42"/>
      <c r="L751" s="42"/>
    </row>
    <row r="752" spans="1:12">
      <c r="A752" s="39" t="s">
        <v>201</v>
      </c>
      <c r="B752" s="62" t="s">
        <v>203</v>
      </c>
      <c r="C752" s="62" t="s">
        <v>203</v>
      </c>
      <c r="D752" s="42" t="s">
        <v>45</v>
      </c>
      <c r="E752" s="42" t="s">
        <v>157</v>
      </c>
      <c r="F752" s="48">
        <v>44286</v>
      </c>
      <c r="G752" s="33">
        <v>0</v>
      </c>
      <c r="H752" s="33">
        <v>-250162.15</v>
      </c>
      <c r="I752" s="33">
        <v>-250162.15</v>
      </c>
      <c r="J752" s="49">
        <v>389514</v>
      </c>
      <c r="K752" s="42"/>
      <c r="L752" s="42"/>
    </row>
    <row r="753" spans="1:12">
      <c r="A753" s="39" t="s">
        <v>201</v>
      </c>
      <c r="B753" s="62" t="s">
        <v>203</v>
      </c>
      <c r="C753" s="62" t="s">
        <v>203</v>
      </c>
      <c r="D753" s="42" t="s">
        <v>45</v>
      </c>
      <c r="E753" s="42" t="s">
        <v>157</v>
      </c>
      <c r="F753" s="48">
        <v>44286</v>
      </c>
      <c r="G753" s="33">
        <v>250162.15</v>
      </c>
      <c r="H753" s="33">
        <v>0</v>
      </c>
      <c r="I753" s="33">
        <v>250162.15</v>
      </c>
      <c r="J753" s="49">
        <v>389514</v>
      </c>
      <c r="K753" s="42"/>
      <c r="L753" s="42"/>
    </row>
    <row r="754" spans="1:12">
      <c r="A754" s="39" t="s">
        <v>201</v>
      </c>
      <c r="B754" s="62" t="s">
        <v>203</v>
      </c>
      <c r="C754" s="62" t="s">
        <v>203</v>
      </c>
      <c r="D754" s="42" t="s">
        <v>45</v>
      </c>
      <c r="E754" s="42" t="s">
        <v>157</v>
      </c>
      <c r="F754" s="48">
        <v>44286</v>
      </c>
      <c r="G754" s="33">
        <v>12755.93</v>
      </c>
      <c r="H754" s="33">
        <v>-12755.93</v>
      </c>
      <c r="I754" s="33">
        <v>0</v>
      </c>
      <c r="J754" s="49">
        <v>389693</v>
      </c>
      <c r="K754" s="42"/>
      <c r="L754" s="42"/>
    </row>
    <row r="755" spans="1:12">
      <c r="A755" s="39" t="s">
        <v>201</v>
      </c>
      <c r="B755" s="62" t="s">
        <v>203</v>
      </c>
      <c r="C755" s="62" t="s">
        <v>203</v>
      </c>
      <c r="D755" s="42" t="s">
        <v>45</v>
      </c>
      <c r="E755" s="42" t="s">
        <v>157</v>
      </c>
      <c r="F755" s="48">
        <v>44377</v>
      </c>
      <c r="G755" s="33">
        <v>0</v>
      </c>
      <c r="H755" s="33">
        <v>-250162.15</v>
      </c>
      <c r="I755" s="33">
        <v>-250162.15</v>
      </c>
      <c r="J755" s="49">
        <v>416817</v>
      </c>
      <c r="K755" s="42"/>
      <c r="L755" s="42"/>
    </row>
    <row r="756" spans="1:12">
      <c r="A756" s="39" t="s">
        <v>201</v>
      </c>
      <c r="B756" s="62" t="s">
        <v>203</v>
      </c>
      <c r="C756" s="62" t="s">
        <v>203</v>
      </c>
      <c r="D756" s="42" t="s">
        <v>45</v>
      </c>
      <c r="E756" s="42" t="s">
        <v>157</v>
      </c>
      <c r="F756" s="48">
        <v>44377</v>
      </c>
      <c r="G756" s="33">
        <v>250162.15</v>
      </c>
      <c r="H756" s="33">
        <v>0</v>
      </c>
      <c r="I756" s="33">
        <v>250162.15</v>
      </c>
      <c r="J756" s="49">
        <v>416817</v>
      </c>
      <c r="K756" s="42"/>
      <c r="L756" s="42"/>
    </row>
    <row r="757" spans="1:12">
      <c r="A757" s="39" t="s">
        <v>201</v>
      </c>
      <c r="B757" s="62" t="s">
        <v>203</v>
      </c>
      <c r="C757" s="62" t="s">
        <v>203</v>
      </c>
      <c r="D757" s="42" t="s">
        <v>45</v>
      </c>
      <c r="E757" s="42" t="s">
        <v>157</v>
      </c>
      <c r="F757" s="48">
        <v>44378</v>
      </c>
      <c r="G757" s="33">
        <v>250162.15</v>
      </c>
      <c r="H757" s="33">
        <v>0</v>
      </c>
      <c r="I757" s="33">
        <v>250162.15</v>
      </c>
      <c r="J757" s="49">
        <v>452133</v>
      </c>
      <c r="K757" s="42"/>
      <c r="L757" s="42"/>
    </row>
    <row r="758" spans="1:12">
      <c r="A758" s="39" t="s">
        <v>201</v>
      </c>
      <c r="B758" s="62" t="s">
        <v>203</v>
      </c>
      <c r="C758" s="62" t="s">
        <v>203</v>
      </c>
      <c r="D758" s="42" t="s">
        <v>45</v>
      </c>
      <c r="E758" s="42" t="s">
        <v>157</v>
      </c>
      <c r="F758" s="48">
        <v>44378</v>
      </c>
      <c r="G758" s="33">
        <v>0</v>
      </c>
      <c r="H758" s="33">
        <v>-250162.15</v>
      </c>
      <c r="I758" s="33">
        <v>-250162.15</v>
      </c>
      <c r="J758" s="49">
        <v>452135</v>
      </c>
      <c r="K758" s="42"/>
      <c r="L758" s="42"/>
    </row>
    <row r="759" spans="1:12">
      <c r="A759" s="39" t="s">
        <v>201</v>
      </c>
      <c r="B759" s="62" t="s">
        <v>203</v>
      </c>
      <c r="C759" s="62" t="s">
        <v>203</v>
      </c>
      <c r="D759" s="42" t="s">
        <v>45</v>
      </c>
      <c r="E759" s="42" t="s">
        <v>157</v>
      </c>
      <c r="F759" s="48">
        <v>44378</v>
      </c>
      <c r="G759" s="33">
        <v>250162.15</v>
      </c>
      <c r="H759" s="33">
        <v>0</v>
      </c>
      <c r="I759" s="33">
        <v>250162.15</v>
      </c>
      <c r="J759" s="49">
        <v>452198</v>
      </c>
      <c r="K759" s="42"/>
      <c r="L759" s="42"/>
    </row>
    <row r="760" spans="1:12">
      <c r="A760" s="39" t="s">
        <v>201</v>
      </c>
      <c r="B760" s="62" t="s">
        <v>203</v>
      </c>
      <c r="C760" s="62" t="s">
        <v>203</v>
      </c>
      <c r="D760" s="42" t="s">
        <v>45</v>
      </c>
      <c r="E760" s="42" t="s">
        <v>157</v>
      </c>
      <c r="F760" s="48">
        <v>44378</v>
      </c>
      <c r="G760" s="33">
        <v>0</v>
      </c>
      <c r="H760" s="33">
        <v>-250162.15</v>
      </c>
      <c r="I760" s="33">
        <v>-250162.15</v>
      </c>
      <c r="J760" s="49">
        <v>452206</v>
      </c>
      <c r="K760" s="42"/>
      <c r="L760" s="42"/>
    </row>
    <row r="761" spans="1:12">
      <c r="A761" s="39" t="s">
        <v>201</v>
      </c>
      <c r="B761" s="62" t="s">
        <v>203</v>
      </c>
      <c r="C761" s="62" t="s">
        <v>203</v>
      </c>
      <c r="D761" s="42" t="s">
        <v>45</v>
      </c>
      <c r="E761" s="42" t="s">
        <v>157</v>
      </c>
      <c r="F761" s="48">
        <v>44553</v>
      </c>
      <c r="G761" s="33">
        <v>207542.81</v>
      </c>
      <c r="H761" s="33">
        <v>-207542.81</v>
      </c>
      <c r="I761" s="33">
        <v>0</v>
      </c>
      <c r="J761" s="49">
        <v>481720</v>
      </c>
      <c r="K761" s="42"/>
      <c r="L761" s="42"/>
    </row>
    <row r="762" spans="1:12">
      <c r="A762" s="39" t="s">
        <v>201</v>
      </c>
      <c r="B762" s="62" t="s">
        <v>203</v>
      </c>
      <c r="C762" s="62" t="s">
        <v>203</v>
      </c>
      <c r="D762" s="42" t="s">
        <v>45</v>
      </c>
      <c r="E762" s="42" t="s">
        <v>157</v>
      </c>
      <c r="F762" s="48">
        <v>44553</v>
      </c>
      <c r="G762" s="33">
        <v>207542.81</v>
      </c>
      <c r="H762" s="33">
        <v>-207542.81</v>
      </c>
      <c r="I762" s="33">
        <v>0</v>
      </c>
      <c r="J762" s="49">
        <v>481720</v>
      </c>
      <c r="K762" s="42"/>
      <c r="L762" s="42"/>
    </row>
    <row r="763" spans="1:12">
      <c r="A763" s="39" t="s">
        <v>201</v>
      </c>
      <c r="B763" s="62" t="s">
        <v>204</v>
      </c>
      <c r="C763" s="62" t="s">
        <v>204</v>
      </c>
      <c r="D763" s="42" t="s">
        <v>45</v>
      </c>
      <c r="E763" s="42" t="s">
        <v>157</v>
      </c>
      <c r="F763" s="48">
        <v>44286</v>
      </c>
      <c r="G763" s="33">
        <v>0</v>
      </c>
      <c r="H763" s="33">
        <v>-885718</v>
      </c>
      <c r="I763" s="33">
        <v>-885718</v>
      </c>
      <c r="J763" s="49">
        <v>389514</v>
      </c>
      <c r="K763" s="42"/>
      <c r="L763" s="42"/>
    </row>
    <row r="764" spans="1:12">
      <c r="A764" s="39" t="s">
        <v>201</v>
      </c>
      <c r="B764" s="62" t="s">
        <v>204</v>
      </c>
      <c r="C764" s="62" t="s">
        <v>204</v>
      </c>
      <c r="D764" s="42" t="s">
        <v>45</v>
      </c>
      <c r="E764" s="42" t="s">
        <v>157</v>
      </c>
      <c r="F764" s="48">
        <v>44286</v>
      </c>
      <c r="G764" s="33">
        <v>885718</v>
      </c>
      <c r="H764" s="33">
        <v>0</v>
      </c>
      <c r="I764" s="33">
        <v>885718</v>
      </c>
      <c r="J764" s="49">
        <v>389514</v>
      </c>
      <c r="K764" s="42"/>
      <c r="L764" s="42"/>
    </row>
    <row r="765" spans="1:12">
      <c r="A765" s="39" t="s">
        <v>201</v>
      </c>
      <c r="B765" s="62" t="s">
        <v>204</v>
      </c>
      <c r="C765" s="62" t="s">
        <v>204</v>
      </c>
      <c r="D765" s="42" t="s">
        <v>45</v>
      </c>
      <c r="E765" s="42" t="s">
        <v>157</v>
      </c>
      <c r="F765" s="48">
        <v>44286</v>
      </c>
      <c r="G765" s="33">
        <v>45163.34</v>
      </c>
      <c r="H765" s="33">
        <v>-45163.34</v>
      </c>
      <c r="I765" s="33">
        <v>0</v>
      </c>
      <c r="J765" s="49">
        <v>389693</v>
      </c>
      <c r="K765" s="42"/>
      <c r="L765" s="42"/>
    </row>
    <row r="766" spans="1:12">
      <c r="A766" s="39" t="s">
        <v>201</v>
      </c>
      <c r="B766" s="62" t="s">
        <v>204</v>
      </c>
      <c r="C766" s="62" t="s">
        <v>204</v>
      </c>
      <c r="D766" s="42" t="s">
        <v>45</v>
      </c>
      <c r="E766" s="42" t="s">
        <v>157</v>
      </c>
      <c r="F766" s="48">
        <v>44377</v>
      </c>
      <c r="G766" s="33">
        <v>0</v>
      </c>
      <c r="H766" s="33">
        <v>-885718</v>
      </c>
      <c r="I766" s="33">
        <v>-885718</v>
      </c>
      <c r="J766" s="49">
        <v>416817</v>
      </c>
      <c r="K766" s="42"/>
      <c r="L766" s="42"/>
    </row>
    <row r="767" spans="1:12">
      <c r="A767" s="39" t="s">
        <v>201</v>
      </c>
      <c r="B767" s="62" t="s">
        <v>204</v>
      </c>
      <c r="C767" s="62" t="s">
        <v>204</v>
      </c>
      <c r="D767" s="42" t="s">
        <v>45</v>
      </c>
      <c r="E767" s="42" t="s">
        <v>157</v>
      </c>
      <c r="F767" s="48">
        <v>44377</v>
      </c>
      <c r="G767" s="33">
        <v>885718</v>
      </c>
      <c r="H767" s="33">
        <v>0</v>
      </c>
      <c r="I767" s="33">
        <v>885718</v>
      </c>
      <c r="J767" s="49">
        <v>416817</v>
      </c>
      <c r="K767" s="42"/>
      <c r="L767" s="42"/>
    </row>
    <row r="768" spans="1:12">
      <c r="A768" s="39" t="s">
        <v>201</v>
      </c>
      <c r="B768" s="62" t="s">
        <v>204</v>
      </c>
      <c r="C768" s="62" t="s">
        <v>204</v>
      </c>
      <c r="D768" s="42" t="s">
        <v>45</v>
      </c>
      <c r="E768" s="42" t="s">
        <v>157</v>
      </c>
      <c r="F768" s="48">
        <v>44378</v>
      </c>
      <c r="G768" s="33">
        <v>885718</v>
      </c>
      <c r="H768" s="33">
        <v>0</v>
      </c>
      <c r="I768" s="33">
        <v>885718</v>
      </c>
      <c r="J768" s="49">
        <v>452133</v>
      </c>
      <c r="K768" s="42"/>
      <c r="L768" s="42"/>
    </row>
    <row r="769" spans="1:12">
      <c r="A769" s="39" t="s">
        <v>201</v>
      </c>
      <c r="B769" s="62" t="s">
        <v>204</v>
      </c>
      <c r="C769" s="62" t="s">
        <v>204</v>
      </c>
      <c r="D769" s="42" t="s">
        <v>45</v>
      </c>
      <c r="E769" s="42" t="s">
        <v>157</v>
      </c>
      <c r="F769" s="48">
        <v>44378</v>
      </c>
      <c r="G769" s="33">
        <v>0</v>
      </c>
      <c r="H769" s="33">
        <v>-885718</v>
      </c>
      <c r="I769" s="33">
        <v>-885718</v>
      </c>
      <c r="J769" s="49">
        <v>452135</v>
      </c>
      <c r="K769" s="42"/>
      <c r="L769" s="42"/>
    </row>
    <row r="770" spans="1:12">
      <c r="A770" s="39" t="s">
        <v>201</v>
      </c>
      <c r="B770" s="62" t="s">
        <v>204</v>
      </c>
      <c r="C770" s="62" t="s">
        <v>204</v>
      </c>
      <c r="D770" s="42" t="s">
        <v>45</v>
      </c>
      <c r="E770" s="42" t="s">
        <v>157</v>
      </c>
      <c r="F770" s="48">
        <v>44378</v>
      </c>
      <c r="G770" s="33">
        <v>885718</v>
      </c>
      <c r="H770" s="33">
        <v>0</v>
      </c>
      <c r="I770" s="33">
        <v>885718</v>
      </c>
      <c r="J770" s="49">
        <v>452198</v>
      </c>
      <c r="K770" s="42"/>
      <c r="L770" s="42"/>
    </row>
    <row r="771" spans="1:12">
      <c r="A771" s="39" t="s">
        <v>201</v>
      </c>
      <c r="B771" s="62" t="s">
        <v>204</v>
      </c>
      <c r="C771" s="62" t="s">
        <v>204</v>
      </c>
      <c r="D771" s="42" t="s">
        <v>45</v>
      </c>
      <c r="E771" s="42" t="s">
        <v>157</v>
      </c>
      <c r="F771" s="48">
        <v>44378</v>
      </c>
      <c r="G771" s="33">
        <v>0</v>
      </c>
      <c r="H771" s="33">
        <v>-885718</v>
      </c>
      <c r="I771" s="33">
        <v>-885718</v>
      </c>
      <c r="J771" s="49">
        <v>452206</v>
      </c>
      <c r="K771" s="42"/>
      <c r="L771" s="42"/>
    </row>
    <row r="772" spans="1:12">
      <c r="A772" s="39" t="s">
        <v>201</v>
      </c>
      <c r="B772" s="62" t="s">
        <v>204</v>
      </c>
      <c r="C772" s="62" t="s">
        <v>204</v>
      </c>
      <c r="D772" s="42" t="s">
        <v>45</v>
      </c>
      <c r="E772" s="42" t="s">
        <v>157</v>
      </c>
      <c r="F772" s="48">
        <v>44553</v>
      </c>
      <c r="G772" s="33">
        <v>734820.84</v>
      </c>
      <c r="H772" s="33">
        <v>-734820.84</v>
      </c>
      <c r="I772" s="33">
        <v>0</v>
      </c>
      <c r="J772" s="49">
        <v>481720</v>
      </c>
      <c r="K772" s="42"/>
      <c r="L772" s="42"/>
    </row>
    <row r="773" spans="1:12">
      <c r="A773" s="39" t="s">
        <v>201</v>
      </c>
      <c r="B773" s="62" t="s">
        <v>204</v>
      </c>
      <c r="C773" s="62" t="s">
        <v>204</v>
      </c>
      <c r="D773" s="42" t="s">
        <v>45</v>
      </c>
      <c r="E773" s="42" t="s">
        <v>157</v>
      </c>
      <c r="F773" s="48">
        <v>44553</v>
      </c>
      <c r="G773" s="33">
        <v>734820.84</v>
      </c>
      <c r="H773" s="33">
        <v>-734820.84</v>
      </c>
      <c r="I773" s="33">
        <v>0</v>
      </c>
      <c r="J773" s="49">
        <v>481720</v>
      </c>
      <c r="K773" s="42"/>
      <c r="L773" s="42"/>
    </row>
    <row r="774" spans="1:12">
      <c r="A774" s="39" t="s">
        <v>201</v>
      </c>
      <c r="B774" s="62" t="s">
        <v>208</v>
      </c>
      <c r="C774" s="62" t="s">
        <v>208</v>
      </c>
      <c r="D774" s="42" t="s">
        <v>45</v>
      </c>
      <c r="E774" s="42" t="s">
        <v>157</v>
      </c>
      <c r="F774" s="48">
        <v>44286</v>
      </c>
      <c r="G774" s="33">
        <v>0</v>
      </c>
      <c r="H774" s="33">
        <v>-100000</v>
      </c>
      <c r="I774" s="33">
        <v>-100000</v>
      </c>
      <c r="J774" s="49">
        <v>389514</v>
      </c>
      <c r="K774" s="42"/>
      <c r="L774" s="42"/>
    </row>
    <row r="775" spans="1:12">
      <c r="A775" s="39" t="s">
        <v>201</v>
      </c>
      <c r="B775" s="62" t="s">
        <v>208</v>
      </c>
      <c r="C775" s="62" t="s">
        <v>208</v>
      </c>
      <c r="D775" s="42" t="s">
        <v>45</v>
      </c>
      <c r="E775" s="42" t="s">
        <v>157</v>
      </c>
      <c r="F775" s="48">
        <v>44286</v>
      </c>
      <c r="G775" s="33">
        <v>100000</v>
      </c>
      <c r="H775" s="33">
        <v>0</v>
      </c>
      <c r="I775" s="33">
        <v>100000</v>
      </c>
      <c r="J775" s="49">
        <v>389514</v>
      </c>
      <c r="K775" s="42"/>
      <c r="L775" s="42"/>
    </row>
    <row r="776" spans="1:12">
      <c r="A776" s="39" t="s">
        <v>201</v>
      </c>
      <c r="B776" s="62" t="s">
        <v>208</v>
      </c>
      <c r="C776" s="62" t="s">
        <v>208</v>
      </c>
      <c r="D776" s="42" t="s">
        <v>45</v>
      </c>
      <c r="E776" s="42" t="s">
        <v>157</v>
      </c>
      <c r="F776" s="48">
        <v>44286</v>
      </c>
      <c r="G776" s="33">
        <v>5099.07</v>
      </c>
      <c r="H776" s="33">
        <v>-5099.07</v>
      </c>
      <c r="I776" s="33">
        <v>0</v>
      </c>
      <c r="J776" s="49">
        <v>389693</v>
      </c>
      <c r="K776" s="42"/>
      <c r="L776" s="42"/>
    </row>
    <row r="777" spans="1:12">
      <c r="A777" s="39" t="s">
        <v>201</v>
      </c>
      <c r="B777" s="62" t="s">
        <v>208</v>
      </c>
      <c r="C777" s="62" t="s">
        <v>208</v>
      </c>
      <c r="D777" s="42" t="s">
        <v>45</v>
      </c>
      <c r="E777" s="42" t="s">
        <v>157</v>
      </c>
      <c r="F777" s="48">
        <v>44377</v>
      </c>
      <c r="G777" s="33">
        <v>0</v>
      </c>
      <c r="H777" s="33">
        <v>-100000</v>
      </c>
      <c r="I777" s="33">
        <v>-100000</v>
      </c>
      <c r="J777" s="49">
        <v>416817</v>
      </c>
      <c r="K777" s="42"/>
      <c r="L777" s="42"/>
    </row>
    <row r="778" spans="1:12">
      <c r="A778" s="39" t="s">
        <v>201</v>
      </c>
      <c r="B778" s="62" t="s">
        <v>208</v>
      </c>
      <c r="C778" s="62" t="s">
        <v>208</v>
      </c>
      <c r="D778" s="42" t="s">
        <v>45</v>
      </c>
      <c r="E778" s="42" t="s">
        <v>157</v>
      </c>
      <c r="F778" s="48">
        <v>44377</v>
      </c>
      <c r="G778" s="33">
        <v>100000</v>
      </c>
      <c r="H778" s="33">
        <v>0</v>
      </c>
      <c r="I778" s="33">
        <v>100000</v>
      </c>
      <c r="J778" s="49">
        <v>416817</v>
      </c>
      <c r="K778" s="42"/>
      <c r="L778" s="42"/>
    </row>
    <row r="779" spans="1:12">
      <c r="A779" s="39" t="s">
        <v>201</v>
      </c>
      <c r="B779" s="62" t="s">
        <v>208</v>
      </c>
      <c r="C779" s="62" t="s">
        <v>208</v>
      </c>
      <c r="D779" s="42" t="s">
        <v>45</v>
      </c>
      <c r="E779" s="42" t="s">
        <v>157</v>
      </c>
      <c r="F779" s="48">
        <v>44378</v>
      </c>
      <c r="G779" s="33">
        <v>100000</v>
      </c>
      <c r="H779" s="33">
        <v>0</v>
      </c>
      <c r="I779" s="33">
        <v>100000</v>
      </c>
      <c r="J779" s="49">
        <v>452133</v>
      </c>
      <c r="K779" s="42"/>
      <c r="L779" s="42"/>
    </row>
    <row r="780" spans="1:12">
      <c r="A780" s="39" t="s">
        <v>201</v>
      </c>
      <c r="B780" s="62" t="s">
        <v>208</v>
      </c>
      <c r="C780" s="62" t="s">
        <v>208</v>
      </c>
      <c r="D780" s="42" t="s">
        <v>45</v>
      </c>
      <c r="E780" s="42" t="s">
        <v>157</v>
      </c>
      <c r="F780" s="48">
        <v>44378</v>
      </c>
      <c r="G780" s="33">
        <v>0</v>
      </c>
      <c r="H780" s="33">
        <v>-100000</v>
      </c>
      <c r="I780" s="33">
        <v>-100000</v>
      </c>
      <c r="J780" s="49">
        <v>452135</v>
      </c>
      <c r="K780" s="42"/>
      <c r="L780" s="42"/>
    </row>
    <row r="781" spans="1:12">
      <c r="A781" s="39" t="s">
        <v>201</v>
      </c>
      <c r="B781" s="62" t="s">
        <v>208</v>
      </c>
      <c r="C781" s="62" t="s">
        <v>208</v>
      </c>
      <c r="D781" s="42" t="s">
        <v>45</v>
      </c>
      <c r="E781" s="42" t="s">
        <v>157</v>
      </c>
      <c r="F781" s="48">
        <v>44378</v>
      </c>
      <c r="G781" s="33">
        <v>100000</v>
      </c>
      <c r="H781" s="33">
        <v>0</v>
      </c>
      <c r="I781" s="33">
        <v>100000</v>
      </c>
      <c r="J781" s="49">
        <v>452198</v>
      </c>
      <c r="K781" s="42"/>
      <c r="L781" s="42"/>
    </row>
    <row r="782" spans="1:12">
      <c r="A782" s="39" t="s">
        <v>201</v>
      </c>
      <c r="B782" s="62" t="s">
        <v>208</v>
      </c>
      <c r="C782" s="62" t="s">
        <v>208</v>
      </c>
      <c r="D782" s="42" t="s">
        <v>45</v>
      </c>
      <c r="E782" s="42" t="s">
        <v>157</v>
      </c>
      <c r="F782" s="48">
        <v>44378</v>
      </c>
      <c r="G782" s="33">
        <v>0</v>
      </c>
      <c r="H782" s="33">
        <v>-100000</v>
      </c>
      <c r="I782" s="33">
        <v>-100000</v>
      </c>
      <c r="J782" s="49">
        <v>452206</v>
      </c>
      <c r="K782" s="42"/>
      <c r="L782" s="42"/>
    </row>
    <row r="783" spans="1:12">
      <c r="A783" s="39" t="s">
        <v>201</v>
      </c>
      <c r="B783" s="62" t="s">
        <v>208</v>
      </c>
      <c r="C783" s="62" t="s">
        <v>208</v>
      </c>
      <c r="D783" s="42" t="s">
        <v>45</v>
      </c>
      <c r="E783" s="42" t="s">
        <v>157</v>
      </c>
      <c r="F783" s="48">
        <v>44553</v>
      </c>
      <c r="G783" s="33">
        <v>82963.33</v>
      </c>
      <c r="H783" s="33">
        <v>-82963.33</v>
      </c>
      <c r="I783" s="33">
        <v>0</v>
      </c>
      <c r="J783" s="49">
        <v>481720</v>
      </c>
      <c r="K783" s="42"/>
      <c r="L783" s="42"/>
    </row>
    <row r="784" spans="1:12">
      <c r="A784" s="39" t="s">
        <v>201</v>
      </c>
      <c r="B784" s="62" t="s">
        <v>208</v>
      </c>
      <c r="C784" s="62" t="s">
        <v>208</v>
      </c>
      <c r="D784" s="42" t="s">
        <v>45</v>
      </c>
      <c r="E784" s="42" t="s">
        <v>157</v>
      </c>
      <c r="F784" s="48">
        <v>44553</v>
      </c>
      <c r="G784" s="33">
        <v>82963.33</v>
      </c>
      <c r="H784" s="33">
        <v>-82963.33</v>
      </c>
      <c r="I784" s="33">
        <v>0</v>
      </c>
      <c r="J784" s="49">
        <v>481720</v>
      </c>
      <c r="K784" s="42"/>
      <c r="L784" s="42"/>
    </row>
    <row r="785" spans="1:12">
      <c r="A785" s="39" t="s">
        <v>201</v>
      </c>
      <c r="B785" s="62" t="s">
        <v>209</v>
      </c>
      <c r="C785" s="62" t="s">
        <v>209</v>
      </c>
      <c r="D785" s="42" t="s">
        <v>45</v>
      </c>
      <c r="E785" s="42" t="s">
        <v>157</v>
      </c>
      <c r="F785" s="48">
        <v>44286</v>
      </c>
      <c r="G785" s="33">
        <v>0</v>
      </c>
      <c r="H785" s="33">
        <v>-375581.9</v>
      </c>
      <c r="I785" s="33">
        <v>-375581.9</v>
      </c>
      <c r="J785" s="49">
        <v>389514</v>
      </c>
      <c r="K785" s="42"/>
      <c r="L785" s="42"/>
    </row>
    <row r="786" spans="1:12">
      <c r="A786" s="39" t="s">
        <v>201</v>
      </c>
      <c r="B786" s="62" t="s">
        <v>209</v>
      </c>
      <c r="C786" s="62" t="s">
        <v>209</v>
      </c>
      <c r="D786" s="42" t="s">
        <v>45</v>
      </c>
      <c r="E786" s="42" t="s">
        <v>157</v>
      </c>
      <c r="F786" s="48">
        <v>44286</v>
      </c>
      <c r="G786" s="33">
        <v>375581.9</v>
      </c>
      <c r="H786" s="33">
        <v>0</v>
      </c>
      <c r="I786" s="33">
        <v>375581.9</v>
      </c>
      <c r="J786" s="49">
        <v>389514</v>
      </c>
      <c r="K786" s="42"/>
      <c r="L786" s="42"/>
    </row>
    <row r="787" spans="1:12">
      <c r="A787" s="39" t="s">
        <v>201</v>
      </c>
      <c r="B787" s="62" t="s">
        <v>209</v>
      </c>
      <c r="C787" s="62" t="s">
        <v>209</v>
      </c>
      <c r="D787" s="42" t="s">
        <v>45</v>
      </c>
      <c r="E787" s="42" t="s">
        <v>157</v>
      </c>
      <c r="F787" s="48">
        <v>44286</v>
      </c>
      <c r="G787" s="33">
        <v>19151.169999999998</v>
      </c>
      <c r="H787" s="33">
        <v>-19151.169999999998</v>
      </c>
      <c r="I787" s="33">
        <v>0</v>
      </c>
      <c r="J787" s="49">
        <v>389693</v>
      </c>
      <c r="K787" s="42"/>
      <c r="L787" s="42"/>
    </row>
    <row r="788" spans="1:12">
      <c r="A788" s="39" t="s">
        <v>201</v>
      </c>
      <c r="B788" s="62" t="s">
        <v>209</v>
      </c>
      <c r="C788" s="62" t="s">
        <v>209</v>
      </c>
      <c r="D788" s="42" t="s">
        <v>45</v>
      </c>
      <c r="E788" s="42" t="s">
        <v>157</v>
      </c>
      <c r="F788" s="48">
        <v>44377</v>
      </c>
      <c r="G788" s="33">
        <v>0</v>
      </c>
      <c r="H788" s="33">
        <v>-375581.9</v>
      </c>
      <c r="I788" s="33">
        <v>-375581.9</v>
      </c>
      <c r="J788" s="49">
        <v>416817</v>
      </c>
      <c r="K788" s="42"/>
      <c r="L788" s="42"/>
    </row>
    <row r="789" spans="1:12">
      <c r="A789" s="39" t="s">
        <v>201</v>
      </c>
      <c r="B789" s="62" t="s">
        <v>209</v>
      </c>
      <c r="C789" s="62" t="s">
        <v>209</v>
      </c>
      <c r="D789" s="42" t="s">
        <v>45</v>
      </c>
      <c r="E789" s="42" t="s">
        <v>157</v>
      </c>
      <c r="F789" s="48">
        <v>44377</v>
      </c>
      <c r="G789" s="33">
        <v>375581.9</v>
      </c>
      <c r="H789" s="33">
        <v>0</v>
      </c>
      <c r="I789" s="33">
        <v>375581.9</v>
      </c>
      <c r="J789" s="49">
        <v>416817</v>
      </c>
      <c r="K789" s="42"/>
      <c r="L789" s="42"/>
    </row>
    <row r="790" spans="1:12">
      <c r="A790" s="39" t="s">
        <v>201</v>
      </c>
      <c r="B790" s="62" t="s">
        <v>209</v>
      </c>
      <c r="C790" s="62" t="s">
        <v>209</v>
      </c>
      <c r="D790" s="42" t="s">
        <v>45</v>
      </c>
      <c r="E790" s="42" t="s">
        <v>157</v>
      </c>
      <c r="F790" s="48">
        <v>44378</v>
      </c>
      <c r="G790" s="33">
        <v>375581.9</v>
      </c>
      <c r="H790" s="33">
        <v>0</v>
      </c>
      <c r="I790" s="33">
        <v>375581.9</v>
      </c>
      <c r="J790" s="49">
        <v>452133</v>
      </c>
      <c r="K790" s="42"/>
      <c r="L790" s="42"/>
    </row>
    <row r="791" spans="1:12">
      <c r="A791" s="39" t="s">
        <v>201</v>
      </c>
      <c r="B791" s="62" t="s">
        <v>209</v>
      </c>
      <c r="C791" s="62" t="s">
        <v>209</v>
      </c>
      <c r="D791" s="42" t="s">
        <v>45</v>
      </c>
      <c r="E791" s="42" t="s">
        <v>157</v>
      </c>
      <c r="F791" s="48">
        <v>44378</v>
      </c>
      <c r="G791" s="33">
        <v>0</v>
      </c>
      <c r="H791" s="33">
        <v>-375581.9</v>
      </c>
      <c r="I791" s="33">
        <v>-375581.9</v>
      </c>
      <c r="J791" s="49">
        <v>452135</v>
      </c>
      <c r="K791" s="42"/>
      <c r="L791" s="42"/>
    </row>
    <row r="792" spans="1:12">
      <c r="A792" s="39" t="s">
        <v>201</v>
      </c>
      <c r="B792" s="62" t="s">
        <v>209</v>
      </c>
      <c r="C792" s="62" t="s">
        <v>209</v>
      </c>
      <c r="D792" s="42" t="s">
        <v>45</v>
      </c>
      <c r="E792" s="42" t="s">
        <v>157</v>
      </c>
      <c r="F792" s="48">
        <v>44378</v>
      </c>
      <c r="G792" s="33">
        <v>375581.9</v>
      </c>
      <c r="H792" s="33">
        <v>0</v>
      </c>
      <c r="I792" s="33">
        <v>375581.9</v>
      </c>
      <c r="J792" s="49">
        <v>452198</v>
      </c>
      <c r="K792" s="42"/>
      <c r="L792" s="42"/>
    </row>
    <row r="793" spans="1:12">
      <c r="A793" s="39" t="s">
        <v>201</v>
      </c>
      <c r="B793" s="62" t="s">
        <v>209</v>
      </c>
      <c r="C793" s="62" t="s">
        <v>209</v>
      </c>
      <c r="D793" s="42" t="s">
        <v>45</v>
      </c>
      <c r="E793" s="42" t="s">
        <v>157</v>
      </c>
      <c r="F793" s="48">
        <v>44378</v>
      </c>
      <c r="G793" s="33">
        <v>0</v>
      </c>
      <c r="H793" s="33">
        <v>-375581.9</v>
      </c>
      <c r="I793" s="33">
        <v>-375581.9</v>
      </c>
      <c r="J793" s="49">
        <v>452206</v>
      </c>
      <c r="K793" s="42"/>
      <c r="L793" s="42"/>
    </row>
    <row r="794" spans="1:12">
      <c r="A794" s="39" t="s">
        <v>201</v>
      </c>
      <c r="B794" s="62" t="s">
        <v>209</v>
      </c>
      <c r="C794" s="62" t="s">
        <v>209</v>
      </c>
      <c r="D794" s="42" t="s">
        <v>45</v>
      </c>
      <c r="E794" s="42" t="s">
        <v>157</v>
      </c>
      <c r="F794" s="48">
        <v>44553</v>
      </c>
      <c r="G794" s="33">
        <v>311595.13</v>
      </c>
      <c r="H794" s="33">
        <v>-311595.13</v>
      </c>
      <c r="I794" s="33">
        <v>0</v>
      </c>
      <c r="J794" s="49">
        <v>481720</v>
      </c>
      <c r="K794" s="42"/>
      <c r="L794" s="42"/>
    </row>
    <row r="795" spans="1:12">
      <c r="A795" s="39" t="s">
        <v>201</v>
      </c>
      <c r="B795" s="62" t="s">
        <v>209</v>
      </c>
      <c r="C795" s="62" t="s">
        <v>209</v>
      </c>
      <c r="D795" s="42" t="s">
        <v>45</v>
      </c>
      <c r="E795" s="42" t="s">
        <v>157</v>
      </c>
      <c r="F795" s="48">
        <v>44553</v>
      </c>
      <c r="G795" s="33">
        <v>311595.13</v>
      </c>
      <c r="H795" s="33">
        <v>-311595.13</v>
      </c>
      <c r="I795" s="33">
        <v>0</v>
      </c>
      <c r="J795" s="49">
        <v>481720</v>
      </c>
      <c r="K795" s="42"/>
      <c r="L795" s="42"/>
    </row>
    <row r="796" spans="1:12">
      <c r="A796" s="39" t="s">
        <v>201</v>
      </c>
      <c r="B796" s="62" t="s">
        <v>210</v>
      </c>
      <c r="C796" s="62" t="s">
        <v>210</v>
      </c>
      <c r="D796" s="42" t="s">
        <v>45</v>
      </c>
      <c r="E796" s="42" t="s">
        <v>157</v>
      </c>
      <c r="F796" s="48">
        <v>44286</v>
      </c>
      <c r="G796" s="33">
        <v>0</v>
      </c>
      <c r="H796" s="33">
        <v>-346408.55</v>
      </c>
      <c r="I796" s="33">
        <v>-346408.55</v>
      </c>
      <c r="J796" s="49">
        <v>389514</v>
      </c>
      <c r="K796" s="42"/>
      <c r="L796" s="42"/>
    </row>
    <row r="797" spans="1:12">
      <c r="A797" s="39" t="s">
        <v>201</v>
      </c>
      <c r="B797" s="62" t="s">
        <v>210</v>
      </c>
      <c r="C797" s="62" t="s">
        <v>210</v>
      </c>
      <c r="D797" s="42" t="s">
        <v>45</v>
      </c>
      <c r="E797" s="42" t="s">
        <v>157</v>
      </c>
      <c r="F797" s="48">
        <v>44286</v>
      </c>
      <c r="G797" s="33">
        <v>346408.55</v>
      </c>
      <c r="H797" s="33">
        <v>0</v>
      </c>
      <c r="I797" s="33">
        <v>346408.55</v>
      </c>
      <c r="J797" s="49">
        <v>389514</v>
      </c>
      <c r="K797" s="42"/>
      <c r="L797" s="42"/>
    </row>
    <row r="798" spans="1:12">
      <c r="A798" s="39" t="s">
        <v>201</v>
      </c>
      <c r="B798" s="62" t="s">
        <v>210</v>
      </c>
      <c r="C798" s="62" t="s">
        <v>210</v>
      </c>
      <c r="D798" s="42" t="s">
        <v>45</v>
      </c>
      <c r="E798" s="42" t="s">
        <v>157</v>
      </c>
      <c r="F798" s="48">
        <v>44286</v>
      </c>
      <c r="G798" s="33">
        <v>17663.61</v>
      </c>
      <c r="H798" s="33">
        <v>-17663.61</v>
      </c>
      <c r="I798" s="33">
        <v>0</v>
      </c>
      <c r="J798" s="49">
        <v>389693</v>
      </c>
      <c r="K798" s="42"/>
      <c r="L798" s="42"/>
    </row>
    <row r="799" spans="1:12">
      <c r="A799" s="39" t="s">
        <v>201</v>
      </c>
      <c r="B799" s="62" t="s">
        <v>210</v>
      </c>
      <c r="C799" s="62" t="s">
        <v>210</v>
      </c>
      <c r="D799" s="42" t="s">
        <v>45</v>
      </c>
      <c r="E799" s="42" t="s">
        <v>157</v>
      </c>
      <c r="F799" s="48">
        <v>44377</v>
      </c>
      <c r="G799" s="33">
        <v>0</v>
      </c>
      <c r="H799" s="33">
        <v>-346408.55</v>
      </c>
      <c r="I799" s="33">
        <v>-346408.55</v>
      </c>
      <c r="J799" s="49">
        <v>416817</v>
      </c>
      <c r="K799" s="42"/>
      <c r="L799" s="42"/>
    </row>
    <row r="800" spans="1:12">
      <c r="A800" s="39" t="s">
        <v>201</v>
      </c>
      <c r="B800" s="62" t="s">
        <v>210</v>
      </c>
      <c r="C800" s="62" t="s">
        <v>210</v>
      </c>
      <c r="D800" s="42" t="s">
        <v>45</v>
      </c>
      <c r="E800" s="42" t="s">
        <v>157</v>
      </c>
      <c r="F800" s="48">
        <v>44377</v>
      </c>
      <c r="G800" s="33">
        <v>346408.55</v>
      </c>
      <c r="H800" s="33">
        <v>0</v>
      </c>
      <c r="I800" s="33">
        <v>346408.55</v>
      </c>
      <c r="J800" s="49">
        <v>416817</v>
      </c>
      <c r="K800" s="42"/>
      <c r="L800" s="42"/>
    </row>
    <row r="801" spans="1:12">
      <c r="A801" s="39" t="s">
        <v>201</v>
      </c>
      <c r="B801" s="62" t="s">
        <v>210</v>
      </c>
      <c r="C801" s="62" t="s">
        <v>210</v>
      </c>
      <c r="D801" s="42" t="s">
        <v>45</v>
      </c>
      <c r="E801" s="42" t="s">
        <v>157</v>
      </c>
      <c r="F801" s="48">
        <v>44378</v>
      </c>
      <c r="G801" s="33">
        <v>346408.55</v>
      </c>
      <c r="H801" s="33">
        <v>0</v>
      </c>
      <c r="I801" s="33">
        <v>346408.55</v>
      </c>
      <c r="J801" s="49">
        <v>452133</v>
      </c>
      <c r="K801" s="42"/>
      <c r="L801" s="42"/>
    </row>
    <row r="802" spans="1:12">
      <c r="A802" s="39" t="s">
        <v>201</v>
      </c>
      <c r="B802" s="62" t="s">
        <v>210</v>
      </c>
      <c r="C802" s="62" t="s">
        <v>210</v>
      </c>
      <c r="D802" s="42" t="s">
        <v>45</v>
      </c>
      <c r="E802" s="42" t="s">
        <v>157</v>
      </c>
      <c r="F802" s="48">
        <v>44378</v>
      </c>
      <c r="G802" s="33">
        <v>0</v>
      </c>
      <c r="H802" s="33">
        <v>-346408.55</v>
      </c>
      <c r="I802" s="33">
        <v>-346408.55</v>
      </c>
      <c r="J802" s="49">
        <v>452135</v>
      </c>
      <c r="K802" s="42"/>
      <c r="L802" s="42"/>
    </row>
    <row r="803" spans="1:12">
      <c r="A803" s="39" t="s">
        <v>201</v>
      </c>
      <c r="B803" s="62" t="s">
        <v>210</v>
      </c>
      <c r="C803" s="62" t="s">
        <v>210</v>
      </c>
      <c r="D803" s="42" t="s">
        <v>45</v>
      </c>
      <c r="E803" s="42" t="s">
        <v>157</v>
      </c>
      <c r="F803" s="48">
        <v>44378</v>
      </c>
      <c r="G803" s="33">
        <v>346408.55</v>
      </c>
      <c r="H803" s="33">
        <v>0</v>
      </c>
      <c r="I803" s="33">
        <v>346408.55</v>
      </c>
      <c r="J803" s="49">
        <v>452198</v>
      </c>
      <c r="K803" s="42"/>
      <c r="L803" s="42"/>
    </row>
    <row r="804" spans="1:12">
      <c r="A804" s="39" t="s">
        <v>201</v>
      </c>
      <c r="B804" s="62" t="s">
        <v>210</v>
      </c>
      <c r="C804" s="62" t="s">
        <v>210</v>
      </c>
      <c r="D804" s="42" t="s">
        <v>45</v>
      </c>
      <c r="E804" s="42" t="s">
        <v>157</v>
      </c>
      <c r="F804" s="48">
        <v>44378</v>
      </c>
      <c r="G804" s="33">
        <v>0</v>
      </c>
      <c r="H804" s="33">
        <v>-346408.55</v>
      </c>
      <c r="I804" s="33">
        <v>-346408.55</v>
      </c>
      <c r="J804" s="49">
        <v>452206</v>
      </c>
      <c r="K804" s="42"/>
      <c r="L804" s="42"/>
    </row>
    <row r="805" spans="1:12">
      <c r="A805" s="39" t="s">
        <v>201</v>
      </c>
      <c r="B805" s="62" t="s">
        <v>210</v>
      </c>
      <c r="C805" s="62" t="s">
        <v>210</v>
      </c>
      <c r="D805" s="42" t="s">
        <v>45</v>
      </c>
      <c r="E805" s="42" t="s">
        <v>157</v>
      </c>
      <c r="F805" s="48">
        <v>44553</v>
      </c>
      <c r="G805" s="33">
        <v>287391.95</v>
      </c>
      <c r="H805" s="33">
        <v>-287391.95</v>
      </c>
      <c r="I805" s="33">
        <v>0</v>
      </c>
      <c r="J805" s="49">
        <v>481720</v>
      </c>
      <c r="K805" s="42"/>
      <c r="L805" s="42"/>
    </row>
    <row r="806" spans="1:12">
      <c r="A806" s="39" t="s">
        <v>201</v>
      </c>
      <c r="B806" s="62" t="s">
        <v>210</v>
      </c>
      <c r="C806" s="62" t="s">
        <v>210</v>
      </c>
      <c r="D806" s="42" t="s">
        <v>45</v>
      </c>
      <c r="E806" s="42" t="s">
        <v>157</v>
      </c>
      <c r="F806" s="48">
        <v>44553</v>
      </c>
      <c r="G806" s="33">
        <v>287391.95</v>
      </c>
      <c r="H806" s="33">
        <v>-287391.95</v>
      </c>
      <c r="I806" s="33">
        <v>0</v>
      </c>
      <c r="J806" s="49">
        <v>481720</v>
      </c>
      <c r="K806" s="42"/>
      <c r="L806" s="42"/>
    </row>
    <row r="807" spans="1:12">
      <c r="A807" s="39" t="s">
        <v>201</v>
      </c>
      <c r="B807" s="62" t="s">
        <v>211</v>
      </c>
      <c r="C807" s="62" t="s">
        <v>211</v>
      </c>
      <c r="D807" s="42" t="s">
        <v>45</v>
      </c>
      <c r="E807" s="42" t="s">
        <v>157</v>
      </c>
      <c r="F807" s="48">
        <v>44286</v>
      </c>
      <c r="G807" s="33">
        <v>0</v>
      </c>
      <c r="H807" s="33">
        <v>-4839339.78</v>
      </c>
      <c r="I807" s="33">
        <v>-4839339.78</v>
      </c>
      <c r="J807" s="49">
        <v>389514</v>
      </c>
      <c r="K807" s="42"/>
      <c r="L807" s="42"/>
    </row>
    <row r="808" spans="1:12">
      <c r="A808" s="39" t="s">
        <v>201</v>
      </c>
      <c r="B808" s="62" t="s">
        <v>211</v>
      </c>
      <c r="C808" s="62" t="s">
        <v>211</v>
      </c>
      <c r="D808" s="42" t="s">
        <v>45</v>
      </c>
      <c r="E808" s="42" t="s">
        <v>157</v>
      </c>
      <c r="F808" s="48">
        <v>44286</v>
      </c>
      <c r="G808" s="33">
        <v>4839339.78</v>
      </c>
      <c r="H808" s="33">
        <v>0</v>
      </c>
      <c r="I808" s="33">
        <v>4839339.78</v>
      </c>
      <c r="J808" s="49">
        <v>389514</v>
      </c>
      <c r="K808" s="42"/>
      <c r="L808" s="42"/>
    </row>
    <row r="809" spans="1:12">
      <c r="A809" s="39" t="s">
        <v>201</v>
      </c>
      <c r="B809" s="62" t="s">
        <v>211</v>
      </c>
      <c r="C809" s="62" t="s">
        <v>211</v>
      </c>
      <c r="D809" s="42" t="s">
        <v>45</v>
      </c>
      <c r="E809" s="42" t="s">
        <v>157</v>
      </c>
      <c r="F809" s="48">
        <v>44286</v>
      </c>
      <c r="G809" s="33">
        <v>246761.16</v>
      </c>
      <c r="H809" s="33">
        <v>-246761.16</v>
      </c>
      <c r="I809" s="33">
        <v>0</v>
      </c>
      <c r="J809" s="49">
        <v>389693</v>
      </c>
      <c r="K809" s="42"/>
      <c r="L809" s="42"/>
    </row>
    <row r="810" spans="1:12">
      <c r="A810" s="39" t="s">
        <v>201</v>
      </c>
      <c r="B810" s="62" t="s">
        <v>211</v>
      </c>
      <c r="C810" s="62" t="s">
        <v>211</v>
      </c>
      <c r="D810" s="42" t="s">
        <v>45</v>
      </c>
      <c r="E810" s="42" t="s">
        <v>157</v>
      </c>
      <c r="F810" s="48">
        <v>44377</v>
      </c>
      <c r="G810" s="33">
        <v>0</v>
      </c>
      <c r="H810" s="33">
        <v>-4839339.78</v>
      </c>
      <c r="I810" s="33">
        <v>-4839339.78</v>
      </c>
      <c r="J810" s="49">
        <v>416817</v>
      </c>
      <c r="K810" s="42"/>
      <c r="L810" s="42"/>
    </row>
    <row r="811" spans="1:12">
      <c r="A811" s="39" t="s">
        <v>201</v>
      </c>
      <c r="B811" s="62" t="s">
        <v>211</v>
      </c>
      <c r="C811" s="62" t="s">
        <v>211</v>
      </c>
      <c r="D811" s="42" t="s">
        <v>45</v>
      </c>
      <c r="E811" s="42" t="s">
        <v>157</v>
      </c>
      <c r="F811" s="48">
        <v>44377</v>
      </c>
      <c r="G811" s="33">
        <v>4839339.78</v>
      </c>
      <c r="H811" s="33">
        <v>0</v>
      </c>
      <c r="I811" s="33">
        <v>4839339.78</v>
      </c>
      <c r="J811" s="49">
        <v>416817</v>
      </c>
      <c r="K811" s="42"/>
      <c r="L811" s="42"/>
    </row>
    <row r="812" spans="1:12">
      <c r="A812" s="39" t="s">
        <v>201</v>
      </c>
      <c r="B812" s="62" t="s">
        <v>211</v>
      </c>
      <c r="C812" s="62" t="s">
        <v>211</v>
      </c>
      <c r="D812" s="42" t="s">
        <v>45</v>
      </c>
      <c r="E812" s="42" t="s">
        <v>157</v>
      </c>
      <c r="F812" s="48">
        <v>44378</v>
      </c>
      <c r="G812" s="33">
        <v>4839339.78</v>
      </c>
      <c r="H812" s="33">
        <v>0</v>
      </c>
      <c r="I812" s="33">
        <v>4839339.78</v>
      </c>
      <c r="J812" s="49">
        <v>452133</v>
      </c>
      <c r="K812" s="42"/>
      <c r="L812" s="42"/>
    </row>
    <row r="813" spans="1:12">
      <c r="A813" s="39" t="s">
        <v>201</v>
      </c>
      <c r="B813" s="62" t="s">
        <v>211</v>
      </c>
      <c r="C813" s="62" t="s">
        <v>211</v>
      </c>
      <c r="D813" s="42" t="s">
        <v>45</v>
      </c>
      <c r="E813" s="42" t="s">
        <v>157</v>
      </c>
      <c r="F813" s="48">
        <v>44378</v>
      </c>
      <c r="G813" s="33">
        <v>0</v>
      </c>
      <c r="H813" s="33">
        <v>-4839339.78</v>
      </c>
      <c r="I813" s="33">
        <v>-4839339.78</v>
      </c>
      <c r="J813" s="49">
        <v>452135</v>
      </c>
      <c r="K813" s="42"/>
      <c r="L813" s="42"/>
    </row>
    <row r="814" spans="1:12">
      <c r="A814" s="39" t="s">
        <v>201</v>
      </c>
      <c r="B814" s="62" t="s">
        <v>211</v>
      </c>
      <c r="C814" s="62" t="s">
        <v>211</v>
      </c>
      <c r="D814" s="42" t="s">
        <v>45</v>
      </c>
      <c r="E814" s="42" t="s">
        <v>157</v>
      </c>
      <c r="F814" s="48">
        <v>44378</v>
      </c>
      <c r="G814" s="33">
        <v>4839339.78</v>
      </c>
      <c r="H814" s="33">
        <v>0</v>
      </c>
      <c r="I814" s="33">
        <v>4839339.78</v>
      </c>
      <c r="J814" s="49">
        <v>452198</v>
      </c>
      <c r="K814" s="42"/>
      <c r="L814" s="42"/>
    </row>
    <row r="815" spans="1:12">
      <c r="A815" s="39" t="s">
        <v>201</v>
      </c>
      <c r="B815" s="62" t="s">
        <v>211</v>
      </c>
      <c r="C815" s="62" t="s">
        <v>211</v>
      </c>
      <c r="D815" s="42" t="s">
        <v>45</v>
      </c>
      <c r="E815" s="42" t="s">
        <v>157</v>
      </c>
      <c r="F815" s="48">
        <v>44378</v>
      </c>
      <c r="G815" s="33">
        <v>0</v>
      </c>
      <c r="H815" s="33">
        <v>-4839339.78</v>
      </c>
      <c r="I815" s="33">
        <v>-4839339.78</v>
      </c>
      <c r="J815" s="49">
        <v>452206</v>
      </c>
      <c r="K815" s="42"/>
      <c r="L815" s="42"/>
    </row>
    <row r="816" spans="1:12">
      <c r="A816" s="39" t="s">
        <v>201</v>
      </c>
      <c r="B816" s="62" t="s">
        <v>211</v>
      </c>
      <c r="C816" s="62" t="s">
        <v>211</v>
      </c>
      <c r="D816" s="42" t="s">
        <v>45</v>
      </c>
      <c r="E816" s="42" t="s">
        <v>157</v>
      </c>
      <c r="F816" s="48">
        <v>44553</v>
      </c>
      <c r="G816" s="33">
        <v>4014875.68</v>
      </c>
      <c r="H816" s="33">
        <v>-4014875.68</v>
      </c>
      <c r="I816" s="33">
        <v>0</v>
      </c>
      <c r="J816" s="49">
        <v>481720</v>
      </c>
      <c r="K816" s="42"/>
      <c r="L816" s="42"/>
    </row>
    <row r="817" spans="1:12">
      <c r="A817" s="39" t="s">
        <v>201</v>
      </c>
      <c r="B817" s="62" t="s">
        <v>211</v>
      </c>
      <c r="C817" s="62" t="s">
        <v>211</v>
      </c>
      <c r="D817" s="42" t="s">
        <v>45</v>
      </c>
      <c r="E817" s="42" t="s">
        <v>157</v>
      </c>
      <c r="F817" s="48">
        <v>44553</v>
      </c>
      <c r="G817" s="33">
        <v>4014875.68</v>
      </c>
      <c r="H817" s="33">
        <v>-4014875.68</v>
      </c>
      <c r="I817" s="33">
        <v>0</v>
      </c>
      <c r="J817" s="49">
        <v>481720</v>
      </c>
      <c r="K817" s="42"/>
      <c r="L817" s="42"/>
    </row>
    <row r="818" spans="1:12">
      <c r="A818" s="39" t="s">
        <v>201</v>
      </c>
      <c r="B818" s="62" t="s">
        <v>202</v>
      </c>
      <c r="C818" s="62" t="s">
        <v>202</v>
      </c>
      <c r="D818" s="42" t="s">
        <v>45</v>
      </c>
      <c r="E818" s="42" t="s">
        <v>157</v>
      </c>
      <c r="F818" s="48">
        <v>44286</v>
      </c>
      <c r="G818" s="33">
        <v>0</v>
      </c>
      <c r="H818" s="33">
        <v>-3399241.31</v>
      </c>
      <c r="I818" s="33">
        <v>-3399241.31</v>
      </c>
      <c r="J818" s="49">
        <v>389514</v>
      </c>
      <c r="K818" s="42"/>
      <c r="L818" s="42"/>
    </row>
    <row r="819" spans="1:12">
      <c r="A819" s="39" t="s">
        <v>201</v>
      </c>
      <c r="B819" s="62" t="s">
        <v>202</v>
      </c>
      <c r="C819" s="62" t="s">
        <v>202</v>
      </c>
      <c r="D819" s="42" t="s">
        <v>45</v>
      </c>
      <c r="E819" s="42" t="s">
        <v>157</v>
      </c>
      <c r="F819" s="48">
        <v>44286</v>
      </c>
      <c r="G819" s="33">
        <v>3399241.31</v>
      </c>
      <c r="H819" s="33">
        <v>0</v>
      </c>
      <c r="I819" s="33">
        <v>3399241.31</v>
      </c>
      <c r="J819" s="49">
        <v>389514</v>
      </c>
      <c r="K819" s="42"/>
      <c r="L819" s="42"/>
    </row>
    <row r="820" spans="1:12">
      <c r="A820" s="39" t="s">
        <v>201</v>
      </c>
      <c r="B820" s="62" t="s">
        <v>202</v>
      </c>
      <c r="C820" s="62" t="s">
        <v>202</v>
      </c>
      <c r="D820" s="42" t="s">
        <v>45</v>
      </c>
      <c r="E820" s="42" t="s">
        <v>157</v>
      </c>
      <c r="F820" s="48">
        <v>44286</v>
      </c>
      <c r="G820" s="33">
        <v>173329.59</v>
      </c>
      <c r="H820" s="33">
        <v>-173329.59</v>
      </c>
      <c r="I820" s="33">
        <v>0</v>
      </c>
      <c r="J820" s="49">
        <v>389693</v>
      </c>
      <c r="K820" s="42"/>
      <c r="L820" s="42"/>
    </row>
    <row r="821" spans="1:12">
      <c r="A821" s="39" t="s">
        <v>201</v>
      </c>
      <c r="B821" s="62" t="s">
        <v>202</v>
      </c>
      <c r="C821" s="62" t="s">
        <v>202</v>
      </c>
      <c r="D821" s="42" t="s">
        <v>45</v>
      </c>
      <c r="E821" s="42" t="s">
        <v>157</v>
      </c>
      <c r="F821" s="48">
        <v>44377</v>
      </c>
      <c r="G821" s="33">
        <v>0</v>
      </c>
      <c r="H821" s="33">
        <v>-3399241.31</v>
      </c>
      <c r="I821" s="33">
        <v>-3399241.31</v>
      </c>
      <c r="J821" s="49">
        <v>416817</v>
      </c>
      <c r="K821" s="42"/>
      <c r="L821" s="42"/>
    </row>
    <row r="822" spans="1:12">
      <c r="A822" s="39" t="s">
        <v>201</v>
      </c>
      <c r="B822" s="62" t="s">
        <v>202</v>
      </c>
      <c r="C822" s="62" t="s">
        <v>202</v>
      </c>
      <c r="D822" s="42" t="s">
        <v>45</v>
      </c>
      <c r="E822" s="42" t="s">
        <v>157</v>
      </c>
      <c r="F822" s="48">
        <v>44377</v>
      </c>
      <c r="G822" s="33">
        <v>3399241.31</v>
      </c>
      <c r="H822" s="33">
        <v>0</v>
      </c>
      <c r="I822" s="33">
        <v>3399241.31</v>
      </c>
      <c r="J822" s="49">
        <v>416817</v>
      </c>
      <c r="K822" s="42"/>
      <c r="L822" s="42"/>
    </row>
    <row r="823" spans="1:12">
      <c r="A823" s="39" t="s">
        <v>201</v>
      </c>
      <c r="B823" s="62" t="s">
        <v>202</v>
      </c>
      <c r="C823" s="62" t="s">
        <v>202</v>
      </c>
      <c r="D823" s="42" t="s">
        <v>45</v>
      </c>
      <c r="E823" s="42" t="s">
        <v>157</v>
      </c>
      <c r="F823" s="48">
        <v>44378</v>
      </c>
      <c r="G823" s="33">
        <v>3399241.31</v>
      </c>
      <c r="H823" s="33">
        <v>0</v>
      </c>
      <c r="I823" s="33">
        <v>3399241.31</v>
      </c>
      <c r="J823" s="49">
        <v>452133</v>
      </c>
      <c r="K823" s="42"/>
      <c r="L823" s="42"/>
    </row>
    <row r="824" spans="1:12">
      <c r="A824" s="39" t="s">
        <v>201</v>
      </c>
      <c r="B824" s="62" t="s">
        <v>202</v>
      </c>
      <c r="C824" s="62" t="s">
        <v>202</v>
      </c>
      <c r="D824" s="42" t="s">
        <v>45</v>
      </c>
      <c r="E824" s="42" t="s">
        <v>157</v>
      </c>
      <c r="F824" s="48">
        <v>44378</v>
      </c>
      <c r="G824" s="33">
        <v>0</v>
      </c>
      <c r="H824" s="33">
        <v>-3399241.31</v>
      </c>
      <c r="I824" s="33">
        <v>-3399241.31</v>
      </c>
      <c r="J824" s="49">
        <v>452135</v>
      </c>
      <c r="K824" s="42"/>
      <c r="L824" s="42"/>
    </row>
    <row r="825" spans="1:12">
      <c r="A825" s="39" t="s">
        <v>201</v>
      </c>
      <c r="B825" s="62" t="s">
        <v>202</v>
      </c>
      <c r="C825" s="62" t="s">
        <v>202</v>
      </c>
      <c r="D825" s="42" t="s">
        <v>45</v>
      </c>
      <c r="E825" s="42" t="s">
        <v>157</v>
      </c>
      <c r="F825" s="48">
        <v>44378</v>
      </c>
      <c r="G825" s="33">
        <v>3399241.31</v>
      </c>
      <c r="H825" s="33">
        <v>0</v>
      </c>
      <c r="I825" s="33">
        <v>3399241.31</v>
      </c>
      <c r="J825" s="49">
        <v>452198</v>
      </c>
      <c r="K825" s="42"/>
      <c r="L825" s="42"/>
    </row>
    <row r="826" spans="1:12">
      <c r="A826" s="39" t="s">
        <v>201</v>
      </c>
      <c r="B826" s="62" t="s">
        <v>202</v>
      </c>
      <c r="C826" s="62" t="s">
        <v>202</v>
      </c>
      <c r="D826" s="42" t="s">
        <v>45</v>
      </c>
      <c r="E826" s="42" t="s">
        <v>157</v>
      </c>
      <c r="F826" s="48">
        <v>44378</v>
      </c>
      <c r="G826" s="33">
        <v>0</v>
      </c>
      <c r="H826" s="33">
        <v>-3399241.31</v>
      </c>
      <c r="I826" s="33">
        <v>-3399241.31</v>
      </c>
      <c r="J826" s="49">
        <v>452206</v>
      </c>
      <c r="K826" s="42"/>
      <c r="L826" s="42"/>
    </row>
    <row r="827" spans="1:12">
      <c r="A827" s="39" t="s">
        <v>201</v>
      </c>
      <c r="B827" s="62" t="s">
        <v>202</v>
      </c>
      <c r="C827" s="62" t="s">
        <v>202</v>
      </c>
      <c r="D827" s="42" t="s">
        <v>45</v>
      </c>
      <c r="E827" s="42" t="s">
        <v>157</v>
      </c>
      <c r="F827" s="48">
        <v>44553</v>
      </c>
      <c r="G827" s="33">
        <v>2820122.35</v>
      </c>
      <c r="H827" s="33">
        <v>-2820122.35</v>
      </c>
      <c r="I827" s="33">
        <v>0</v>
      </c>
      <c r="J827" s="49">
        <v>481720</v>
      </c>
      <c r="K827" s="42"/>
      <c r="L827" s="42"/>
    </row>
    <row r="828" spans="1:12">
      <c r="A828" s="39" t="s">
        <v>201</v>
      </c>
      <c r="B828" s="62" t="s">
        <v>202</v>
      </c>
      <c r="C828" s="62" t="s">
        <v>202</v>
      </c>
      <c r="D828" s="42" t="s">
        <v>45</v>
      </c>
      <c r="E828" s="42" t="s">
        <v>157</v>
      </c>
      <c r="F828" s="48">
        <v>44553</v>
      </c>
      <c r="G828" s="33">
        <v>2820122.35</v>
      </c>
      <c r="H828" s="33">
        <v>-2820122.35</v>
      </c>
      <c r="I828" s="33">
        <v>0</v>
      </c>
      <c r="J828" s="49">
        <v>481720</v>
      </c>
      <c r="K828" s="42"/>
      <c r="L828" s="42"/>
    </row>
    <row r="829" spans="1:12">
      <c r="A829" s="39" t="s">
        <v>201</v>
      </c>
      <c r="B829" s="62" t="s">
        <v>218</v>
      </c>
      <c r="C829" s="62" t="s">
        <v>218</v>
      </c>
      <c r="D829" s="42" t="s">
        <v>45</v>
      </c>
      <c r="E829" s="42" t="s">
        <v>157</v>
      </c>
      <c r="F829" s="48">
        <v>44377</v>
      </c>
      <c r="G829" s="33">
        <v>0</v>
      </c>
      <c r="H829" s="33">
        <v>-300000</v>
      </c>
      <c r="I829" s="33">
        <v>-300000</v>
      </c>
      <c r="J829" s="49">
        <v>416817</v>
      </c>
      <c r="K829" s="42"/>
      <c r="L829" s="42"/>
    </row>
    <row r="830" spans="1:12">
      <c r="A830" s="39" t="s">
        <v>201</v>
      </c>
      <c r="B830" s="62" t="s">
        <v>218</v>
      </c>
      <c r="C830" s="62" t="s">
        <v>218</v>
      </c>
      <c r="D830" s="42" t="s">
        <v>45</v>
      </c>
      <c r="E830" s="42" t="s">
        <v>157</v>
      </c>
      <c r="F830" s="48">
        <v>44377</v>
      </c>
      <c r="G830" s="33">
        <v>300000</v>
      </c>
      <c r="H830" s="33">
        <v>0</v>
      </c>
      <c r="I830" s="33">
        <v>300000</v>
      </c>
      <c r="J830" s="49">
        <v>416817</v>
      </c>
      <c r="K830" s="42"/>
      <c r="L830" s="42"/>
    </row>
    <row r="831" spans="1:12">
      <c r="A831" s="39" t="s">
        <v>201</v>
      </c>
      <c r="B831" s="62" t="s">
        <v>218</v>
      </c>
      <c r="C831" s="62" t="s">
        <v>218</v>
      </c>
      <c r="D831" s="42" t="s">
        <v>45</v>
      </c>
      <c r="E831" s="42" t="s">
        <v>157</v>
      </c>
      <c r="F831" s="48">
        <v>44378</v>
      </c>
      <c r="G831" s="33">
        <v>300000</v>
      </c>
      <c r="H831" s="33">
        <v>0</v>
      </c>
      <c r="I831" s="33">
        <v>300000</v>
      </c>
      <c r="J831" s="49">
        <v>452198</v>
      </c>
      <c r="K831" s="42"/>
      <c r="L831" s="42"/>
    </row>
    <row r="832" spans="1:12">
      <c r="A832" s="39" t="s">
        <v>201</v>
      </c>
      <c r="B832" s="62" t="s">
        <v>218</v>
      </c>
      <c r="C832" s="62" t="s">
        <v>218</v>
      </c>
      <c r="D832" s="42" t="s">
        <v>45</v>
      </c>
      <c r="E832" s="42" t="s">
        <v>157</v>
      </c>
      <c r="F832" s="48">
        <v>44378</v>
      </c>
      <c r="G832" s="33">
        <v>0</v>
      </c>
      <c r="H832" s="33">
        <v>-300000</v>
      </c>
      <c r="I832" s="33">
        <v>-300000</v>
      </c>
      <c r="J832" s="49">
        <v>452206</v>
      </c>
      <c r="K832" s="42"/>
      <c r="L832" s="42"/>
    </row>
    <row r="833" spans="1:12">
      <c r="A833" s="39" t="s">
        <v>201</v>
      </c>
      <c r="B833" s="62" t="s">
        <v>218</v>
      </c>
      <c r="C833" s="62" t="s">
        <v>218</v>
      </c>
      <c r="D833" s="42" t="s">
        <v>45</v>
      </c>
      <c r="E833" s="42" t="s">
        <v>157</v>
      </c>
      <c r="F833" s="48">
        <v>44553</v>
      </c>
      <c r="G833" s="33">
        <v>227683.72</v>
      </c>
      <c r="H833" s="33">
        <v>-227683.72</v>
      </c>
      <c r="I833" s="33">
        <v>0</v>
      </c>
      <c r="J833" s="49">
        <v>481720</v>
      </c>
      <c r="K833" s="42"/>
      <c r="L833" s="42"/>
    </row>
    <row r="834" spans="1:12">
      <c r="A834" s="39" t="s">
        <v>201</v>
      </c>
      <c r="B834" s="62" t="s">
        <v>218</v>
      </c>
      <c r="C834" s="62" t="s">
        <v>218</v>
      </c>
      <c r="D834" s="42" t="s">
        <v>45</v>
      </c>
      <c r="E834" s="42" t="s">
        <v>157</v>
      </c>
      <c r="F834" s="48">
        <v>44553</v>
      </c>
      <c r="G834" s="33">
        <v>227683.72</v>
      </c>
      <c r="H834" s="33">
        <v>-227683.72</v>
      </c>
      <c r="I834" s="33">
        <v>0</v>
      </c>
      <c r="J834" s="49">
        <v>481720</v>
      </c>
      <c r="K834" s="42"/>
      <c r="L834" s="42"/>
    </row>
    <row r="835" spans="1:12">
      <c r="A835" s="39" t="s">
        <v>201</v>
      </c>
      <c r="B835" s="62" t="s">
        <v>202</v>
      </c>
      <c r="C835" s="62" t="s">
        <v>202</v>
      </c>
      <c r="D835" s="42" t="s">
        <v>97</v>
      </c>
      <c r="E835" s="42" t="s">
        <v>181</v>
      </c>
      <c r="F835" s="48">
        <v>44377</v>
      </c>
      <c r="G835" s="33">
        <v>13829.94</v>
      </c>
      <c r="H835" s="33">
        <v>0</v>
      </c>
      <c r="I835" s="33">
        <v>13829.94</v>
      </c>
      <c r="J835" s="49">
        <v>416736</v>
      </c>
      <c r="K835" s="42"/>
      <c r="L835" s="42"/>
    </row>
    <row r="836" spans="1:12">
      <c r="A836" s="39" t="s">
        <v>201</v>
      </c>
      <c r="B836" s="62" t="s">
        <v>202</v>
      </c>
      <c r="C836" s="62" t="s">
        <v>202</v>
      </c>
      <c r="D836" s="42" t="s">
        <v>97</v>
      </c>
      <c r="E836" s="42" t="s">
        <v>181</v>
      </c>
      <c r="F836" s="48">
        <v>44377</v>
      </c>
      <c r="G836" s="33">
        <v>0</v>
      </c>
      <c r="H836" s="33">
        <v>-733833.37</v>
      </c>
      <c r="I836" s="33">
        <v>-733833.37</v>
      </c>
      <c r="J836" s="49">
        <v>416786</v>
      </c>
      <c r="K836" s="42"/>
      <c r="L836" s="42"/>
    </row>
    <row r="837" spans="1:12">
      <c r="A837" s="39" t="s">
        <v>201</v>
      </c>
      <c r="B837" s="62" t="s">
        <v>202</v>
      </c>
      <c r="C837" s="62" t="s">
        <v>202</v>
      </c>
      <c r="D837" s="42" t="s">
        <v>97</v>
      </c>
      <c r="E837" s="42" t="s">
        <v>181</v>
      </c>
      <c r="F837" s="48">
        <v>44377</v>
      </c>
      <c r="G837" s="33">
        <v>0</v>
      </c>
      <c r="H837" s="33">
        <v>-80210.16</v>
      </c>
      <c r="I837" s="33">
        <v>-80210.16</v>
      </c>
      <c r="J837" s="49">
        <v>416787</v>
      </c>
      <c r="K837" s="42"/>
      <c r="L837" s="42"/>
    </row>
    <row r="838" spans="1:12">
      <c r="A838" s="39" t="s">
        <v>201</v>
      </c>
      <c r="B838" s="62" t="s">
        <v>202</v>
      </c>
      <c r="C838" s="62" t="s">
        <v>202</v>
      </c>
      <c r="D838" s="42" t="s">
        <v>97</v>
      </c>
      <c r="E838" s="42" t="s">
        <v>181</v>
      </c>
      <c r="F838" s="48">
        <v>44377</v>
      </c>
      <c r="G838" s="33">
        <v>0</v>
      </c>
      <c r="H838" s="33">
        <v>-800213.59</v>
      </c>
      <c r="I838" s="33">
        <v>-800213.59</v>
      </c>
      <c r="J838" s="49">
        <v>416817</v>
      </c>
      <c r="K838" s="42"/>
      <c r="L838" s="42"/>
    </row>
    <row r="839" spans="1:12">
      <c r="A839" s="39" t="s">
        <v>201</v>
      </c>
      <c r="B839" s="62" t="s">
        <v>202</v>
      </c>
      <c r="C839" s="62" t="s">
        <v>202</v>
      </c>
      <c r="D839" s="42" t="s">
        <v>97</v>
      </c>
      <c r="E839" s="42" t="s">
        <v>181</v>
      </c>
      <c r="F839" s="48">
        <v>44377</v>
      </c>
      <c r="G839" s="33">
        <v>800213.59</v>
      </c>
      <c r="H839" s="33">
        <v>0</v>
      </c>
      <c r="I839" s="33">
        <v>800213.59</v>
      </c>
      <c r="J839" s="49">
        <v>416817</v>
      </c>
      <c r="K839" s="42"/>
      <c r="L839" s="42"/>
    </row>
    <row r="840" spans="1:12">
      <c r="A840" s="39" t="s">
        <v>201</v>
      </c>
      <c r="B840" s="62" t="s">
        <v>202</v>
      </c>
      <c r="C840" s="62" t="s">
        <v>202</v>
      </c>
      <c r="D840" s="42" t="s">
        <v>97</v>
      </c>
      <c r="E840" s="42" t="s">
        <v>181</v>
      </c>
      <c r="F840" s="48">
        <v>44469</v>
      </c>
      <c r="G840" s="33">
        <v>0</v>
      </c>
      <c r="H840" s="33">
        <v>-375752.21</v>
      </c>
      <c r="I840" s="33">
        <v>-375752.21</v>
      </c>
      <c r="J840" s="49">
        <v>448765</v>
      </c>
      <c r="K840" s="42"/>
      <c r="L840" s="42"/>
    </row>
    <row r="841" spans="1:12">
      <c r="A841" s="39" t="s">
        <v>201</v>
      </c>
      <c r="B841" s="62" t="s">
        <v>202</v>
      </c>
      <c r="C841" s="62" t="s">
        <v>202</v>
      </c>
      <c r="D841" s="42" t="s">
        <v>97</v>
      </c>
      <c r="E841" s="42" t="s">
        <v>181</v>
      </c>
      <c r="F841" s="48">
        <v>44469</v>
      </c>
      <c r="G841" s="33">
        <v>4494715.12</v>
      </c>
      <c r="H841" s="33">
        <v>0</v>
      </c>
      <c r="I841" s="33">
        <v>4494715.12</v>
      </c>
      <c r="J841" s="49">
        <v>448772</v>
      </c>
      <c r="K841" s="42"/>
      <c r="L841" s="42"/>
    </row>
    <row r="842" spans="1:12">
      <c r="A842" s="39" t="s">
        <v>201</v>
      </c>
      <c r="B842" s="62" t="s">
        <v>202</v>
      </c>
      <c r="C842" s="62" t="s">
        <v>202</v>
      </c>
      <c r="D842" s="42" t="s">
        <v>97</v>
      </c>
      <c r="E842" s="42" t="s">
        <v>181</v>
      </c>
      <c r="F842" s="48">
        <v>44469</v>
      </c>
      <c r="G842" s="33">
        <v>0</v>
      </c>
      <c r="H842" s="33">
        <v>-54926.97</v>
      </c>
      <c r="I842" s="33">
        <v>-54926.97</v>
      </c>
      <c r="J842" s="49">
        <v>448775</v>
      </c>
      <c r="K842" s="42"/>
      <c r="L842" s="42"/>
    </row>
    <row r="843" spans="1:12">
      <c r="A843" s="39" t="s">
        <v>201</v>
      </c>
      <c r="B843" s="62" t="s">
        <v>202</v>
      </c>
      <c r="C843" s="62" t="s">
        <v>202</v>
      </c>
      <c r="D843" s="42" t="s">
        <v>97</v>
      </c>
      <c r="E843" s="42" t="s">
        <v>181</v>
      </c>
      <c r="F843" s="48">
        <v>44469</v>
      </c>
      <c r="G843" s="33">
        <v>7996.96</v>
      </c>
      <c r="H843" s="33">
        <v>0</v>
      </c>
      <c r="I843" s="33">
        <v>7996.96</v>
      </c>
      <c r="J843" s="49">
        <v>448779</v>
      </c>
      <c r="K843" s="42"/>
      <c r="L843" s="42"/>
    </row>
    <row r="844" spans="1:12">
      <c r="A844" s="39" t="s">
        <v>201</v>
      </c>
      <c r="B844" s="62" t="s">
        <v>202</v>
      </c>
      <c r="C844" s="62" t="s">
        <v>202</v>
      </c>
      <c r="D844" s="42" t="s">
        <v>97</v>
      </c>
      <c r="E844" s="42" t="s">
        <v>181</v>
      </c>
      <c r="F844" s="48">
        <v>44553</v>
      </c>
      <c r="G844" s="33">
        <v>4072032.9</v>
      </c>
      <c r="H844" s="33">
        <v>-800213.59</v>
      </c>
      <c r="I844" s="33">
        <v>3271819.31</v>
      </c>
      <c r="J844" s="49">
        <v>481720</v>
      </c>
      <c r="K844" s="42"/>
      <c r="L844" s="42"/>
    </row>
    <row r="845" spans="1:12">
      <c r="A845" s="39" t="s">
        <v>201</v>
      </c>
      <c r="B845" s="62" t="s">
        <v>202</v>
      </c>
      <c r="C845" s="62" t="s">
        <v>202</v>
      </c>
      <c r="D845" s="42" t="s">
        <v>97</v>
      </c>
      <c r="E845" s="42" t="s">
        <v>181</v>
      </c>
      <c r="F845" s="48">
        <v>44553</v>
      </c>
      <c r="G845" s="33">
        <v>800213.59</v>
      </c>
      <c r="H845" s="33">
        <v>-4072032.9</v>
      </c>
      <c r="I845" s="33">
        <v>-3271819.31</v>
      </c>
      <c r="J845" s="49">
        <v>481720</v>
      </c>
      <c r="K845" s="42"/>
      <c r="L845" s="42"/>
    </row>
    <row r="846" spans="1:12">
      <c r="A846" s="39" t="s">
        <v>201</v>
      </c>
      <c r="B846" s="62" t="s">
        <v>202</v>
      </c>
      <c r="C846" s="62" t="s">
        <v>202</v>
      </c>
      <c r="D846" s="42" t="s">
        <v>97</v>
      </c>
      <c r="E846" s="42" t="s">
        <v>181</v>
      </c>
      <c r="F846" s="48">
        <v>44561</v>
      </c>
      <c r="G846" s="33">
        <v>4072032.9</v>
      </c>
      <c r="H846" s="33">
        <v>-800213.59</v>
      </c>
      <c r="I846" s="33">
        <v>3271819.31</v>
      </c>
      <c r="J846" s="49">
        <v>481776</v>
      </c>
      <c r="K846" s="42"/>
      <c r="L846" s="42"/>
    </row>
    <row r="847" spans="1:12">
      <c r="A847" s="39" t="s">
        <v>201</v>
      </c>
      <c r="B847" s="62" t="s">
        <v>202</v>
      </c>
      <c r="C847" s="62" t="s">
        <v>202</v>
      </c>
      <c r="D847" s="42" t="s">
        <v>97</v>
      </c>
      <c r="E847" s="42" t="s">
        <v>181</v>
      </c>
      <c r="F847" s="48">
        <v>44561</v>
      </c>
      <c r="G847" s="33">
        <v>800213.59</v>
      </c>
      <c r="H847" s="33">
        <v>-4072032.9</v>
      </c>
      <c r="I847" s="33">
        <v>-3271819.31</v>
      </c>
      <c r="J847" s="49">
        <v>481776</v>
      </c>
      <c r="K847" s="42"/>
      <c r="L847" s="42"/>
    </row>
    <row r="848" spans="1:12">
      <c r="A848" s="39" t="s">
        <v>201</v>
      </c>
      <c r="B848" s="62" t="s">
        <v>202</v>
      </c>
      <c r="C848" s="62" t="s">
        <v>202</v>
      </c>
      <c r="D848" s="42" t="s">
        <v>97</v>
      </c>
      <c r="E848" s="42" t="s">
        <v>181</v>
      </c>
      <c r="F848" s="48">
        <v>44561</v>
      </c>
      <c r="G848" s="33">
        <v>0</v>
      </c>
      <c r="H848" s="33">
        <v>-58274.12</v>
      </c>
      <c r="I848" s="33">
        <v>-58274.12</v>
      </c>
      <c r="J848" s="49">
        <v>486382</v>
      </c>
      <c r="K848" s="42"/>
      <c r="L848" s="42"/>
    </row>
    <row r="849" spans="1:12">
      <c r="A849" s="39" t="s">
        <v>201</v>
      </c>
      <c r="B849" s="62" t="s">
        <v>202</v>
      </c>
      <c r="C849" s="62" t="s">
        <v>202</v>
      </c>
      <c r="D849" s="42" t="s">
        <v>97</v>
      </c>
      <c r="E849" s="42" t="s">
        <v>181</v>
      </c>
      <c r="F849" s="48">
        <v>44561</v>
      </c>
      <c r="G849" s="33">
        <v>431873.64</v>
      </c>
      <c r="H849" s="33">
        <v>0</v>
      </c>
      <c r="I849" s="33">
        <v>431873.64</v>
      </c>
      <c r="J849" s="49">
        <v>486383</v>
      </c>
      <c r="K849" s="42"/>
      <c r="L849" s="42"/>
    </row>
    <row r="850" spans="1:12">
      <c r="A850" s="39" t="s">
        <v>201</v>
      </c>
      <c r="B850" s="62" t="s">
        <v>202</v>
      </c>
      <c r="C850" s="62" t="s">
        <v>202</v>
      </c>
      <c r="D850" s="42" t="s">
        <v>97</v>
      </c>
      <c r="E850" s="42" t="s">
        <v>181</v>
      </c>
      <c r="F850" s="48">
        <v>44561</v>
      </c>
      <c r="G850" s="33">
        <v>9551</v>
      </c>
      <c r="H850" s="33">
        <v>0</v>
      </c>
      <c r="I850" s="33">
        <v>9551</v>
      </c>
      <c r="J850" s="49">
        <v>486387</v>
      </c>
      <c r="K850" s="42"/>
      <c r="L850" s="42"/>
    </row>
    <row r="851" spans="1:12">
      <c r="A851" s="39" t="s">
        <v>201</v>
      </c>
      <c r="B851" s="42" t="s">
        <v>158</v>
      </c>
      <c r="C851" s="42" t="s">
        <v>159</v>
      </c>
      <c r="D851" s="42" t="s">
        <v>79</v>
      </c>
      <c r="E851" s="42" t="s">
        <v>141</v>
      </c>
      <c r="F851" s="48">
        <v>44197</v>
      </c>
      <c r="G851" s="33">
        <v>8670.8700000000008</v>
      </c>
      <c r="H851" s="33">
        <v>0</v>
      </c>
      <c r="I851" s="33">
        <v>8670.8700000000008</v>
      </c>
      <c r="J851" s="49">
        <v>387793</v>
      </c>
      <c r="K851" s="42"/>
      <c r="L851" s="42"/>
    </row>
    <row r="852" spans="1:12">
      <c r="A852" s="39" t="s">
        <v>201</v>
      </c>
      <c r="B852" s="42" t="s">
        <v>158</v>
      </c>
      <c r="C852" s="42" t="s">
        <v>159</v>
      </c>
      <c r="D852" s="42" t="s">
        <v>79</v>
      </c>
      <c r="E852" s="42" t="s">
        <v>141</v>
      </c>
      <c r="F852" s="48">
        <v>44211</v>
      </c>
      <c r="G852" s="33">
        <v>0</v>
      </c>
      <c r="H852" s="33">
        <v>-2797.64</v>
      </c>
      <c r="I852" s="33">
        <v>-2797.64</v>
      </c>
      <c r="J852" s="49">
        <v>387215</v>
      </c>
      <c r="K852" s="42"/>
      <c r="L852" s="42"/>
    </row>
    <row r="853" spans="1:12">
      <c r="A853" s="39" t="s">
        <v>201</v>
      </c>
      <c r="B853" s="42" t="s">
        <v>158</v>
      </c>
      <c r="C853" s="42" t="s">
        <v>159</v>
      </c>
      <c r="D853" s="42" t="s">
        <v>79</v>
      </c>
      <c r="E853" s="42" t="s">
        <v>141</v>
      </c>
      <c r="F853" s="48">
        <v>44232</v>
      </c>
      <c r="G853" s="33">
        <v>3582</v>
      </c>
      <c r="H853" s="33">
        <v>0</v>
      </c>
      <c r="I853" s="33">
        <v>3582</v>
      </c>
      <c r="J853" s="49">
        <v>387224</v>
      </c>
      <c r="K853" s="42"/>
      <c r="L853" s="42"/>
    </row>
    <row r="854" spans="1:12">
      <c r="A854" s="39" t="s">
        <v>201</v>
      </c>
      <c r="B854" s="42" t="s">
        <v>158</v>
      </c>
      <c r="C854" s="42" t="s">
        <v>159</v>
      </c>
      <c r="D854" s="42" t="s">
        <v>79</v>
      </c>
      <c r="E854" s="42" t="s">
        <v>141</v>
      </c>
      <c r="F854" s="48">
        <v>44255</v>
      </c>
      <c r="G854" s="33">
        <v>2235</v>
      </c>
      <c r="H854" s="33">
        <v>0</v>
      </c>
      <c r="I854" s="33">
        <v>2235</v>
      </c>
      <c r="J854" s="49">
        <v>387337</v>
      </c>
      <c r="K854" s="42"/>
      <c r="L854" s="42"/>
    </row>
    <row r="855" spans="1:12">
      <c r="A855" s="39" t="s">
        <v>201</v>
      </c>
      <c r="B855" s="42" t="s">
        <v>158</v>
      </c>
      <c r="C855" s="42" t="s">
        <v>159</v>
      </c>
      <c r="D855" s="42" t="s">
        <v>79</v>
      </c>
      <c r="E855" s="42" t="s">
        <v>141</v>
      </c>
      <c r="F855" s="48">
        <v>44285</v>
      </c>
      <c r="G855" s="33">
        <v>0</v>
      </c>
      <c r="H855" s="33">
        <v>-994.09</v>
      </c>
      <c r="I855" s="33">
        <v>-994.09</v>
      </c>
      <c r="J855" s="49">
        <v>387228</v>
      </c>
      <c r="K855" s="42"/>
      <c r="L855" s="42"/>
    </row>
    <row r="856" spans="1:12">
      <c r="A856" s="39" t="s">
        <v>201</v>
      </c>
      <c r="B856" s="42" t="s">
        <v>158</v>
      </c>
      <c r="C856" s="42" t="s">
        <v>159</v>
      </c>
      <c r="D856" s="42" t="s">
        <v>79</v>
      </c>
      <c r="E856" s="42" t="s">
        <v>141</v>
      </c>
      <c r="F856" s="48">
        <v>44285</v>
      </c>
      <c r="G856" s="33">
        <v>994.09</v>
      </c>
      <c r="H856" s="33">
        <v>0</v>
      </c>
      <c r="I856" s="33">
        <v>994.09</v>
      </c>
      <c r="J856" s="49">
        <v>387351</v>
      </c>
      <c r="K856" s="42"/>
      <c r="L856" s="42"/>
    </row>
    <row r="857" spans="1:12">
      <c r="A857" s="39" t="s">
        <v>201</v>
      </c>
      <c r="B857" s="42" t="s">
        <v>158</v>
      </c>
      <c r="C857" s="42" t="s">
        <v>159</v>
      </c>
      <c r="D857" s="42" t="s">
        <v>79</v>
      </c>
      <c r="E857" s="42" t="s">
        <v>141</v>
      </c>
      <c r="F857" s="48">
        <v>44286</v>
      </c>
      <c r="G857" s="33">
        <v>0</v>
      </c>
      <c r="H857" s="33">
        <v>-2600</v>
      </c>
      <c r="I857" s="33">
        <v>-2600</v>
      </c>
      <c r="J857" s="49">
        <v>387233</v>
      </c>
      <c r="K857" s="42"/>
      <c r="L857" s="42"/>
    </row>
    <row r="858" spans="1:12">
      <c r="A858" s="39" t="s">
        <v>201</v>
      </c>
      <c r="B858" s="42" t="s">
        <v>158</v>
      </c>
      <c r="C858" s="42" t="s">
        <v>159</v>
      </c>
      <c r="D858" s="42" t="s">
        <v>79</v>
      </c>
      <c r="E858" s="42" t="s">
        <v>141</v>
      </c>
      <c r="F858" s="48">
        <v>44286</v>
      </c>
      <c r="G858" s="33">
        <v>0</v>
      </c>
      <c r="H858" s="33">
        <v>-5873.23</v>
      </c>
      <c r="I858" s="33">
        <v>-5873.23</v>
      </c>
      <c r="J858" s="49">
        <v>387345</v>
      </c>
      <c r="K858" s="42"/>
      <c r="L858" s="42"/>
    </row>
    <row r="859" spans="1:12">
      <c r="A859" s="39" t="s">
        <v>201</v>
      </c>
      <c r="B859" s="42" t="s">
        <v>158</v>
      </c>
      <c r="C859" s="42" t="s">
        <v>159</v>
      </c>
      <c r="D859" s="42" t="s">
        <v>79</v>
      </c>
      <c r="E859" s="42" t="s">
        <v>141</v>
      </c>
      <c r="F859" s="48">
        <v>44286</v>
      </c>
      <c r="G859" s="33">
        <v>2600</v>
      </c>
      <c r="H859" s="33">
        <v>0</v>
      </c>
      <c r="I859" s="33">
        <v>2600</v>
      </c>
      <c r="J859" s="49">
        <v>387352</v>
      </c>
      <c r="K859" s="42"/>
      <c r="L859" s="42"/>
    </row>
    <row r="860" spans="1:12">
      <c r="A860" s="39" t="s">
        <v>201</v>
      </c>
      <c r="B860" s="42" t="s">
        <v>158</v>
      </c>
      <c r="C860" s="42" t="s">
        <v>159</v>
      </c>
      <c r="D860" s="42" t="s">
        <v>79</v>
      </c>
      <c r="E860" s="42" t="s">
        <v>141</v>
      </c>
      <c r="F860" s="48">
        <v>44286</v>
      </c>
      <c r="G860" s="33">
        <v>360</v>
      </c>
      <c r="H860" s="33">
        <v>0</v>
      </c>
      <c r="I860" s="33">
        <v>360</v>
      </c>
      <c r="J860" s="49">
        <v>387353</v>
      </c>
      <c r="K860" s="42"/>
      <c r="L860" s="42"/>
    </row>
    <row r="861" spans="1:12">
      <c r="A861" s="39" t="s">
        <v>201</v>
      </c>
      <c r="B861" s="42" t="s">
        <v>158</v>
      </c>
      <c r="C861" s="42" t="s">
        <v>159</v>
      </c>
      <c r="D861" s="42" t="s">
        <v>79</v>
      </c>
      <c r="E861" s="42" t="s">
        <v>141</v>
      </c>
      <c r="F861" s="48">
        <v>44286</v>
      </c>
      <c r="G861" s="33">
        <v>14487.87</v>
      </c>
      <c r="H861" s="33">
        <v>-8310.8700000000008</v>
      </c>
      <c r="I861" s="33">
        <v>6177</v>
      </c>
      <c r="J861" s="49">
        <v>389514</v>
      </c>
      <c r="K861" s="42"/>
      <c r="L861" s="42"/>
    </row>
    <row r="862" spans="1:12">
      <c r="A862" s="39" t="s">
        <v>201</v>
      </c>
      <c r="B862" s="42" t="s">
        <v>158</v>
      </c>
      <c r="C862" s="42" t="s">
        <v>159</v>
      </c>
      <c r="D862" s="42" t="s">
        <v>79</v>
      </c>
      <c r="E862" s="42" t="s">
        <v>141</v>
      </c>
      <c r="F862" s="48">
        <v>44286</v>
      </c>
      <c r="G862" s="33">
        <v>8310.8700000000008</v>
      </c>
      <c r="H862" s="33">
        <v>-14487.87</v>
      </c>
      <c r="I862" s="33">
        <v>-6177</v>
      </c>
      <c r="J862" s="49">
        <v>389514</v>
      </c>
      <c r="K862" s="42"/>
      <c r="L862" s="42"/>
    </row>
    <row r="863" spans="1:12">
      <c r="A863" s="39" t="s">
        <v>201</v>
      </c>
      <c r="B863" s="42" t="s">
        <v>158</v>
      </c>
      <c r="C863" s="42" t="s">
        <v>159</v>
      </c>
      <c r="D863" s="42" t="s">
        <v>79</v>
      </c>
      <c r="E863" s="42" t="s">
        <v>141</v>
      </c>
      <c r="F863" s="48">
        <v>44286</v>
      </c>
      <c r="G863" s="33">
        <v>1299.92</v>
      </c>
      <c r="H863" s="33">
        <v>-1299.92</v>
      </c>
      <c r="I863" s="33">
        <v>0</v>
      </c>
      <c r="J863" s="49">
        <v>389693</v>
      </c>
      <c r="K863" s="42"/>
      <c r="L863" s="42"/>
    </row>
    <row r="864" spans="1:12">
      <c r="A864" s="39" t="s">
        <v>201</v>
      </c>
      <c r="B864" s="42" t="s">
        <v>158</v>
      </c>
      <c r="C864" s="42" t="s">
        <v>159</v>
      </c>
      <c r="D864" s="42" t="s">
        <v>79</v>
      </c>
      <c r="E864" s="42" t="s">
        <v>141</v>
      </c>
      <c r="F864" s="48">
        <v>44287</v>
      </c>
      <c r="G864" s="33">
        <v>779.82</v>
      </c>
      <c r="H864" s="33">
        <v>0</v>
      </c>
      <c r="I864" s="33">
        <v>779.82</v>
      </c>
      <c r="J864" s="49">
        <v>414629</v>
      </c>
      <c r="K864" s="42"/>
      <c r="L864" s="42"/>
    </row>
    <row r="865" spans="1:12">
      <c r="A865" s="39" t="s">
        <v>201</v>
      </c>
      <c r="B865" s="42" t="s">
        <v>158</v>
      </c>
      <c r="C865" s="42" t="s">
        <v>159</v>
      </c>
      <c r="D865" s="42" t="s">
        <v>79</v>
      </c>
      <c r="E865" s="42" t="s">
        <v>141</v>
      </c>
      <c r="F865" s="48">
        <v>44287</v>
      </c>
      <c r="G865" s="33">
        <v>111</v>
      </c>
      <c r="H865" s="33">
        <v>0</v>
      </c>
      <c r="I865" s="33">
        <v>111</v>
      </c>
      <c r="J865" s="49">
        <v>414630</v>
      </c>
      <c r="K865" s="42"/>
      <c r="L865" s="42"/>
    </row>
    <row r="866" spans="1:12">
      <c r="A866" s="39" t="s">
        <v>201</v>
      </c>
      <c r="B866" s="42" t="s">
        <v>158</v>
      </c>
      <c r="C866" s="42" t="s">
        <v>159</v>
      </c>
      <c r="D866" s="42" t="s">
        <v>79</v>
      </c>
      <c r="E866" s="42" t="s">
        <v>141</v>
      </c>
      <c r="F866" s="48">
        <v>44287</v>
      </c>
      <c r="G866" s="33">
        <v>105.69</v>
      </c>
      <c r="H866" s="33">
        <v>0</v>
      </c>
      <c r="I866" s="33">
        <v>105.69</v>
      </c>
      <c r="J866" s="49">
        <v>414631</v>
      </c>
      <c r="K866" s="42"/>
      <c r="L866" s="42"/>
    </row>
    <row r="867" spans="1:12">
      <c r="A867" s="39" t="s">
        <v>201</v>
      </c>
      <c r="B867" s="42" t="s">
        <v>158</v>
      </c>
      <c r="C867" s="42" t="s">
        <v>159</v>
      </c>
      <c r="D867" s="42" t="s">
        <v>79</v>
      </c>
      <c r="E867" s="42" t="s">
        <v>141</v>
      </c>
      <c r="F867" s="48">
        <v>44287</v>
      </c>
      <c r="G867" s="33">
        <v>149.51</v>
      </c>
      <c r="H867" s="33">
        <v>0</v>
      </c>
      <c r="I867" s="33">
        <v>149.51</v>
      </c>
      <c r="J867" s="49">
        <v>414632</v>
      </c>
      <c r="K867" s="42"/>
      <c r="L867" s="42"/>
    </row>
    <row r="868" spans="1:12">
      <c r="A868" s="39" t="s">
        <v>201</v>
      </c>
      <c r="B868" s="42" t="s">
        <v>158</v>
      </c>
      <c r="C868" s="42" t="s">
        <v>159</v>
      </c>
      <c r="D868" s="42" t="s">
        <v>79</v>
      </c>
      <c r="E868" s="42" t="s">
        <v>141</v>
      </c>
      <c r="F868" s="48">
        <v>44287</v>
      </c>
      <c r="G868" s="33">
        <v>65</v>
      </c>
      <c r="H868" s="33">
        <v>0</v>
      </c>
      <c r="I868" s="33">
        <v>65</v>
      </c>
      <c r="J868" s="49">
        <v>414633</v>
      </c>
      <c r="K868" s="42"/>
      <c r="L868" s="42"/>
    </row>
    <row r="869" spans="1:12">
      <c r="A869" s="39" t="s">
        <v>201</v>
      </c>
      <c r="B869" s="42" t="s">
        <v>158</v>
      </c>
      <c r="C869" s="42" t="s">
        <v>159</v>
      </c>
      <c r="D869" s="42" t="s">
        <v>79</v>
      </c>
      <c r="E869" s="42" t="s">
        <v>141</v>
      </c>
      <c r="F869" s="48">
        <v>44287</v>
      </c>
      <c r="G869" s="33">
        <v>1750</v>
      </c>
      <c r="H869" s="33">
        <v>0</v>
      </c>
      <c r="I869" s="33">
        <v>1750</v>
      </c>
      <c r="J869" s="49">
        <v>414634</v>
      </c>
      <c r="K869" s="42"/>
      <c r="L869" s="42"/>
    </row>
    <row r="870" spans="1:12">
      <c r="A870" s="39" t="s">
        <v>201</v>
      </c>
      <c r="B870" s="42" t="s">
        <v>158</v>
      </c>
      <c r="C870" s="42" t="s">
        <v>159</v>
      </c>
      <c r="D870" s="42" t="s">
        <v>79</v>
      </c>
      <c r="E870" s="42" t="s">
        <v>141</v>
      </c>
      <c r="F870" s="48">
        <v>44287</v>
      </c>
      <c r="G870" s="33">
        <v>10483</v>
      </c>
      <c r="H870" s="33">
        <v>0</v>
      </c>
      <c r="I870" s="33">
        <v>10483</v>
      </c>
      <c r="J870" s="49">
        <v>414635</v>
      </c>
      <c r="K870" s="42"/>
      <c r="L870" s="42"/>
    </row>
    <row r="871" spans="1:12">
      <c r="A871" s="39" t="s">
        <v>201</v>
      </c>
      <c r="B871" s="42" t="s">
        <v>158</v>
      </c>
      <c r="C871" s="42" t="s">
        <v>159</v>
      </c>
      <c r="D871" s="42" t="s">
        <v>79</v>
      </c>
      <c r="E871" s="42" t="s">
        <v>141</v>
      </c>
      <c r="F871" s="48">
        <v>44287</v>
      </c>
      <c r="G871" s="33">
        <v>2535</v>
      </c>
      <c r="H871" s="33">
        <v>0</v>
      </c>
      <c r="I871" s="33">
        <v>2535</v>
      </c>
      <c r="J871" s="49">
        <v>414736</v>
      </c>
      <c r="K871" s="42"/>
      <c r="L871" s="42"/>
    </row>
    <row r="872" spans="1:12">
      <c r="A872" s="39" t="s">
        <v>201</v>
      </c>
      <c r="B872" s="42" t="s">
        <v>158</v>
      </c>
      <c r="C872" s="42" t="s">
        <v>159</v>
      </c>
      <c r="D872" s="42" t="s">
        <v>79</v>
      </c>
      <c r="E872" s="42" t="s">
        <v>141</v>
      </c>
      <c r="F872" s="48">
        <v>44287</v>
      </c>
      <c r="G872" s="33">
        <v>1432.12</v>
      </c>
      <c r="H872" s="33">
        <v>0</v>
      </c>
      <c r="I872" s="33">
        <v>1432.12</v>
      </c>
      <c r="J872" s="49">
        <v>414739</v>
      </c>
      <c r="K872" s="42"/>
      <c r="L872" s="42"/>
    </row>
    <row r="873" spans="1:12">
      <c r="A873" s="39" t="s">
        <v>201</v>
      </c>
      <c r="B873" s="42" t="s">
        <v>158</v>
      </c>
      <c r="C873" s="42" t="s">
        <v>159</v>
      </c>
      <c r="D873" s="42" t="s">
        <v>79</v>
      </c>
      <c r="E873" s="42" t="s">
        <v>141</v>
      </c>
      <c r="F873" s="48">
        <v>44287</v>
      </c>
      <c r="G873" s="33">
        <v>2263.66</v>
      </c>
      <c r="H873" s="33">
        <v>0</v>
      </c>
      <c r="I873" s="33">
        <v>2263.66</v>
      </c>
      <c r="J873" s="49">
        <v>414740</v>
      </c>
      <c r="K873" s="42"/>
      <c r="L873" s="42"/>
    </row>
    <row r="874" spans="1:12">
      <c r="A874" s="39" t="s">
        <v>201</v>
      </c>
      <c r="B874" s="42" t="s">
        <v>158</v>
      </c>
      <c r="C874" s="42" t="s">
        <v>159</v>
      </c>
      <c r="D874" s="42" t="s">
        <v>79</v>
      </c>
      <c r="E874" s="42" t="s">
        <v>141</v>
      </c>
      <c r="F874" s="48">
        <v>44287</v>
      </c>
      <c r="G874" s="33">
        <v>161.55000000000001</v>
      </c>
      <c r="H874" s="33">
        <v>0</v>
      </c>
      <c r="I874" s="33">
        <v>161.55000000000001</v>
      </c>
      <c r="J874" s="49">
        <v>414741</v>
      </c>
      <c r="K874" s="42"/>
      <c r="L874" s="42"/>
    </row>
    <row r="875" spans="1:12">
      <c r="A875" s="39" t="s">
        <v>201</v>
      </c>
      <c r="B875" s="42" t="s">
        <v>158</v>
      </c>
      <c r="C875" s="42" t="s">
        <v>159</v>
      </c>
      <c r="D875" s="42" t="s">
        <v>79</v>
      </c>
      <c r="E875" s="42" t="s">
        <v>141</v>
      </c>
      <c r="F875" s="48">
        <v>44287</v>
      </c>
      <c r="G875" s="33">
        <v>1066.92</v>
      </c>
      <c r="H875" s="33">
        <v>0</v>
      </c>
      <c r="I875" s="33">
        <v>1066.92</v>
      </c>
      <c r="J875" s="49">
        <v>414742</v>
      </c>
      <c r="K875" s="42"/>
      <c r="L875" s="42"/>
    </row>
    <row r="876" spans="1:12">
      <c r="A876" s="39" t="s">
        <v>201</v>
      </c>
      <c r="B876" s="42" t="s">
        <v>158</v>
      </c>
      <c r="C876" s="42" t="s">
        <v>159</v>
      </c>
      <c r="D876" s="42" t="s">
        <v>79</v>
      </c>
      <c r="E876" s="42" t="s">
        <v>141</v>
      </c>
      <c r="F876" s="48">
        <v>44287</v>
      </c>
      <c r="G876" s="33">
        <v>406.12</v>
      </c>
      <c r="H876" s="33">
        <v>0</v>
      </c>
      <c r="I876" s="33">
        <v>406.12</v>
      </c>
      <c r="J876" s="49">
        <v>414743</v>
      </c>
      <c r="K876" s="42"/>
      <c r="L876" s="42"/>
    </row>
    <row r="877" spans="1:12">
      <c r="A877" s="39" t="s">
        <v>201</v>
      </c>
      <c r="B877" s="42" t="s">
        <v>158</v>
      </c>
      <c r="C877" s="42" t="s">
        <v>159</v>
      </c>
      <c r="D877" s="42" t="s">
        <v>79</v>
      </c>
      <c r="E877" s="42" t="s">
        <v>141</v>
      </c>
      <c r="F877" s="48">
        <v>44287</v>
      </c>
      <c r="G877" s="33">
        <v>8529.31</v>
      </c>
      <c r="H877" s="33">
        <v>0</v>
      </c>
      <c r="I877" s="33">
        <v>8529.31</v>
      </c>
      <c r="J877" s="49">
        <v>414752</v>
      </c>
      <c r="K877" s="42"/>
      <c r="L877" s="42"/>
    </row>
    <row r="878" spans="1:12">
      <c r="A878" s="39" t="s">
        <v>201</v>
      </c>
      <c r="B878" s="42" t="s">
        <v>158</v>
      </c>
      <c r="C878" s="42" t="s">
        <v>159</v>
      </c>
      <c r="D878" s="42" t="s">
        <v>79</v>
      </c>
      <c r="E878" s="42" t="s">
        <v>141</v>
      </c>
      <c r="F878" s="48">
        <v>44287</v>
      </c>
      <c r="G878" s="33">
        <v>378.67</v>
      </c>
      <c r="H878" s="33">
        <v>0</v>
      </c>
      <c r="I878" s="33">
        <v>378.67</v>
      </c>
      <c r="J878" s="49">
        <v>414753</v>
      </c>
      <c r="K878" s="42"/>
      <c r="L878" s="42"/>
    </row>
    <row r="879" spans="1:12">
      <c r="A879" s="39" t="s">
        <v>201</v>
      </c>
      <c r="B879" s="42" t="s">
        <v>158</v>
      </c>
      <c r="C879" s="42" t="s">
        <v>159</v>
      </c>
      <c r="D879" s="42" t="s">
        <v>79</v>
      </c>
      <c r="E879" s="42" t="s">
        <v>141</v>
      </c>
      <c r="F879" s="48">
        <v>44294</v>
      </c>
      <c r="G879" s="33">
        <v>8550</v>
      </c>
      <c r="H879" s="33">
        <v>0</v>
      </c>
      <c r="I879" s="33">
        <v>8550</v>
      </c>
      <c r="J879" s="49">
        <v>414636</v>
      </c>
      <c r="K879" s="42"/>
      <c r="L879" s="42"/>
    </row>
    <row r="880" spans="1:12">
      <c r="A880" s="39" t="s">
        <v>201</v>
      </c>
      <c r="B880" s="42" t="s">
        <v>158</v>
      </c>
      <c r="C880" s="42" t="s">
        <v>159</v>
      </c>
      <c r="D880" s="42" t="s">
        <v>79</v>
      </c>
      <c r="E880" s="42" t="s">
        <v>141</v>
      </c>
      <c r="F880" s="48">
        <v>44301</v>
      </c>
      <c r="G880" s="33">
        <v>1891.6</v>
      </c>
      <c r="H880" s="33">
        <v>0</v>
      </c>
      <c r="I880" s="33">
        <v>1891.6</v>
      </c>
      <c r="J880" s="49">
        <v>414637</v>
      </c>
      <c r="K880" s="42"/>
      <c r="L880" s="42"/>
    </row>
    <row r="881" spans="1:12">
      <c r="A881" s="39" t="s">
        <v>201</v>
      </c>
      <c r="B881" s="42" t="s">
        <v>158</v>
      </c>
      <c r="C881" s="42" t="s">
        <v>159</v>
      </c>
      <c r="D881" s="42" t="s">
        <v>79</v>
      </c>
      <c r="E881" s="42" t="s">
        <v>141</v>
      </c>
      <c r="F881" s="48">
        <v>44306</v>
      </c>
      <c r="G881" s="33">
        <v>15000</v>
      </c>
      <c r="H881" s="33">
        <v>0</v>
      </c>
      <c r="I881" s="33">
        <v>15000</v>
      </c>
      <c r="J881" s="49">
        <v>414618</v>
      </c>
      <c r="K881" s="42"/>
      <c r="L881" s="42"/>
    </row>
    <row r="882" spans="1:12">
      <c r="A882" s="39" t="s">
        <v>201</v>
      </c>
      <c r="B882" s="42" t="s">
        <v>158</v>
      </c>
      <c r="C882" s="42" t="s">
        <v>159</v>
      </c>
      <c r="D882" s="42" t="s">
        <v>79</v>
      </c>
      <c r="E882" s="42" t="s">
        <v>141</v>
      </c>
      <c r="F882" s="48">
        <v>44309</v>
      </c>
      <c r="G882" s="33">
        <v>1230</v>
      </c>
      <c r="H882" s="33">
        <v>0</v>
      </c>
      <c r="I882" s="33">
        <v>1230</v>
      </c>
      <c r="J882" s="49">
        <v>414638</v>
      </c>
      <c r="K882" s="42"/>
      <c r="L882" s="42"/>
    </row>
    <row r="883" spans="1:12">
      <c r="A883" s="39" t="s">
        <v>201</v>
      </c>
      <c r="B883" s="42" t="s">
        <v>158</v>
      </c>
      <c r="C883" s="42" t="s">
        <v>159</v>
      </c>
      <c r="D883" s="42" t="s">
        <v>79</v>
      </c>
      <c r="E883" s="42" t="s">
        <v>141</v>
      </c>
      <c r="F883" s="48">
        <v>44316</v>
      </c>
      <c r="G883" s="33">
        <v>150</v>
      </c>
      <c r="H883" s="33">
        <v>0</v>
      </c>
      <c r="I883" s="33">
        <v>150</v>
      </c>
      <c r="J883" s="49">
        <v>414639</v>
      </c>
      <c r="K883" s="42"/>
      <c r="L883" s="42"/>
    </row>
    <row r="884" spans="1:12">
      <c r="A884" s="39" t="s">
        <v>201</v>
      </c>
      <c r="B884" s="42" t="s">
        <v>158</v>
      </c>
      <c r="C884" s="42" t="s">
        <v>159</v>
      </c>
      <c r="D884" s="42" t="s">
        <v>79</v>
      </c>
      <c r="E884" s="42" t="s">
        <v>141</v>
      </c>
      <c r="F884" s="48">
        <v>44316</v>
      </c>
      <c r="G884" s="33">
        <v>115.65</v>
      </c>
      <c r="H884" s="33">
        <v>0</v>
      </c>
      <c r="I884" s="33">
        <v>115.65</v>
      </c>
      <c r="J884" s="49">
        <v>414640</v>
      </c>
      <c r="K884" s="42"/>
      <c r="L884" s="42"/>
    </row>
    <row r="885" spans="1:12">
      <c r="A885" s="39" t="s">
        <v>201</v>
      </c>
      <c r="B885" s="42" t="s">
        <v>158</v>
      </c>
      <c r="C885" s="42" t="s">
        <v>159</v>
      </c>
      <c r="D885" s="42" t="s">
        <v>79</v>
      </c>
      <c r="E885" s="42" t="s">
        <v>141</v>
      </c>
      <c r="F885" s="48">
        <v>44316</v>
      </c>
      <c r="G885" s="33">
        <v>634.64</v>
      </c>
      <c r="H885" s="33">
        <v>0</v>
      </c>
      <c r="I885" s="33">
        <v>634.64</v>
      </c>
      <c r="J885" s="49">
        <v>414641</v>
      </c>
      <c r="K885" s="42"/>
      <c r="L885" s="42"/>
    </row>
    <row r="886" spans="1:12">
      <c r="A886" s="39" t="s">
        <v>201</v>
      </c>
      <c r="B886" s="42" t="s">
        <v>158</v>
      </c>
      <c r="C886" s="42" t="s">
        <v>159</v>
      </c>
      <c r="D886" s="42" t="s">
        <v>79</v>
      </c>
      <c r="E886" s="42" t="s">
        <v>141</v>
      </c>
      <c r="F886" s="48">
        <v>44316</v>
      </c>
      <c r="G886" s="33">
        <v>3000</v>
      </c>
      <c r="H886" s="33">
        <v>0</v>
      </c>
      <c r="I886" s="33">
        <v>3000</v>
      </c>
      <c r="J886" s="49">
        <v>414642</v>
      </c>
      <c r="K886" s="42"/>
      <c r="L886" s="42"/>
    </row>
    <row r="887" spans="1:12">
      <c r="A887" s="39" t="s">
        <v>201</v>
      </c>
      <c r="B887" s="42" t="s">
        <v>158</v>
      </c>
      <c r="C887" s="42" t="s">
        <v>159</v>
      </c>
      <c r="D887" s="42" t="s">
        <v>79</v>
      </c>
      <c r="E887" s="42" t="s">
        <v>141</v>
      </c>
      <c r="F887" s="48">
        <v>44316</v>
      </c>
      <c r="G887" s="33">
        <v>1380</v>
      </c>
      <c r="H887" s="33">
        <v>0</v>
      </c>
      <c r="I887" s="33">
        <v>1380</v>
      </c>
      <c r="J887" s="49">
        <v>414643</v>
      </c>
      <c r="K887" s="42"/>
      <c r="L887" s="42"/>
    </row>
    <row r="888" spans="1:12">
      <c r="A888" s="39" t="s">
        <v>201</v>
      </c>
      <c r="B888" s="42" t="s">
        <v>158</v>
      </c>
      <c r="C888" s="42" t="s">
        <v>159</v>
      </c>
      <c r="D888" s="42" t="s">
        <v>79</v>
      </c>
      <c r="E888" s="42" t="s">
        <v>141</v>
      </c>
      <c r="F888" s="48">
        <v>44316</v>
      </c>
      <c r="G888" s="33">
        <v>49.9</v>
      </c>
      <c r="H888" s="33">
        <v>0</v>
      </c>
      <c r="I888" s="33">
        <v>49.9</v>
      </c>
      <c r="J888" s="49">
        <v>414644</v>
      </c>
      <c r="K888" s="42"/>
      <c r="L888" s="42"/>
    </row>
    <row r="889" spans="1:12">
      <c r="A889" s="39" t="s">
        <v>201</v>
      </c>
      <c r="B889" s="42" t="s">
        <v>158</v>
      </c>
      <c r="C889" s="42" t="s">
        <v>159</v>
      </c>
      <c r="D889" s="42" t="s">
        <v>79</v>
      </c>
      <c r="E889" s="42" t="s">
        <v>141</v>
      </c>
      <c r="F889" s="48">
        <v>44316</v>
      </c>
      <c r="G889" s="33">
        <v>1453.11</v>
      </c>
      <c r="H889" s="33">
        <v>0</v>
      </c>
      <c r="I889" s="33">
        <v>1453.11</v>
      </c>
      <c r="J889" s="49">
        <v>414645</v>
      </c>
      <c r="K889" s="42"/>
      <c r="L889" s="42"/>
    </row>
    <row r="890" spans="1:12">
      <c r="A890" s="39" t="s">
        <v>201</v>
      </c>
      <c r="B890" s="42" t="s">
        <v>158</v>
      </c>
      <c r="C890" s="42" t="s">
        <v>159</v>
      </c>
      <c r="D890" s="42" t="s">
        <v>79</v>
      </c>
      <c r="E890" s="42" t="s">
        <v>141</v>
      </c>
      <c r="F890" s="48">
        <v>44316</v>
      </c>
      <c r="G890" s="33">
        <v>1770</v>
      </c>
      <c r="H890" s="33">
        <v>0</v>
      </c>
      <c r="I890" s="33">
        <v>1770</v>
      </c>
      <c r="J890" s="49">
        <v>414646</v>
      </c>
      <c r="K890" s="42"/>
      <c r="L890" s="42"/>
    </row>
    <row r="891" spans="1:12">
      <c r="A891" s="39" t="s">
        <v>201</v>
      </c>
      <c r="B891" s="42" t="s">
        <v>158</v>
      </c>
      <c r="C891" s="42" t="s">
        <v>159</v>
      </c>
      <c r="D891" s="42" t="s">
        <v>79</v>
      </c>
      <c r="E891" s="42" t="s">
        <v>141</v>
      </c>
      <c r="F891" s="48">
        <v>44316</v>
      </c>
      <c r="G891" s="33">
        <v>2338.88</v>
      </c>
      <c r="H891" s="33">
        <v>0</v>
      </c>
      <c r="I891" s="33">
        <v>2338.88</v>
      </c>
      <c r="J891" s="49">
        <v>414647</v>
      </c>
      <c r="K891" s="42"/>
      <c r="L891" s="42"/>
    </row>
    <row r="892" spans="1:12">
      <c r="A892" s="39" t="s">
        <v>201</v>
      </c>
      <c r="B892" s="42" t="s">
        <v>158</v>
      </c>
      <c r="C892" s="42" t="s">
        <v>159</v>
      </c>
      <c r="D892" s="42" t="s">
        <v>79</v>
      </c>
      <c r="E892" s="42" t="s">
        <v>141</v>
      </c>
      <c r="F892" s="48">
        <v>44316</v>
      </c>
      <c r="G892" s="33">
        <v>7371.85</v>
      </c>
      <c r="H892" s="33">
        <v>0</v>
      </c>
      <c r="I892" s="33">
        <v>7371.85</v>
      </c>
      <c r="J892" s="49">
        <v>414648</v>
      </c>
      <c r="K892" s="42"/>
      <c r="L892" s="42"/>
    </row>
    <row r="893" spans="1:12">
      <c r="A893" s="39" t="s">
        <v>201</v>
      </c>
      <c r="B893" s="42" t="s">
        <v>158</v>
      </c>
      <c r="C893" s="42" t="s">
        <v>159</v>
      </c>
      <c r="D893" s="42" t="s">
        <v>79</v>
      </c>
      <c r="E893" s="42" t="s">
        <v>141</v>
      </c>
      <c r="F893" s="48">
        <v>44316</v>
      </c>
      <c r="G893" s="33">
        <v>53167.8</v>
      </c>
      <c r="H893" s="33">
        <v>0</v>
      </c>
      <c r="I893" s="33">
        <v>53167.8</v>
      </c>
      <c r="J893" s="49">
        <v>414650</v>
      </c>
      <c r="K893" s="42"/>
      <c r="L893" s="42"/>
    </row>
    <row r="894" spans="1:12">
      <c r="A894" s="39" t="s">
        <v>201</v>
      </c>
      <c r="B894" s="42" t="s">
        <v>158</v>
      </c>
      <c r="C894" s="42" t="s">
        <v>159</v>
      </c>
      <c r="D894" s="42" t="s">
        <v>79</v>
      </c>
      <c r="E894" s="42" t="s">
        <v>141</v>
      </c>
      <c r="F894" s="48">
        <v>44316</v>
      </c>
      <c r="G894" s="33">
        <v>53167.8</v>
      </c>
      <c r="H894" s="33">
        <v>-53167.8</v>
      </c>
      <c r="I894" s="33">
        <v>0</v>
      </c>
      <c r="J894" s="49">
        <v>414657</v>
      </c>
      <c r="K894" s="42"/>
      <c r="L894" s="42"/>
    </row>
    <row r="895" spans="1:12">
      <c r="A895" s="39" t="s">
        <v>201</v>
      </c>
      <c r="B895" s="42" t="s">
        <v>158</v>
      </c>
      <c r="C895" s="42" t="s">
        <v>159</v>
      </c>
      <c r="D895" s="42" t="s">
        <v>79</v>
      </c>
      <c r="E895" s="42" t="s">
        <v>141</v>
      </c>
      <c r="F895" s="48">
        <v>44321</v>
      </c>
      <c r="G895" s="33">
        <v>150000</v>
      </c>
      <c r="H895" s="33">
        <v>0</v>
      </c>
      <c r="I895" s="33">
        <v>150000</v>
      </c>
      <c r="J895" s="49">
        <v>414626</v>
      </c>
      <c r="K895" s="42"/>
      <c r="L895" s="42"/>
    </row>
    <row r="896" spans="1:12">
      <c r="A896" s="39" t="s">
        <v>201</v>
      </c>
      <c r="B896" s="42" t="s">
        <v>158</v>
      </c>
      <c r="C896" s="42" t="s">
        <v>159</v>
      </c>
      <c r="D896" s="42" t="s">
        <v>79</v>
      </c>
      <c r="E896" s="42" t="s">
        <v>141</v>
      </c>
      <c r="F896" s="48">
        <v>44326</v>
      </c>
      <c r="G896" s="33">
        <v>3871.29</v>
      </c>
      <c r="H896" s="33">
        <v>0</v>
      </c>
      <c r="I896" s="33">
        <v>3871.29</v>
      </c>
      <c r="J896" s="49">
        <v>414757</v>
      </c>
      <c r="K896" s="42"/>
      <c r="L896" s="42"/>
    </row>
    <row r="897" spans="1:12">
      <c r="A897" s="39" t="s">
        <v>201</v>
      </c>
      <c r="B897" s="42" t="s">
        <v>158</v>
      </c>
      <c r="C897" s="42" t="s">
        <v>159</v>
      </c>
      <c r="D897" s="42" t="s">
        <v>79</v>
      </c>
      <c r="E897" s="42" t="s">
        <v>141</v>
      </c>
      <c r="F897" s="48">
        <v>44330</v>
      </c>
      <c r="G897" s="33">
        <v>0</v>
      </c>
      <c r="H897" s="33">
        <v>-25115.62</v>
      </c>
      <c r="I897" s="33">
        <v>-25115.62</v>
      </c>
      <c r="J897" s="49">
        <v>414628</v>
      </c>
      <c r="K897" s="42"/>
      <c r="L897" s="42"/>
    </row>
    <row r="898" spans="1:12">
      <c r="A898" s="39" t="s">
        <v>201</v>
      </c>
      <c r="B898" s="42" t="s">
        <v>158</v>
      </c>
      <c r="C898" s="42" t="s">
        <v>159</v>
      </c>
      <c r="D898" s="42" t="s">
        <v>79</v>
      </c>
      <c r="E898" s="42" t="s">
        <v>141</v>
      </c>
      <c r="F898" s="48">
        <v>44333</v>
      </c>
      <c r="G898" s="33">
        <v>0</v>
      </c>
      <c r="H898" s="33">
        <v>-150000</v>
      </c>
      <c r="I898" s="33">
        <v>-150000</v>
      </c>
      <c r="J898" s="49">
        <v>414627</v>
      </c>
      <c r="K898" s="42"/>
      <c r="L898" s="42"/>
    </row>
    <row r="899" spans="1:12">
      <c r="A899" s="39" t="s">
        <v>201</v>
      </c>
      <c r="B899" s="42" t="s">
        <v>158</v>
      </c>
      <c r="C899" s="42" t="s">
        <v>159</v>
      </c>
      <c r="D899" s="42" t="s">
        <v>79</v>
      </c>
      <c r="E899" s="42" t="s">
        <v>141</v>
      </c>
      <c r="F899" s="48">
        <v>44347</v>
      </c>
      <c r="G899" s="33">
        <v>0</v>
      </c>
      <c r="H899" s="33">
        <v>-31817.14</v>
      </c>
      <c r="I899" s="33">
        <v>-31817.14</v>
      </c>
      <c r="J899" s="49">
        <v>414649</v>
      </c>
      <c r="K899" s="42"/>
      <c r="L899" s="42"/>
    </row>
    <row r="900" spans="1:12">
      <c r="A900" s="39" t="s">
        <v>201</v>
      </c>
      <c r="B900" s="42" t="s">
        <v>158</v>
      </c>
      <c r="C900" s="42" t="s">
        <v>159</v>
      </c>
      <c r="D900" s="42" t="s">
        <v>79</v>
      </c>
      <c r="E900" s="42" t="s">
        <v>141</v>
      </c>
      <c r="F900" s="48">
        <v>44347</v>
      </c>
      <c r="G900" s="33">
        <v>0</v>
      </c>
      <c r="H900" s="33">
        <v>-25725.3</v>
      </c>
      <c r="I900" s="33">
        <v>-25725.3</v>
      </c>
      <c r="J900" s="49">
        <v>414654</v>
      </c>
      <c r="K900" s="42"/>
      <c r="L900" s="42"/>
    </row>
    <row r="901" spans="1:12">
      <c r="A901" s="39" t="s">
        <v>201</v>
      </c>
      <c r="B901" s="42" t="s">
        <v>158</v>
      </c>
      <c r="C901" s="42" t="s">
        <v>159</v>
      </c>
      <c r="D901" s="42" t="s">
        <v>79</v>
      </c>
      <c r="E901" s="42" t="s">
        <v>141</v>
      </c>
      <c r="F901" s="48">
        <v>44347</v>
      </c>
      <c r="G901" s="33">
        <v>3582</v>
      </c>
      <c r="H901" s="33">
        <v>0</v>
      </c>
      <c r="I901" s="33">
        <v>3582</v>
      </c>
      <c r="J901" s="49">
        <v>414654</v>
      </c>
      <c r="K901" s="42"/>
      <c r="L901" s="42"/>
    </row>
    <row r="902" spans="1:12">
      <c r="A902" s="39" t="s">
        <v>201</v>
      </c>
      <c r="B902" s="42" t="s">
        <v>158</v>
      </c>
      <c r="C902" s="42" t="s">
        <v>159</v>
      </c>
      <c r="D902" s="42" t="s">
        <v>79</v>
      </c>
      <c r="E902" s="42" t="s">
        <v>141</v>
      </c>
      <c r="F902" s="48">
        <v>44347</v>
      </c>
      <c r="G902" s="33">
        <v>360</v>
      </c>
      <c r="H902" s="33">
        <v>0</v>
      </c>
      <c r="I902" s="33">
        <v>360</v>
      </c>
      <c r="J902" s="49">
        <v>414654</v>
      </c>
      <c r="K902" s="42"/>
      <c r="L902" s="42"/>
    </row>
    <row r="903" spans="1:12">
      <c r="A903" s="39" t="s">
        <v>201</v>
      </c>
      <c r="B903" s="42" t="s">
        <v>158</v>
      </c>
      <c r="C903" s="42" t="s">
        <v>159</v>
      </c>
      <c r="D903" s="42" t="s">
        <v>79</v>
      </c>
      <c r="E903" s="42" t="s">
        <v>141</v>
      </c>
      <c r="F903" s="48">
        <v>44347</v>
      </c>
      <c r="G903" s="33">
        <v>15000</v>
      </c>
      <c r="H903" s="33">
        <v>0</v>
      </c>
      <c r="I903" s="33">
        <v>15000</v>
      </c>
      <c r="J903" s="49">
        <v>414654</v>
      </c>
      <c r="K903" s="42"/>
      <c r="L903" s="42"/>
    </row>
    <row r="904" spans="1:12">
      <c r="A904" s="39" t="s">
        <v>201</v>
      </c>
      <c r="B904" s="42" t="s">
        <v>158</v>
      </c>
      <c r="C904" s="42" t="s">
        <v>159</v>
      </c>
      <c r="D904" s="42" t="s">
        <v>79</v>
      </c>
      <c r="E904" s="42" t="s">
        <v>141</v>
      </c>
      <c r="F904" s="48">
        <v>44347</v>
      </c>
      <c r="G904" s="33">
        <v>6783.3</v>
      </c>
      <c r="H904" s="33">
        <v>0</v>
      </c>
      <c r="I904" s="33">
        <v>6783.3</v>
      </c>
      <c r="J904" s="49">
        <v>414654</v>
      </c>
      <c r="K904" s="42"/>
      <c r="L904" s="42"/>
    </row>
    <row r="905" spans="1:12">
      <c r="A905" s="39" t="s">
        <v>201</v>
      </c>
      <c r="B905" s="42" t="s">
        <v>158</v>
      </c>
      <c r="C905" s="42" t="s">
        <v>159</v>
      </c>
      <c r="D905" s="42" t="s">
        <v>79</v>
      </c>
      <c r="E905" s="42" t="s">
        <v>141</v>
      </c>
      <c r="F905" s="48">
        <v>44347</v>
      </c>
      <c r="G905" s="33">
        <v>0</v>
      </c>
      <c r="H905" s="33">
        <v>-32360.58</v>
      </c>
      <c r="I905" s="33">
        <v>-32360.58</v>
      </c>
      <c r="J905" s="49">
        <v>414655</v>
      </c>
      <c r="K905" s="42"/>
      <c r="L905" s="42"/>
    </row>
    <row r="906" spans="1:12">
      <c r="A906" s="39" t="s">
        <v>201</v>
      </c>
      <c r="B906" s="42" t="s">
        <v>158</v>
      </c>
      <c r="C906" s="42" t="s">
        <v>159</v>
      </c>
      <c r="D906" s="42" t="s">
        <v>79</v>
      </c>
      <c r="E906" s="42" t="s">
        <v>141</v>
      </c>
      <c r="F906" s="48">
        <v>44347</v>
      </c>
      <c r="G906" s="33">
        <v>11480.73</v>
      </c>
      <c r="H906" s="33">
        <v>0</v>
      </c>
      <c r="I906" s="33">
        <v>11480.73</v>
      </c>
      <c r="J906" s="49">
        <v>414655</v>
      </c>
      <c r="K906" s="42"/>
      <c r="L906" s="42"/>
    </row>
    <row r="907" spans="1:12">
      <c r="A907" s="39" t="s">
        <v>201</v>
      </c>
      <c r="B907" s="42" t="s">
        <v>158</v>
      </c>
      <c r="C907" s="42" t="s">
        <v>159</v>
      </c>
      <c r="D907" s="42" t="s">
        <v>79</v>
      </c>
      <c r="E907" s="42" t="s">
        <v>141</v>
      </c>
      <c r="F907" s="48">
        <v>44347</v>
      </c>
      <c r="G907" s="33">
        <v>2235</v>
      </c>
      <c r="H907" s="33">
        <v>0</v>
      </c>
      <c r="I907" s="33">
        <v>2235</v>
      </c>
      <c r="J907" s="49">
        <v>414655</v>
      </c>
      <c r="K907" s="42"/>
      <c r="L907" s="42"/>
    </row>
    <row r="908" spans="1:12">
      <c r="A908" s="39" t="s">
        <v>201</v>
      </c>
      <c r="B908" s="42" t="s">
        <v>158</v>
      </c>
      <c r="C908" s="42" t="s">
        <v>159</v>
      </c>
      <c r="D908" s="42" t="s">
        <v>79</v>
      </c>
      <c r="E908" s="42" t="s">
        <v>141</v>
      </c>
      <c r="F908" s="48">
        <v>44347</v>
      </c>
      <c r="G908" s="33">
        <v>2535</v>
      </c>
      <c r="H908" s="33">
        <v>0</v>
      </c>
      <c r="I908" s="33">
        <v>2535</v>
      </c>
      <c r="J908" s="49">
        <v>414655</v>
      </c>
      <c r="K908" s="42"/>
      <c r="L908" s="42"/>
    </row>
    <row r="909" spans="1:12">
      <c r="A909" s="39" t="s">
        <v>201</v>
      </c>
      <c r="B909" s="42" t="s">
        <v>158</v>
      </c>
      <c r="C909" s="42" t="s">
        <v>159</v>
      </c>
      <c r="D909" s="42" t="s">
        <v>79</v>
      </c>
      <c r="E909" s="42" t="s">
        <v>141</v>
      </c>
      <c r="F909" s="48">
        <v>44347</v>
      </c>
      <c r="G909" s="33">
        <v>3330.58</v>
      </c>
      <c r="H909" s="33">
        <v>0</v>
      </c>
      <c r="I909" s="33">
        <v>3330.58</v>
      </c>
      <c r="J909" s="49">
        <v>414655</v>
      </c>
      <c r="K909" s="42"/>
      <c r="L909" s="42"/>
    </row>
    <row r="910" spans="1:12">
      <c r="A910" s="39" t="s">
        <v>201</v>
      </c>
      <c r="B910" s="42" t="s">
        <v>158</v>
      </c>
      <c r="C910" s="42" t="s">
        <v>159</v>
      </c>
      <c r="D910" s="42" t="s">
        <v>79</v>
      </c>
      <c r="E910" s="42" t="s">
        <v>141</v>
      </c>
      <c r="F910" s="48">
        <v>44347</v>
      </c>
      <c r="G910" s="33">
        <v>8529.31</v>
      </c>
      <c r="H910" s="33">
        <v>0</v>
      </c>
      <c r="I910" s="33">
        <v>8529.31</v>
      </c>
      <c r="J910" s="49">
        <v>414655</v>
      </c>
      <c r="K910" s="42"/>
      <c r="L910" s="42"/>
    </row>
    <row r="911" spans="1:12">
      <c r="A911" s="39" t="s">
        <v>201</v>
      </c>
      <c r="B911" s="42" t="s">
        <v>158</v>
      </c>
      <c r="C911" s="42" t="s">
        <v>159</v>
      </c>
      <c r="D911" s="42" t="s">
        <v>79</v>
      </c>
      <c r="E911" s="42" t="s">
        <v>141</v>
      </c>
      <c r="F911" s="48">
        <v>44347</v>
      </c>
      <c r="G911" s="33">
        <v>378.67</v>
      </c>
      <c r="H911" s="33">
        <v>0</v>
      </c>
      <c r="I911" s="33">
        <v>378.67</v>
      </c>
      <c r="J911" s="49">
        <v>414655</v>
      </c>
      <c r="K911" s="42"/>
      <c r="L911" s="42"/>
    </row>
    <row r="912" spans="1:12">
      <c r="A912" s="39" t="s">
        <v>201</v>
      </c>
      <c r="B912" s="42" t="s">
        <v>158</v>
      </c>
      <c r="C912" s="42" t="s">
        <v>159</v>
      </c>
      <c r="D912" s="42" t="s">
        <v>79</v>
      </c>
      <c r="E912" s="42" t="s">
        <v>141</v>
      </c>
      <c r="F912" s="48">
        <v>44347</v>
      </c>
      <c r="G912" s="33">
        <v>3871.29</v>
      </c>
      <c r="H912" s="33">
        <v>0</v>
      </c>
      <c r="I912" s="33">
        <v>3871.29</v>
      </c>
      <c r="J912" s="49">
        <v>414655</v>
      </c>
      <c r="K912" s="42"/>
      <c r="L912" s="42"/>
    </row>
    <row r="913" spans="1:12">
      <c r="A913" s="39" t="s">
        <v>201</v>
      </c>
      <c r="B913" s="42" t="s">
        <v>158</v>
      </c>
      <c r="C913" s="42" t="s">
        <v>159</v>
      </c>
      <c r="D913" s="42" t="s">
        <v>79</v>
      </c>
      <c r="E913" s="42" t="s">
        <v>141</v>
      </c>
      <c r="F913" s="48">
        <v>44347</v>
      </c>
      <c r="G913" s="33">
        <v>0</v>
      </c>
      <c r="H913" s="33">
        <v>-406.12</v>
      </c>
      <c r="I913" s="33">
        <v>-406.12</v>
      </c>
      <c r="J913" s="49">
        <v>414656</v>
      </c>
      <c r="K913" s="42"/>
      <c r="L913" s="42"/>
    </row>
    <row r="914" spans="1:12">
      <c r="A914" s="39" t="s">
        <v>201</v>
      </c>
      <c r="B914" s="42" t="s">
        <v>158</v>
      </c>
      <c r="C914" s="42" t="s">
        <v>159</v>
      </c>
      <c r="D914" s="42" t="s">
        <v>79</v>
      </c>
      <c r="E914" s="42" t="s">
        <v>141</v>
      </c>
      <c r="F914" s="48">
        <v>44347</v>
      </c>
      <c r="G914" s="33">
        <v>0</v>
      </c>
      <c r="H914" s="33">
        <v>-161.55000000000001</v>
      </c>
      <c r="I914" s="33">
        <v>-161.55000000000001</v>
      </c>
      <c r="J914" s="49">
        <v>414656</v>
      </c>
      <c r="K914" s="42"/>
      <c r="L914" s="42"/>
    </row>
    <row r="915" spans="1:12">
      <c r="A915" s="39" t="s">
        <v>201</v>
      </c>
      <c r="B915" s="42" t="s">
        <v>158</v>
      </c>
      <c r="C915" s="42" t="s">
        <v>159</v>
      </c>
      <c r="D915" s="42" t="s">
        <v>79</v>
      </c>
      <c r="E915" s="42" t="s">
        <v>141</v>
      </c>
      <c r="F915" s="48">
        <v>44347</v>
      </c>
      <c r="G915" s="33">
        <v>580.54999999999995</v>
      </c>
      <c r="H915" s="33">
        <v>0</v>
      </c>
      <c r="I915" s="33">
        <v>580.54999999999995</v>
      </c>
      <c r="J915" s="49">
        <v>414661</v>
      </c>
      <c r="K915" s="42"/>
      <c r="L915" s="42"/>
    </row>
    <row r="916" spans="1:12">
      <c r="A916" s="39" t="s">
        <v>201</v>
      </c>
      <c r="B916" s="42" t="s">
        <v>158</v>
      </c>
      <c r="C916" s="42" t="s">
        <v>159</v>
      </c>
      <c r="D916" s="42" t="s">
        <v>79</v>
      </c>
      <c r="E916" s="42" t="s">
        <v>141</v>
      </c>
      <c r="F916" s="48">
        <v>44347</v>
      </c>
      <c r="G916" s="33">
        <v>647.70000000000005</v>
      </c>
      <c r="H916" s="33">
        <v>0</v>
      </c>
      <c r="I916" s="33">
        <v>647.70000000000005</v>
      </c>
      <c r="J916" s="49">
        <v>414662</v>
      </c>
      <c r="K916" s="42"/>
      <c r="L916" s="42"/>
    </row>
    <row r="917" spans="1:12">
      <c r="A917" s="39" t="s">
        <v>201</v>
      </c>
      <c r="B917" s="42" t="s">
        <v>158</v>
      </c>
      <c r="C917" s="42" t="s">
        <v>159</v>
      </c>
      <c r="D917" s="42" t="s">
        <v>79</v>
      </c>
      <c r="E917" s="42" t="s">
        <v>141</v>
      </c>
      <c r="F917" s="48">
        <v>44347</v>
      </c>
      <c r="G917" s="33">
        <v>136.99</v>
      </c>
      <c r="H917" s="33">
        <v>0</v>
      </c>
      <c r="I917" s="33">
        <v>136.99</v>
      </c>
      <c r="J917" s="49">
        <v>414761</v>
      </c>
      <c r="K917" s="42"/>
      <c r="L917" s="42"/>
    </row>
    <row r="918" spans="1:12">
      <c r="A918" s="39" t="s">
        <v>201</v>
      </c>
      <c r="B918" s="42" t="s">
        <v>158</v>
      </c>
      <c r="C918" s="42" t="s">
        <v>159</v>
      </c>
      <c r="D918" s="42" t="s">
        <v>79</v>
      </c>
      <c r="E918" s="42" t="s">
        <v>141</v>
      </c>
      <c r="F918" s="48">
        <v>44347</v>
      </c>
      <c r="G918" s="33">
        <v>376.48</v>
      </c>
      <c r="H918" s="33">
        <v>0</v>
      </c>
      <c r="I918" s="33">
        <v>376.48</v>
      </c>
      <c r="J918" s="49">
        <v>414762</v>
      </c>
      <c r="K918" s="42"/>
      <c r="L918" s="42"/>
    </row>
    <row r="919" spans="1:12">
      <c r="A919" s="39" t="s">
        <v>201</v>
      </c>
      <c r="B919" s="42" t="s">
        <v>158</v>
      </c>
      <c r="C919" s="42" t="s">
        <v>159</v>
      </c>
      <c r="D919" s="42" t="s">
        <v>79</v>
      </c>
      <c r="E919" s="42" t="s">
        <v>141</v>
      </c>
      <c r="F919" s="48">
        <v>44347</v>
      </c>
      <c r="G919" s="33">
        <v>5</v>
      </c>
      <c r="H919" s="33">
        <v>0</v>
      </c>
      <c r="I919" s="33">
        <v>5</v>
      </c>
      <c r="J919" s="49">
        <v>414763</v>
      </c>
      <c r="K919" s="42"/>
      <c r="L919" s="42"/>
    </row>
    <row r="920" spans="1:12">
      <c r="A920" s="39" t="s">
        <v>201</v>
      </c>
      <c r="B920" s="42" t="s">
        <v>158</v>
      </c>
      <c r="C920" s="42" t="s">
        <v>159</v>
      </c>
      <c r="D920" s="42" t="s">
        <v>79</v>
      </c>
      <c r="E920" s="42" t="s">
        <v>141</v>
      </c>
      <c r="F920" s="48">
        <v>44347</v>
      </c>
      <c r="G920" s="33">
        <v>468.4</v>
      </c>
      <c r="H920" s="33">
        <v>0</v>
      </c>
      <c r="I920" s="33">
        <v>468.4</v>
      </c>
      <c r="J920" s="49">
        <v>414764</v>
      </c>
      <c r="K920" s="42"/>
      <c r="L920" s="42"/>
    </row>
    <row r="921" spans="1:12">
      <c r="A921" s="39" t="s">
        <v>201</v>
      </c>
      <c r="B921" s="42" t="s">
        <v>158</v>
      </c>
      <c r="C921" s="42" t="s">
        <v>159</v>
      </c>
      <c r="D921" s="42" t="s">
        <v>79</v>
      </c>
      <c r="E921" s="42" t="s">
        <v>141</v>
      </c>
      <c r="F921" s="48">
        <v>44351</v>
      </c>
      <c r="G921" s="33">
        <v>25000</v>
      </c>
      <c r="H921" s="33">
        <v>0</v>
      </c>
      <c r="I921" s="33">
        <v>25000</v>
      </c>
      <c r="J921" s="49">
        <v>414659</v>
      </c>
      <c r="K921" s="42"/>
      <c r="L921" s="42"/>
    </row>
    <row r="922" spans="1:12">
      <c r="A922" s="39" t="s">
        <v>201</v>
      </c>
      <c r="B922" s="42" t="s">
        <v>158</v>
      </c>
      <c r="C922" s="42" t="s">
        <v>159</v>
      </c>
      <c r="D922" s="42" t="s">
        <v>79</v>
      </c>
      <c r="E922" s="42" t="s">
        <v>141</v>
      </c>
      <c r="F922" s="48">
        <v>44358</v>
      </c>
      <c r="G922" s="33">
        <v>0</v>
      </c>
      <c r="H922" s="33">
        <v>-25000</v>
      </c>
      <c r="I922" s="33">
        <v>-25000</v>
      </c>
      <c r="J922" s="49">
        <v>414660</v>
      </c>
      <c r="K922" s="42"/>
      <c r="L922" s="42"/>
    </row>
    <row r="923" spans="1:12">
      <c r="A923" s="39" t="s">
        <v>201</v>
      </c>
      <c r="B923" s="42" t="s">
        <v>158</v>
      </c>
      <c r="C923" s="42" t="s">
        <v>159</v>
      </c>
      <c r="D923" s="42" t="s">
        <v>79</v>
      </c>
      <c r="E923" s="42" t="s">
        <v>141</v>
      </c>
      <c r="F923" s="48">
        <v>44377</v>
      </c>
      <c r="G923" s="33">
        <v>360</v>
      </c>
      <c r="H923" s="33">
        <v>0</v>
      </c>
      <c r="I923" s="33">
        <v>360</v>
      </c>
      <c r="J923" s="49">
        <v>414668</v>
      </c>
      <c r="K923" s="42"/>
      <c r="L923" s="42"/>
    </row>
    <row r="924" spans="1:12">
      <c r="A924" s="39" t="s">
        <v>201</v>
      </c>
      <c r="B924" s="42" t="s">
        <v>158</v>
      </c>
      <c r="C924" s="42" t="s">
        <v>159</v>
      </c>
      <c r="D924" s="42" t="s">
        <v>79</v>
      </c>
      <c r="E924" s="42" t="s">
        <v>141</v>
      </c>
      <c r="F924" s="48">
        <v>44377</v>
      </c>
      <c r="G924" s="33">
        <v>8600</v>
      </c>
      <c r="H924" s="33">
        <v>0</v>
      </c>
      <c r="I924" s="33">
        <v>8600</v>
      </c>
      <c r="J924" s="49">
        <v>414669</v>
      </c>
      <c r="K924" s="42"/>
      <c r="L924" s="42"/>
    </row>
    <row r="925" spans="1:12">
      <c r="A925" s="39" t="s">
        <v>201</v>
      </c>
      <c r="B925" s="42" t="s">
        <v>158</v>
      </c>
      <c r="C925" s="42" t="s">
        <v>159</v>
      </c>
      <c r="D925" s="42" t="s">
        <v>79</v>
      </c>
      <c r="E925" s="42" t="s">
        <v>141</v>
      </c>
      <c r="F925" s="48">
        <v>44377</v>
      </c>
      <c r="G925" s="33">
        <v>5106.7700000000004</v>
      </c>
      <c r="H925" s="33">
        <v>0</v>
      </c>
      <c r="I925" s="33">
        <v>5106.7700000000004</v>
      </c>
      <c r="J925" s="49">
        <v>414670</v>
      </c>
      <c r="K925" s="42"/>
      <c r="L925" s="42"/>
    </row>
    <row r="926" spans="1:12">
      <c r="A926" s="39" t="s">
        <v>201</v>
      </c>
      <c r="B926" s="42" t="s">
        <v>158</v>
      </c>
      <c r="C926" s="42" t="s">
        <v>159</v>
      </c>
      <c r="D926" s="42" t="s">
        <v>79</v>
      </c>
      <c r="E926" s="42" t="s">
        <v>141</v>
      </c>
      <c r="F926" s="48">
        <v>44377</v>
      </c>
      <c r="G926" s="33">
        <v>1950</v>
      </c>
      <c r="H926" s="33">
        <v>0</v>
      </c>
      <c r="I926" s="33">
        <v>1950</v>
      </c>
      <c r="J926" s="49">
        <v>414671</v>
      </c>
      <c r="K926" s="42"/>
      <c r="L926" s="42"/>
    </row>
    <row r="927" spans="1:12">
      <c r="A927" s="39" t="s">
        <v>201</v>
      </c>
      <c r="B927" s="42" t="s">
        <v>158</v>
      </c>
      <c r="C927" s="42" t="s">
        <v>159</v>
      </c>
      <c r="D927" s="42" t="s">
        <v>79</v>
      </c>
      <c r="E927" s="42" t="s">
        <v>141</v>
      </c>
      <c r="F927" s="48">
        <v>44377</v>
      </c>
      <c r="G927" s="33">
        <v>6118.5</v>
      </c>
      <c r="H927" s="33">
        <v>0</v>
      </c>
      <c r="I927" s="33">
        <v>6118.5</v>
      </c>
      <c r="J927" s="49">
        <v>414672</v>
      </c>
      <c r="K927" s="42"/>
      <c r="L927" s="42"/>
    </row>
    <row r="928" spans="1:12">
      <c r="A928" s="39" t="s">
        <v>201</v>
      </c>
      <c r="B928" s="42" t="s">
        <v>158</v>
      </c>
      <c r="C928" s="42" t="s">
        <v>159</v>
      </c>
      <c r="D928" s="42" t="s">
        <v>79</v>
      </c>
      <c r="E928" s="42" t="s">
        <v>141</v>
      </c>
      <c r="F928" s="48">
        <v>44377</v>
      </c>
      <c r="G928" s="33">
        <v>11212.5</v>
      </c>
      <c r="H928" s="33">
        <v>0</v>
      </c>
      <c r="I928" s="33">
        <v>11212.5</v>
      </c>
      <c r="J928" s="49">
        <v>414673</v>
      </c>
      <c r="K928" s="42"/>
      <c r="L928" s="42"/>
    </row>
    <row r="929" spans="1:12">
      <c r="A929" s="39" t="s">
        <v>201</v>
      </c>
      <c r="B929" s="42" t="s">
        <v>158</v>
      </c>
      <c r="C929" s="42" t="s">
        <v>159</v>
      </c>
      <c r="D929" s="42" t="s">
        <v>79</v>
      </c>
      <c r="E929" s="42" t="s">
        <v>141</v>
      </c>
      <c r="F929" s="48">
        <v>44377</v>
      </c>
      <c r="G929" s="33">
        <v>2947.15</v>
      </c>
      <c r="H929" s="33">
        <v>0</v>
      </c>
      <c r="I929" s="33">
        <v>2947.15</v>
      </c>
      <c r="J929" s="49">
        <v>414674</v>
      </c>
      <c r="K929" s="42"/>
      <c r="L929" s="42"/>
    </row>
    <row r="930" spans="1:12">
      <c r="A930" s="39" t="s">
        <v>201</v>
      </c>
      <c r="B930" s="42" t="s">
        <v>158</v>
      </c>
      <c r="C930" s="42" t="s">
        <v>159</v>
      </c>
      <c r="D930" s="42" t="s">
        <v>79</v>
      </c>
      <c r="E930" s="42" t="s">
        <v>141</v>
      </c>
      <c r="F930" s="48">
        <v>44377</v>
      </c>
      <c r="G930" s="33">
        <v>240</v>
      </c>
      <c r="H930" s="33">
        <v>0</v>
      </c>
      <c r="I930" s="33">
        <v>240</v>
      </c>
      <c r="J930" s="49">
        <v>414675</v>
      </c>
      <c r="K930" s="42"/>
      <c r="L930" s="42"/>
    </row>
    <row r="931" spans="1:12">
      <c r="A931" s="39" t="s">
        <v>201</v>
      </c>
      <c r="B931" s="42" t="s">
        <v>158</v>
      </c>
      <c r="C931" s="42" t="s">
        <v>159</v>
      </c>
      <c r="D931" s="42" t="s">
        <v>79</v>
      </c>
      <c r="E931" s="42" t="s">
        <v>141</v>
      </c>
      <c r="F931" s="48">
        <v>44377</v>
      </c>
      <c r="G931" s="33">
        <v>5430</v>
      </c>
      <c r="H931" s="33">
        <v>0</v>
      </c>
      <c r="I931" s="33">
        <v>5430</v>
      </c>
      <c r="J931" s="49">
        <v>414681</v>
      </c>
      <c r="K931" s="42"/>
      <c r="L931" s="42"/>
    </row>
    <row r="932" spans="1:12">
      <c r="A932" s="39" t="s">
        <v>201</v>
      </c>
      <c r="B932" s="42" t="s">
        <v>158</v>
      </c>
      <c r="C932" s="42" t="s">
        <v>159</v>
      </c>
      <c r="D932" s="42" t="s">
        <v>79</v>
      </c>
      <c r="E932" s="42" t="s">
        <v>141</v>
      </c>
      <c r="F932" s="48">
        <v>44377</v>
      </c>
      <c r="G932" s="33">
        <v>3223</v>
      </c>
      <c r="H932" s="33">
        <v>0</v>
      </c>
      <c r="I932" s="33">
        <v>3223</v>
      </c>
      <c r="J932" s="49">
        <v>414682</v>
      </c>
      <c r="K932" s="42"/>
      <c r="L932" s="42"/>
    </row>
    <row r="933" spans="1:12">
      <c r="A933" s="39" t="s">
        <v>201</v>
      </c>
      <c r="B933" s="42" t="s">
        <v>158</v>
      </c>
      <c r="C933" s="42" t="s">
        <v>159</v>
      </c>
      <c r="D933" s="42" t="s">
        <v>79</v>
      </c>
      <c r="E933" s="42" t="s">
        <v>141</v>
      </c>
      <c r="F933" s="48">
        <v>44377</v>
      </c>
      <c r="G933" s="33">
        <v>221.91</v>
      </c>
      <c r="H933" s="33">
        <v>0</v>
      </c>
      <c r="I933" s="33">
        <v>221.91</v>
      </c>
      <c r="J933" s="49">
        <v>414683</v>
      </c>
      <c r="K933" s="42"/>
      <c r="L933" s="42"/>
    </row>
    <row r="934" spans="1:12">
      <c r="A934" s="39" t="s">
        <v>201</v>
      </c>
      <c r="B934" s="42" t="s">
        <v>158</v>
      </c>
      <c r="C934" s="42" t="s">
        <v>159</v>
      </c>
      <c r="D934" s="42" t="s">
        <v>79</v>
      </c>
      <c r="E934" s="42" t="s">
        <v>141</v>
      </c>
      <c r="F934" s="48">
        <v>44377</v>
      </c>
      <c r="G934" s="33">
        <v>1646.23</v>
      </c>
      <c r="H934" s="33">
        <v>0</v>
      </c>
      <c r="I934" s="33">
        <v>1646.23</v>
      </c>
      <c r="J934" s="49">
        <v>414685</v>
      </c>
      <c r="K934" s="42"/>
      <c r="L934" s="42"/>
    </row>
    <row r="935" spans="1:12">
      <c r="A935" s="39" t="s">
        <v>201</v>
      </c>
      <c r="B935" s="42" t="s">
        <v>158</v>
      </c>
      <c r="C935" s="42" t="s">
        <v>159</v>
      </c>
      <c r="D935" s="42" t="s">
        <v>79</v>
      </c>
      <c r="E935" s="42" t="s">
        <v>141</v>
      </c>
      <c r="F935" s="48">
        <v>44377</v>
      </c>
      <c r="G935" s="33">
        <v>600</v>
      </c>
      <c r="H935" s="33">
        <v>0</v>
      </c>
      <c r="I935" s="33">
        <v>600</v>
      </c>
      <c r="J935" s="49">
        <v>414767</v>
      </c>
      <c r="K935" s="42"/>
      <c r="L935" s="42"/>
    </row>
    <row r="936" spans="1:12">
      <c r="A936" s="39" t="s">
        <v>201</v>
      </c>
      <c r="B936" s="42" t="s">
        <v>158</v>
      </c>
      <c r="C936" s="42" t="s">
        <v>159</v>
      </c>
      <c r="D936" s="42" t="s">
        <v>79</v>
      </c>
      <c r="E936" s="42" t="s">
        <v>141</v>
      </c>
      <c r="F936" s="48">
        <v>44377</v>
      </c>
      <c r="G936" s="33">
        <v>600</v>
      </c>
      <c r="H936" s="33">
        <v>0</v>
      </c>
      <c r="I936" s="33">
        <v>600</v>
      </c>
      <c r="J936" s="49">
        <v>414768</v>
      </c>
      <c r="K936" s="42"/>
      <c r="L936" s="42"/>
    </row>
    <row r="937" spans="1:12">
      <c r="A937" s="39" t="s">
        <v>201</v>
      </c>
      <c r="B937" s="42" t="s">
        <v>158</v>
      </c>
      <c r="C937" s="42" t="s">
        <v>159</v>
      </c>
      <c r="D937" s="42" t="s">
        <v>79</v>
      </c>
      <c r="E937" s="42" t="s">
        <v>141</v>
      </c>
      <c r="F937" s="48">
        <v>44377</v>
      </c>
      <c r="G937" s="33">
        <v>369936.02</v>
      </c>
      <c r="H937" s="33">
        <v>-238596.18</v>
      </c>
      <c r="I937" s="33">
        <v>131339.84</v>
      </c>
      <c r="J937" s="49">
        <v>416817</v>
      </c>
      <c r="K937" s="42"/>
      <c r="L937" s="42"/>
    </row>
    <row r="938" spans="1:12">
      <c r="A938" s="39" t="s">
        <v>201</v>
      </c>
      <c r="B938" s="42" t="s">
        <v>158</v>
      </c>
      <c r="C938" s="42" t="s">
        <v>159</v>
      </c>
      <c r="D938" s="42" t="s">
        <v>79</v>
      </c>
      <c r="E938" s="42" t="s">
        <v>141</v>
      </c>
      <c r="F938" s="48">
        <v>44377</v>
      </c>
      <c r="G938" s="33">
        <v>238596.18</v>
      </c>
      <c r="H938" s="33">
        <v>-369936.02</v>
      </c>
      <c r="I938" s="33">
        <v>-131339.84</v>
      </c>
      <c r="J938" s="49">
        <v>416817</v>
      </c>
      <c r="K938" s="42"/>
      <c r="L938" s="42"/>
    </row>
    <row r="939" spans="1:12">
      <c r="A939" s="39" t="s">
        <v>201</v>
      </c>
      <c r="B939" s="42" t="s">
        <v>158</v>
      </c>
      <c r="C939" s="42" t="s">
        <v>159</v>
      </c>
      <c r="D939" s="42" t="s">
        <v>79</v>
      </c>
      <c r="E939" s="42" t="s">
        <v>141</v>
      </c>
      <c r="F939" s="48">
        <v>44378</v>
      </c>
      <c r="G939" s="33">
        <v>0</v>
      </c>
      <c r="H939" s="33">
        <v>-1646.23</v>
      </c>
      <c r="I939" s="33">
        <v>-1646.23</v>
      </c>
      <c r="J939" s="49">
        <v>445495</v>
      </c>
      <c r="K939" s="42"/>
      <c r="L939" s="42"/>
    </row>
    <row r="940" spans="1:12">
      <c r="A940" s="39" t="s">
        <v>201</v>
      </c>
      <c r="B940" s="42" t="s">
        <v>158</v>
      </c>
      <c r="C940" s="42" t="s">
        <v>159</v>
      </c>
      <c r="D940" s="42" t="s">
        <v>79</v>
      </c>
      <c r="E940" s="42" t="s">
        <v>141</v>
      </c>
      <c r="F940" s="48">
        <v>44378</v>
      </c>
      <c r="G940" s="33">
        <v>2987.21</v>
      </c>
      <c r="H940" s="33">
        <v>0</v>
      </c>
      <c r="I940" s="33">
        <v>2987.21</v>
      </c>
      <c r="J940" s="49">
        <v>446007</v>
      </c>
      <c r="K940" s="42"/>
      <c r="L940" s="42"/>
    </row>
    <row r="941" spans="1:12">
      <c r="A941" s="39" t="s">
        <v>201</v>
      </c>
      <c r="B941" s="42" t="s">
        <v>158</v>
      </c>
      <c r="C941" s="42" t="s">
        <v>159</v>
      </c>
      <c r="D941" s="42" t="s">
        <v>79</v>
      </c>
      <c r="E941" s="42" t="s">
        <v>141</v>
      </c>
      <c r="F941" s="48">
        <v>44378</v>
      </c>
      <c r="G941" s="33">
        <v>931.92</v>
      </c>
      <c r="H941" s="33">
        <v>0</v>
      </c>
      <c r="I941" s="33">
        <v>931.92</v>
      </c>
      <c r="J941" s="49">
        <v>446014</v>
      </c>
      <c r="K941" s="42"/>
      <c r="L941" s="42"/>
    </row>
    <row r="942" spans="1:12">
      <c r="A942" s="39" t="s">
        <v>201</v>
      </c>
      <c r="B942" s="42" t="s">
        <v>158</v>
      </c>
      <c r="C942" s="42" t="s">
        <v>159</v>
      </c>
      <c r="D942" s="42" t="s">
        <v>79</v>
      </c>
      <c r="E942" s="42" t="s">
        <v>141</v>
      </c>
      <c r="F942" s="48">
        <v>44378</v>
      </c>
      <c r="G942" s="33">
        <v>111</v>
      </c>
      <c r="H942" s="33">
        <v>0</v>
      </c>
      <c r="I942" s="33">
        <v>111</v>
      </c>
      <c r="J942" s="49">
        <v>446304</v>
      </c>
      <c r="K942" s="42"/>
      <c r="L942" s="42"/>
    </row>
    <row r="943" spans="1:12">
      <c r="A943" s="39" t="s">
        <v>201</v>
      </c>
      <c r="B943" s="42" t="s">
        <v>158</v>
      </c>
      <c r="C943" s="42" t="s">
        <v>159</v>
      </c>
      <c r="D943" s="42" t="s">
        <v>79</v>
      </c>
      <c r="E943" s="42" t="s">
        <v>141</v>
      </c>
      <c r="F943" s="48">
        <v>44378</v>
      </c>
      <c r="G943" s="33">
        <v>2730</v>
      </c>
      <c r="H943" s="33">
        <v>0</v>
      </c>
      <c r="I943" s="33">
        <v>2730</v>
      </c>
      <c r="J943" s="49">
        <v>446305</v>
      </c>
      <c r="K943" s="42"/>
      <c r="L943" s="42"/>
    </row>
    <row r="944" spans="1:12">
      <c r="A944" s="39" t="s">
        <v>201</v>
      </c>
      <c r="B944" s="42" t="s">
        <v>158</v>
      </c>
      <c r="C944" s="42" t="s">
        <v>159</v>
      </c>
      <c r="D944" s="42" t="s">
        <v>79</v>
      </c>
      <c r="E944" s="42" t="s">
        <v>141</v>
      </c>
      <c r="F944" s="48">
        <v>44378</v>
      </c>
      <c r="G944" s="33">
        <v>2355.23</v>
      </c>
      <c r="H944" s="33">
        <v>0</v>
      </c>
      <c r="I944" s="33">
        <v>2355.23</v>
      </c>
      <c r="J944" s="49">
        <v>446308</v>
      </c>
      <c r="K944" s="42"/>
      <c r="L944" s="42"/>
    </row>
    <row r="945" spans="1:12">
      <c r="A945" s="39" t="s">
        <v>201</v>
      </c>
      <c r="B945" s="42" t="s">
        <v>158</v>
      </c>
      <c r="C945" s="42" t="s">
        <v>159</v>
      </c>
      <c r="D945" s="42" t="s">
        <v>79</v>
      </c>
      <c r="E945" s="42" t="s">
        <v>141</v>
      </c>
      <c r="F945" s="48">
        <v>44399</v>
      </c>
      <c r="G945" s="33">
        <v>200000</v>
      </c>
      <c r="H945" s="33">
        <v>0</v>
      </c>
      <c r="I945" s="33">
        <v>200000</v>
      </c>
      <c r="J945" s="49">
        <v>445890</v>
      </c>
      <c r="K945" s="42"/>
      <c r="L945" s="42"/>
    </row>
    <row r="946" spans="1:12">
      <c r="A946" s="39" t="s">
        <v>201</v>
      </c>
      <c r="B946" s="42" t="s">
        <v>158</v>
      </c>
      <c r="C946" s="42" t="s">
        <v>159</v>
      </c>
      <c r="D946" s="42" t="s">
        <v>79</v>
      </c>
      <c r="E946" s="42" t="s">
        <v>141</v>
      </c>
      <c r="F946" s="48">
        <v>44408</v>
      </c>
      <c r="G946" s="33">
        <v>1350</v>
      </c>
      <c r="H946" s="33">
        <v>0</v>
      </c>
      <c r="I946" s="33">
        <v>1350</v>
      </c>
      <c r="J946" s="49">
        <v>446036</v>
      </c>
      <c r="K946" s="42"/>
      <c r="L946" s="42"/>
    </row>
    <row r="947" spans="1:12">
      <c r="A947" s="39" t="s">
        <v>201</v>
      </c>
      <c r="B947" s="42" t="s">
        <v>158</v>
      </c>
      <c r="C947" s="42" t="s">
        <v>159</v>
      </c>
      <c r="D947" s="42" t="s">
        <v>79</v>
      </c>
      <c r="E947" s="42" t="s">
        <v>141</v>
      </c>
      <c r="F947" s="48">
        <v>44408</v>
      </c>
      <c r="G947" s="33">
        <v>450</v>
      </c>
      <c r="H947" s="33">
        <v>0</v>
      </c>
      <c r="I947" s="33">
        <v>450</v>
      </c>
      <c r="J947" s="49">
        <v>446309</v>
      </c>
      <c r="K947" s="42"/>
      <c r="L947" s="42"/>
    </row>
    <row r="948" spans="1:12">
      <c r="A948" s="39" t="s">
        <v>201</v>
      </c>
      <c r="B948" s="42" t="s">
        <v>158</v>
      </c>
      <c r="C948" s="42" t="s">
        <v>159</v>
      </c>
      <c r="D948" s="42" t="s">
        <v>79</v>
      </c>
      <c r="E948" s="42" t="s">
        <v>141</v>
      </c>
      <c r="F948" s="48">
        <v>44408</v>
      </c>
      <c r="G948" s="33">
        <v>2580</v>
      </c>
      <c r="H948" s="33">
        <v>0</v>
      </c>
      <c r="I948" s="33">
        <v>2580</v>
      </c>
      <c r="J948" s="49">
        <v>446311</v>
      </c>
      <c r="K948" s="42"/>
      <c r="L948" s="42"/>
    </row>
    <row r="949" spans="1:12">
      <c r="A949" s="39" t="s">
        <v>201</v>
      </c>
      <c r="B949" s="42" t="s">
        <v>158</v>
      </c>
      <c r="C949" s="42" t="s">
        <v>159</v>
      </c>
      <c r="D949" s="42" t="s">
        <v>79</v>
      </c>
      <c r="E949" s="42" t="s">
        <v>141</v>
      </c>
      <c r="F949" s="48">
        <v>44408</v>
      </c>
      <c r="G949" s="33">
        <v>1200</v>
      </c>
      <c r="H949" s="33">
        <v>0</v>
      </c>
      <c r="I949" s="33">
        <v>1200</v>
      </c>
      <c r="J949" s="49">
        <v>446313</v>
      </c>
      <c r="K949" s="42"/>
      <c r="L949" s="42"/>
    </row>
    <row r="950" spans="1:12">
      <c r="A950" s="39" t="s">
        <v>201</v>
      </c>
      <c r="B950" s="42" t="s">
        <v>158</v>
      </c>
      <c r="C950" s="42" t="s">
        <v>159</v>
      </c>
      <c r="D950" s="42" t="s">
        <v>79</v>
      </c>
      <c r="E950" s="42" t="s">
        <v>141</v>
      </c>
      <c r="F950" s="48">
        <v>44421</v>
      </c>
      <c r="G950" s="33">
        <v>6218</v>
      </c>
      <c r="H950" s="33">
        <v>0</v>
      </c>
      <c r="I950" s="33">
        <v>6218</v>
      </c>
      <c r="J950" s="49">
        <v>446314</v>
      </c>
      <c r="K950" s="42"/>
      <c r="L950" s="42"/>
    </row>
    <row r="951" spans="1:12">
      <c r="A951" s="39" t="s">
        <v>201</v>
      </c>
      <c r="B951" s="42" t="s">
        <v>158</v>
      </c>
      <c r="C951" s="42" t="s">
        <v>159</v>
      </c>
      <c r="D951" s="42" t="s">
        <v>79</v>
      </c>
      <c r="E951" s="42" t="s">
        <v>141</v>
      </c>
      <c r="F951" s="48">
        <v>44426</v>
      </c>
      <c r="G951" s="33">
        <v>0</v>
      </c>
      <c r="H951" s="33">
        <v>-200000</v>
      </c>
      <c r="I951" s="33">
        <v>-200000</v>
      </c>
      <c r="J951" s="49">
        <v>446012</v>
      </c>
      <c r="K951" s="42"/>
      <c r="L951" s="42"/>
    </row>
    <row r="952" spans="1:12">
      <c r="A952" s="39" t="s">
        <v>201</v>
      </c>
      <c r="B952" s="42" t="s">
        <v>158</v>
      </c>
      <c r="C952" s="42" t="s">
        <v>159</v>
      </c>
      <c r="D952" s="42" t="s">
        <v>79</v>
      </c>
      <c r="E952" s="42" t="s">
        <v>141</v>
      </c>
      <c r="F952" s="48">
        <v>44426</v>
      </c>
      <c r="G952" s="33">
        <v>250000</v>
      </c>
      <c r="H952" s="33">
        <v>0</v>
      </c>
      <c r="I952" s="33">
        <v>250000</v>
      </c>
      <c r="J952" s="49">
        <v>446060</v>
      </c>
      <c r="K952" s="42"/>
      <c r="L952" s="42"/>
    </row>
    <row r="953" spans="1:12">
      <c r="A953" s="39" t="s">
        <v>201</v>
      </c>
      <c r="B953" s="42" t="s">
        <v>158</v>
      </c>
      <c r="C953" s="42" t="s">
        <v>159</v>
      </c>
      <c r="D953" s="42" t="s">
        <v>79</v>
      </c>
      <c r="E953" s="42" t="s">
        <v>141</v>
      </c>
      <c r="F953" s="48">
        <v>44426</v>
      </c>
      <c r="G953" s="33">
        <v>0</v>
      </c>
      <c r="H953" s="33">
        <v>-250000</v>
      </c>
      <c r="I953" s="33">
        <v>-250000</v>
      </c>
      <c r="J953" s="49">
        <v>446146</v>
      </c>
      <c r="K953" s="42"/>
      <c r="L953" s="42"/>
    </row>
    <row r="954" spans="1:12">
      <c r="A954" s="39" t="s">
        <v>201</v>
      </c>
      <c r="B954" s="42" t="s">
        <v>158</v>
      </c>
      <c r="C954" s="42" t="s">
        <v>159</v>
      </c>
      <c r="D954" s="42" t="s">
        <v>79</v>
      </c>
      <c r="E954" s="42" t="s">
        <v>141</v>
      </c>
      <c r="F954" s="48">
        <v>44439</v>
      </c>
      <c r="G954" s="33">
        <v>67.680000000000007</v>
      </c>
      <c r="H954" s="33">
        <v>0</v>
      </c>
      <c r="I954" s="33">
        <v>67.680000000000007</v>
      </c>
      <c r="J954" s="49">
        <v>446061</v>
      </c>
      <c r="K954" s="42"/>
      <c r="L954" s="42"/>
    </row>
    <row r="955" spans="1:12">
      <c r="A955" s="39" t="s">
        <v>201</v>
      </c>
      <c r="B955" s="42" t="s">
        <v>158</v>
      </c>
      <c r="C955" s="42" t="s">
        <v>159</v>
      </c>
      <c r="D955" s="42" t="s">
        <v>79</v>
      </c>
      <c r="E955" s="42" t="s">
        <v>141</v>
      </c>
      <c r="F955" s="48">
        <v>44439</v>
      </c>
      <c r="G955" s="33">
        <v>150</v>
      </c>
      <c r="H955" s="33">
        <v>0</v>
      </c>
      <c r="I955" s="33">
        <v>150</v>
      </c>
      <c r="J955" s="49">
        <v>446315</v>
      </c>
      <c r="K955" s="42"/>
      <c r="L955" s="42"/>
    </row>
    <row r="956" spans="1:12">
      <c r="A956" s="39" t="s">
        <v>201</v>
      </c>
      <c r="B956" s="42" t="s">
        <v>158</v>
      </c>
      <c r="C956" s="42" t="s">
        <v>159</v>
      </c>
      <c r="D956" s="42" t="s">
        <v>79</v>
      </c>
      <c r="E956" s="42" t="s">
        <v>141</v>
      </c>
      <c r="F956" s="48">
        <v>44439</v>
      </c>
      <c r="G956" s="33">
        <v>1620</v>
      </c>
      <c r="H956" s="33">
        <v>0</v>
      </c>
      <c r="I956" s="33">
        <v>1620</v>
      </c>
      <c r="J956" s="49">
        <v>446316</v>
      </c>
      <c r="K956" s="42"/>
      <c r="L956" s="42"/>
    </row>
    <row r="957" spans="1:12">
      <c r="A957" s="39" t="s">
        <v>201</v>
      </c>
      <c r="B957" s="42" t="s">
        <v>158</v>
      </c>
      <c r="C957" s="42" t="s">
        <v>159</v>
      </c>
      <c r="D957" s="42" t="s">
        <v>79</v>
      </c>
      <c r="E957" s="42" t="s">
        <v>141</v>
      </c>
      <c r="F957" s="48">
        <v>44439</v>
      </c>
      <c r="G957" s="33">
        <v>10150</v>
      </c>
      <c r="H957" s="33">
        <v>0</v>
      </c>
      <c r="I957" s="33">
        <v>10150</v>
      </c>
      <c r="J957" s="49">
        <v>446317</v>
      </c>
      <c r="K957" s="42"/>
      <c r="L957" s="42"/>
    </row>
    <row r="958" spans="1:12">
      <c r="A958" s="39" t="s">
        <v>201</v>
      </c>
      <c r="B958" s="42" t="s">
        <v>158</v>
      </c>
      <c r="C958" s="42" t="s">
        <v>159</v>
      </c>
      <c r="D958" s="42" t="s">
        <v>79</v>
      </c>
      <c r="E958" s="42" t="s">
        <v>141</v>
      </c>
      <c r="F958" s="48">
        <v>44439</v>
      </c>
      <c r="G958" s="33">
        <v>679.41</v>
      </c>
      <c r="H958" s="33">
        <v>0</v>
      </c>
      <c r="I958" s="33">
        <v>679.41</v>
      </c>
      <c r="J958" s="49">
        <v>446321</v>
      </c>
      <c r="K958" s="42"/>
      <c r="L958" s="42"/>
    </row>
    <row r="959" spans="1:12">
      <c r="A959" s="39" t="s">
        <v>201</v>
      </c>
      <c r="B959" s="42" t="s">
        <v>158</v>
      </c>
      <c r="C959" s="42" t="s">
        <v>159</v>
      </c>
      <c r="D959" s="42" t="s">
        <v>79</v>
      </c>
      <c r="E959" s="42" t="s">
        <v>141</v>
      </c>
      <c r="F959" s="48">
        <v>44439</v>
      </c>
      <c r="G959" s="33">
        <v>2111.5100000000002</v>
      </c>
      <c r="H959" s="33">
        <v>0</v>
      </c>
      <c r="I959" s="33">
        <v>2111.5100000000002</v>
      </c>
      <c r="J959" s="49">
        <v>446322</v>
      </c>
      <c r="K959" s="42"/>
      <c r="L959" s="42"/>
    </row>
    <row r="960" spans="1:12">
      <c r="A960" s="39" t="s">
        <v>201</v>
      </c>
      <c r="B960" s="42" t="s">
        <v>158</v>
      </c>
      <c r="C960" s="42" t="s">
        <v>159</v>
      </c>
      <c r="D960" s="42" t="s">
        <v>79</v>
      </c>
      <c r="E960" s="42" t="s">
        <v>141</v>
      </c>
      <c r="F960" s="48">
        <v>44439</v>
      </c>
      <c r="G960" s="33">
        <v>3534.11</v>
      </c>
      <c r="H960" s="33">
        <v>0</v>
      </c>
      <c r="I960" s="33">
        <v>3534.11</v>
      </c>
      <c r="J960" s="49">
        <v>446323</v>
      </c>
      <c r="K960" s="42"/>
      <c r="L960" s="42"/>
    </row>
    <row r="961" spans="1:12">
      <c r="A961" s="39" t="s">
        <v>201</v>
      </c>
      <c r="B961" s="42" t="s">
        <v>158</v>
      </c>
      <c r="C961" s="42" t="s">
        <v>159</v>
      </c>
      <c r="D961" s="42" t="s">
        <v>79</v>
      </c>
      <c r="E961" s="42" t="s">
        <v>141</v>
      </c>
      <c r="F961" s="48">
        <v>44448</v>
      </c>
      <c r="G961" s="33">
        <v>0</v>
      </c>
      <c r="H961" s="33">
        <v>-15000</v>
      </c>
      <c r="I961" s="33">
        <v>-15000</v>
      </c>
      <c r="J961" s="49">
        <v>446062</v>
      </c>
      <c r="K961" s="42"/>
      <c r="L961" s="42"/>
    </row>
    <row r="962" spans="1:12">
      <c r="A962" s="39" t="s">
        <v>201</v>
      </c>
      <c r="B962" s="42" t="s">
        <v>158</v>
      </c>
      <c r="C962" s="42" t="s">
        <v>159</v>
      </c>
      <c r="D962" s="42" t="s">
        <v>79</v>
      </c>
      <c r="E962" s="42" t="s">
        <v>141</v>
      </c>
      <c r="F962" s="48">
        <v>44462</v>
      </c>
      <c r="G962" s="33">
        <v>0</v>
      </c>
      <c r="H962" s="33">
        <v>-65466.05</v>
      </c>
      <c r="I962" s="33">
        <v>-65466.05</v>
      </c>
      <c r="J962" s="49">
        <v>446063</v>
      </c>
      <c r="K962" s="42"/>
      <c r="L962" s="42"/>
    </row>
    <row r="963" spans="1:12">
      <c r="A963" s="39" t="s">
        <v>201</v>
      </c>
      <c r="B963" s="42" t="s">
        <v>158</v>
      </c>
      <c r="C963" s="42" t="s">
        <v>159</v>
      </c>
      <c r="D963" s="42" t="s">
        <v>79</v>
      </c>
      <c r="E963" s="42" t="s">
        <v>141</v>
      </c>
      <c r="F963" s="48">
        <v>44462</v>
      </c>
      <c r="G963" s="33">
        <v>750</v>
      </c>
      <c r="H963" s="33">
        <v>0</v>
      </c>
      <c r="I963" s="33">
        <v>750</v>
      </c>
      <c r="J963" s="49">
        <v>446320</v>
      </c>
      <c r="K963" s="42"/>
      <c r="L963" s="42"/>
    </row>
    <row r="964" spans="1:12">
      <c r="A964" s="39" t="s">
        <v>201</v>
      </c>
      <c r="B964" s="42" t="s">
        <v>158</v>
      </c>
      <c r="C964" s="42" t="s">
        <v>159</v>
      </c>
      <c r="D964" s="42" t="s">
        <v>79</v>
      </c>
      <c r="E964" s="42" t="s">
        <v>141</v>
      </c>
      <c r="F964" s="48">
        <v>44462</v>
      </c>
      <c r="G964" s="33">
        <v>4220</v>
      </c>
      <c r="H964" s="33">
        <v>0</v>
      </c>
      <c r="I964" s="33">
        <v>4220</v>
      </c>
      <c r="J964" s="49">
        <v>446324</v>
      </c>
      <c r="K964" s="42"/>
      <c r="L964" s="42"/>
    </row>
    <row r="965" spans="1:12">
      <c r="A965" s="39" t="s">
        <v>201</v>
      </c>
      <c r="B965" s="42" t="s">
        <v>158</v>
      </c>
      <c r="C965" s="42" t="s">
        <v>159</v>
      </c>
      <c r="D965" s="42" t="s">
        <v>79</v>
      </c>
      <c r="E965" s="42" t="s">
        <v>141</v>
      </c>
      <c r="F965" s="48">
        <v>44466</v>
      </c>
      <c r="G965" s="33">
        <v>0</v>
      </c>
      <c r="H965" s="33">
        <v>-48785.38</v>
      </c>
      <c r="I965" s="33">
        <v>-48785.38</v>
      </c>
      <c r="J965" s="49">
        <v>446066</v>
      </c>
      <c r="K965" s="42"/>
      <c r="L965" s="42"/>
    </row>
    <row r="966" spans="1:12">
      <c r="A966" s="39" t="s">
        <v>201</v>
      </c>
      <c r="B966" s="42" t="s">
        <v>158</v>
      </c>
      <c r="C966" s="42" t="s">
        <v>159</v>
      </c>
      <c r="D966" s="42" t="s">
        <v>79</v>
      </c>
      <c r="E966" s="42" t="s">
        <v>141</v>
      </c>
      <c r="F966" s="48">
        <v>44469</v>
      </c>
      <c r="G966" s="33">
        <v>0</v>
      </c>
      <c r="H966" s="33">
        <v>-1129.77</v>
      </c>
      <c r="I966" s="33">
        <v>-1129.77</v>
      </c>
      <c r="J966" s="49">
        <v>446249</v>
      </c>
      <c r="K966" s="42"/>
      <c r="L966" s="42"/>
    </row>
    <row r="967" spans="1:12">
      <c r="A967" s="39" t="s">
        <v>201</v>
      </c>
      <c r="B967" s="42" t="s">
        <v>158</v>
      </c>
      <c r="C967" s="42" t="s">
        <v>159</v>
      </c>
      <c r="D967" s="42" t="s">
        <v>79</v>
      </c>
      <c r="E967" s="42" t="s">
        <v>141</v>
      </c>
      <c r="F967" s="48">
        <v>44469</v>
      </c>
      <c r="G967" s="33">
        <v>480</v>
      </c>
      <c r="H967" s="33">
        <v>0</v>
      </c>
      <c r="I967" s="33">
        <v>480</v>
      </c>
      <c r="J967" s="49">
        <v>446325</v>
      </c>
      <c r="K967" s="42"/>
      <c r="L967" s="42"/>
    </row>
    <row r="968" spans="1:12">
      <c r="A968" s="39" t="s">
        <v>201</v>
      </c>
      <c r="B968" s="42" t="s">
        <v>158</v>
      </c>
      <c r="C968" s="42" t="s">
        <v>159</v>
      </c>
      <c r="D968" s="42" t="s">
        <v>79</v>
      </c>
      <c r="E968" s="42" t="s">
        <v>141</v>
      </c>
      <c r="F968" s="48">
        <v>44469</v>
      </c>
      <c r="G968" s="33">
        <v>750</v>
      </c>
      <c r="H968" s="33">
        <v>0</v>
      </c>
      <c r="I968" s="33">
        <v>750</v>
      </c>
      <c r="J968" s="49">
        <v>446326</v>
      </c>
      <c r="K968" s="42"/>
      <c r="L968" s="42"/>
    </row>
    <row r="969" spans="1:12">
      <c r="A969" s="39" t="s">
        <v>201</v>
      </c>
      <c r="B969" s="42" t="s">
        <v>158</v>
      </c>
      <c r="C969" s="42" t="s">
        <v>159</v>
      </c>
      <c r="D969" s="42" t="s">
        <v>79</v>
      </c>
      <c r="E969" s="42" t="s">
        <v>141</v>
      </c>
      <c r="F969" s="48">
        <v>44469</v>
      </c>
      <c r="G969" s="33">
        <v>4950</v>
      </c>
      <c r="H969" s="33">
        <v>0</v>
      </c>
      <c r="I969" s="33">
        <v>4950</v>
      </c>
      <c r="J969" s="49">
        <v>446327</v>
      </c>
      <c r="K969" s="42"/>
      <c r="L969" s="42"/>
    </row>
    <row r="970" spans="1:12">
      <c r="A970" s="39" t="s">
        <v>201</v>
      </c>
      <c r="B970" s="42" t="s">
        <v>158</v>
      </c>
      <c r="C970" s="42" t="s">
        <v>159</v>
      </c>
      <c r="D970" s="42" t="s">
        <v>79</v>
      </c>
      <c r="E970" s="42" t="s">
        <v>141</v>
      </c>
      <c r="F970" s="48">
        <v>44469</v>
      </c>
      <c r="G970" s="33">
        <v>0</v>
      </c>
      <c r="H970" s="33">
        <v>-12926.99</v>
      </c>
      <c r="I970" s="33">
        <v>-12926.99</v>
      </c>
      <c r="J970" s="49">
        <v>448670</v>
      </c>
      <c r="K970" s="42"/>
      <c r="L970" s="42"/>
    </row>
    <row r="971" spans="1:12">
      <c r="A971" s="39" t="s">
        <v>201</v>
      </c>
      <c r="B971" s="42" t="s">
        <v>158</v>
      </c>
      <c r="C971" s="42" t="s">
        <v>159</v>
      </c>
      <c r="D971" s="42" t="s">
        <v>79</v>
      </c>
      <c r="E971" s="42" t="s">
        <v>141</v>
      </c>
      <c r="F971" s="48">
        <v>44469</v>
      </c>
      <c r="G971" s="33">
        <v>0</v>
      </c>
      <c r="H971" s="33">
        <v>-18847.23</v>
      </c>
      <c r="I971" s="33">
        <v>-18847.23</v>
      </c>
      <c r="J971" s="49">
        <v>448672</v>
      </c>
      <c r="K971" s="42"/>
      <c r="L971" s="42"/>
    </row>
    <row r="972" spans="1:12">
      <c r="A972" s="39" t="s">
        <v>201</v>
      </c>
      <c r="B972" s="42" t="s">
        <v>158</v>
      </c>
      <c r="C972" s="42" t="s">
        <v>159</v>
      </c>
      <c r="D972" s="42" t="s">
        <v>79</v>
      </c>
      <c r="E972" s="42" t="s">
        <v>141</v>
      </c>
      <c r="F972" s="48">
        <v>44469</v>
      </c>
      <c r="G972" s="33">
        <v>450</v>
      </c>
      <c r="H972" s="33">
        <v>0</v>
      </c>
      <c r="I972" s="33">
        <v>450</v>
      </c>
      <c r="J972" s="49">
        <v>448674</v>
      </c>
      <c r="K972" s="42"/>
      <c r="L972" s="42"/>
    </row>
    <row r="973" spans="1:12">
      <c r="A973" s="39" t="s">
        <v>201</v>
      </c>
      <c r="B973" s="42" t="s">
        <v>158</v>
      </c>
      <c r="C973" s="42" t="s">
        <v>159</v>
      </c>
      <c r="D973" s="42" t="s">
        <v>79</v>
      </c>
      <c r="E973" s="42" t="s">
        <v>141</v>
      </c>
      <c r="F973" s="48">
        <v>44469</v>
      </c>
      <c r="G973" s="33">
        <v>1590</v>
      </c>
      <c r="H973" s="33">
        <v>0</v>
      </c>
      <c r="I973" s="33">
        <v>1590</v>
      </c>
      <c r="J973" s="49">
        <v>448674</v>
      </c>
      <c r="K973" s="42"/>
      <c r="L973" s="42"/>
    </row>
    <row r="974" spans="1:12">
      <c r="A974" s="39" t="s">
        <v>201</v>
      </c>
      <c r="B974" s="42" t="s">
        <v>158</v>
      </c>
      <c r="C974" s="42" t="s">
        <v>159</v>
      </c>
      <c r="D974" s="42" t="s">
        <v>79</v>
      </c>
      <c r="E974" s="42" t="s">
        <v>141</v>
      </c>
      <c r="F974" s="48">
        <v>44470</v>
      </c>
      <c r="G974" s="33">
        <v>900</v>
      </c>
      <c r="H974" s="33">
        <v>0</v>
      </c>
      <c r="I974" s="33">
        <v>900</v>
      </c>
      <c r="J974" s="49">
        <v>478383</v>
      </c>
      <c r="K974" s="42"/>
      <c r="L974" s="42"/>
    </row>
    <row r="975" spans="1:12">
      <c r="A975" s="39" t="s">
        <v>201</v>
      </c>
      <c r="B975" s="42" t="s">
        <v>158</v>
      </c>
      <c r="C975" s="42" t="s">
        <v>159</v>
      </c>
      <c r="D975" s="42" t="s">
        <v>79</v>
      </c>
      <c r="E975" s="42" t="s">
        <v>141</v>
      </c>
      <c r="F975" s="48">
        <v>44470</v>
      </c>
      <c r="G975" s="33">
        <v>0</v>
      </c>
      <c r="H975" s="33">
        <v>-450</v>
      </c>
      <c r="I975" s="33">
        <v>-450</v>
      </c>
      <c r="J975" s="49">
        <v>478386</v>
      </c>
      <c r="K975" s="42"/>
      <c r="L975" s="42"/>
    </row>
    <row r="976" spans="1:12">
      <c r="A976" s="39" t="s">
        <v>201</v>
      </c>
      <c r="B976" s="42" t="s">
        <v>158</v>
      </c>
      <c r="C976" s="42" t="s">
        <v>159</v>
      </c>
      <c r="D976" s="42" t="s">
        <v>79</v>
      </c>
      <c r="E976" s="42" t="s">
        <v>141</v>
      </c>
      <c r="F976" s="48">
        <v>44470</v>
      </c>
      <c r="G976" s="33">
        <v>1619.74</v>
      </c>
      <c r="H976" s="33">
        <v>0</v>
      </c>
      <c r="I976" s="33">
        <v>1619.74</v>
      </c>
      <c r="J976" s="49">
        <v>478399</v>
      </c>
      <c r="K976" s="42"/>
      <c r="L976" s="42"/>
    </row>
    <row r="977" spans="1:12">
      <c r="A977" s="39" t="s">
        <v>201</v>
      </c>
      <c r="B977" s="42" t="s">
        <v>158</v>
      </c>
      <c r="C977" s="42" t="s">
        <v>159</v>
      </c>
      <c r="D977" s="42" t="s">
        <v>79</v>
      </c>
      <c r="E977" s="42" t="s">
        <v>141</v>
      </c>
      <c r="F977" s="48">
        <v>44470</v>
      </c>
      <c r="G977" s="33">
        <v>237.9</v>
      </c>
      <c r="H977" s="33">
        <v>0</v>
      </c>
      <c r="I977" s="33">
        <v>237.9</v>
      </c>
      <c r="J977" s="49">
        <v>478400</v>
      </c>
      <c r="K977" s="42"/>
      <c r="L977" s="42"/>
    </row>
    <row r="978" spans="1:12">
      <c r="A978" s="39" t="s">
        <v>201</v>
      </c>
      <c r="B978" s="42" t="s">
        <v>158</v>
      </c>
      <c r="C978" s="42" t="s">
        <v>159</v>
      </c>
      <c r="D978" s="42" t="s">
        <v>79</v>
      </c>
      <c r="E978" s="42" t="s">
        <v>141</v>
      </c>
      <c r="F978" s="48">
        <v>44470</v>
      </c>
      <c r="G978" s="33">
        <v>476</v>
      </c>
      <c r="H978" s="33">
        <v>0</v>
      </c>
      <c r="I978" s="33">
        <v>476</v>
      </c>
      <c r="J978" s="49">
        <v>478403</v>
      </c>
      <c r="K978" s="42"/>
      <c r="L978" s="42"/>
    </row>
    <row r="979" spans="1:12">
      <c r="A979" s="39" t="s">
        <v>201</v>
      </c>
      <c r="B979" s="42" t="s">
        <v>158</v>
      </c>
      <c r="C979" s="42" t="s">
        <v>159</v>
      </c>
      <c r="D979" s="42" t="s">
        <v>79</v>
      </c>
      <c r="E979" s="42" t="s">
        <v>141</v>
      </c>
      <c r="F979" s="48">
        <v>44470</v>
      </c>
      <c r="G979" s="33">
        <v>21431.119999999999</v>
      </c>
      <c r="H979" s="33">
        <v>0</v>
      </c>
      <c r="I979" s="33">
        <v>21431.119999999999</v>
      </c>
      <c r="J979" s="49">
        <v>478641</v>
      </c>
      <c r="K979" s="42"/>
      <c r="L979" s="42"/>
    </row>
    <row r="980" spans="1:12">
      <c r="A980" s="39" t="s">
        <v>201</v>
      </c>
      <c r="B980" s="42" t="s">
        <v>158</v>
      </c>
      <c r="C980" s="42" t="s">
        <v>159</v>
      </c>
      <c r="D980" s="42" t="s">
        <v>79</v>
      </c>
      <c r="E980" s="42" t="s">
        <v>141</v>
      </c>
      <c r="F980" s="48">
        <v>44496</v>
      </c>
      <c r="G980" s="33">
        <v>0</v>
      </c>
      <c r="H980" s="33">
        <v>-810</v>
      </c>
      <c r="I980" s="33">
        <v>-810</v>
      </c>
      <c r="J980" s="49">
        <v>477585</v>
      </c>
      <c r="K980" s="42"/>
      <c r="L980" s="42"/>
    </row>
    <row r="981" spans="1:12">
      <c r="A981" s="39" t="s">
        <v>201</v>
      </c>
      <c r="B981" s="42" t="s">
        <v>158</v>
      </c>
      <c r="C981" s="42" t="s">
        <v>159</v>
      </c>
      <c r="D981" s="42" t="s">
        <v>79</v>
      </c>
      <c r="E981" s="42" t="s">
        <v>141</v>
      </c>
      <c r="F981" s="48">
        <v>44500</v>
      </c>
      <c r="G981" s="33">
        <v>0</v>
      </c>
      <c r="H981" s="33">
        <v>-3200</v>
      </c>
      <c r="I981" s="33">
        <v>-3200</v>
      </c>
      <c r="J981" s="49">
        <v>477590</v>
      </c>
      <c r="K981" s="42"/>
      <c r="L981" s="42"/>
    </row>
    <row r="982" spans="1:12">
      <c r="A982" s="39" t="s">
        <v>201</v>
      </c>
      <c r="B982" s="42" t="s">
        <v>158</v>
      </c>
      <c r="C982" s="42" t="s">
        <v>159</v>
      </c>
      <c r="D982" s="42" t="s">
        <v>79</v>
      </c>
      <c r="E982" s="42" t="s">
        <v>141</v>
      </c>
      <c r="F982" s="48">
        <v>44500</v>
      </c>
      <c r="G982" s="33">
        <v>1435</v>
      </c>
      <c r="H982" s="33">
        <v>0</v>
      </c>
      <c r="I982" s="33">
        <v>1435</v>
      </c>
      <c r="J982" s="49">
        <v>478524</v>
      </c>
      <c r="K982" s="42"/>
      <c r="L982" s="42"/>
    </row>
    <row r="983" spans="1:12">
      <c r="A983" s="39" t="s">
        <v>201</v>
      </c>
      <c r="B983" s="42" t="s">
        <v>158</v>
      </c>
      <c r="C983" s="42" t="s">
        <v>159</v>
      </c>
      <c r="D983" s="42" t="s">
        <v>79</v>
      </c>
      <c r="E983" s="42" t="s">
        <v>141</v>
      </c>
      <c r="F983" s="48">
        <v>44500</v>
      </c>
      <c r="G983" s="33">
        <v>780</v>
      </c>
      <c r="H983" s="33">
        <v>0</v>
      </c>
      <c r="I983" s="33">
        <v>780</v>
      </c>
      <c r="J983" s="49">
        <v>478527</v>
      </c>
      <c r="K983" s="42"/>
      <c r="L983" s="42"/>
    </row>
    <row r="984" spans="1:12">
      <c r="A984" s="39" t="s">
        <v>201</v>
      </c>
      <c r="B984" s="42" t="s">
        <v>158</v>
      </c>
      <c r="C984" s="42" t="s">
        <v>159</v>
      </c>
      <c r="D984" s="42" t="s">
        <v>79</v>
      </c>
      <c r="E984" s="42" t="s">
        <v>141</v>
      </c>
      <c r="F984" s="48">
        <v>44500</v>
      </c>
      <c r="G984" s="33">
        <v>141.24</v>
      </c>
      <c r="H984" s="33">
        <v>0</v>
      </c>
      <c r="I984" s="33">
        <v>141.24</v>
      </c>
      <c r="J984" s="49">
        <v>478560</v>
      </c>
      <c r="K984" s="42"/>
      <c r="L984" s="42"/>
    </row>
    <row r="985" spans="1:12">
      <c r="A985" s="39" t="s">
        <v>201</v>
      </c>
      <c r="B985" s="42" t="s">
        <v>158</v>
      </c>
      <c r="C985" s="42" t="s">
        <v>159</v>
      </c>
      <c r="D985" s="42" t="s">
        <v>79</v>
      </c>
      <c r="E985" s="42" t="s">
        <v>141</v>
      </c>
      <c r="F985" s="48">
        <v>44500</v>
      </c>
      <c r="G985" s="33">
        <v>12797.76</v>
      </c>
      <c r="H985" s="33">
        <v>0</v>
      </c>
      <c r="I985" s="33">
        <v>12797.76</v>
      </c>
      <c r="J985" s="49">
        <v>478620</v>
      </c>
      <c r="K985" s="42"/>
      <c r="L985" s="42"/>
    </row>
    <row r="986" spans="1:12">
      <c r="A986" s="39" t="s">
        <v>201</v>
      </c>
      <c r="B986" s="42" t="s">
        <v>158</v>
      </c>
      <c r="C986" s="42" t="s">
        <v>159</v>
      </c>
      <c r="D986" s="42" t="s">
        <v>79</v>
      </c>
      <c r="E986" s="42" t="s">
        <v>141</v>
      </c>
      <c r="F986" s="48">
        <v>44501</v>
      </c>
      <c r="G986" s="33">
        <v>28137.22</v>
      </c>
      <c r="H986" s="33">
        <v>0</v>
      </c>
      <c r="I986" s="33">
        <v>28137.22</v>
      </c>
      <c r="J986" s="49">
        <v>478632</v>
      </c>
      <c r="K986" s="42"/>
      <c r="L986" s="42"/>
    </row>
    <row r="987" spans="1:12">
      <c r="A987" s="39" t="s">
        <v>201</v>
      </c>
      <c r="B987" s="42" t="s">
        <v>158</v>
      </c>
      <c r="C987" s="42" t="s">
        <v>159</v>
      </c>
      <c r="D987" s="42" t="s">
        <v>79</v>
      </c>
      <c r="E987" s="42" t="s">
        <v>141</v>
      </c>
      <c r="F987" s="48">
        <v>44530</v>
      </c>
      <c r="G987" s="33">
        <v>0</v>
      </c>
      <c r="H987" s="33">
        <v>-31487.15</v>
      </c>
      <c r="I987" s="33">
        <v>-31487.15</v>
      </c>
      <c r="J987" s="49">
        <v>477597</v>
      </c>
      <c r="K987" s="42"/>
      <c r="L987" s="42"/>
    </row>
    <row r="988" spans="1:12">
      <c r="A988" s="39" t="s">
        <v>201</v>
      </c>
      <c r="B988" s="42" t="s">
        <v>158</v>
      </c>
      <c r="C988" s="42" t="s">
        <v>159</v>
      </c>
      <c r="D988" s="42" t="s">
        <v>79</v>
      </c>
      <c r="E988" s="42" t="s">
        <v>141</v>
      </c>
      <c r="F988" s="48">
        <v>44530</v>
      </c>
      <c r="G988" s="33">
        <v>11841.21</v>
      </c>
      <c r="H988" s="33">
        <v>0</v>
      </c>
      <c r="I988" s="33">
        <v>11841.21</v>
      </c>
      <c r="J988" s="49">
        <v>478576</v>
      </c>
      <c r="K988" s="42"/>
      <c r="L988" s="42"/>
    </row>
    <row r="989" spans="1:12">
      <c r="A989" s="39" t="s">
        <v>201</v>
      </c>
      <c r="B989" s="42" t="s">
        <v>158</v>
      </c>
      <c r="C989" s="42" t="s">
        <v>159</v>
      </c>
      <c r="D989" s="42" t="s">
        <v>79</v>
      </c>
      <c r="E989" s="42" t="s">
        <v>141</v>
      </c>
      <c r="F989" s="48">
        <v>44530</v>
      </c>
      <c r="G989" s="33">
        <v>706.48</v>
      </c>
      <c r="H989" s="33">
        <v>0</v>
      </c>
      <c r="I989" s="33">
        <v>706.48</v>
      </c>
      <c r="J989" s="49">
        <v>478577</v>
      </c>
      <c r="K989" s="42"/>
      <c r="L989" s="42"/>
    </row>
    <row r="990" spans="1:12">
      <c r="A990" s="39" t="s">
        <v>201</v>
      </c>
      <c r="B990" s="42" t="s">
        <v>158</v>
      </c>
      <c r="C990" s="42" t="s">
        <v>159</v>
      </c>
      <c r="D990" s="42" t="s">
        <v>79</v>
      </c>
      <c r="E990" s="42" t="s">
        <v>141</v>
      </c>
      <c r="F990" s="48">
        <v>44530</v>
      </c>
      <c r="G990" s="33">
        <v>881.6</v>
      </c>
      <c r="H990" s="33">
        <v>0</v>
      </c>
      <c r="I990" s="33">
        <v>881.6</v>
      </c>
      <c r="J990" s="49">
        <v>478578</v>
      </c>
      <c r="K990" s="42"/>
      <c r="L990" s="42"/>
    </row>
    <row r="991" spans="1:12">
      <c r="A991" s="39" t="s">
        <v>201</v>
      </c>
      <c r="B991" s="42" t="s">
        <v>158</v>
      </c>
      <c r="C991" s="42" t="s">
        <v>159</v>
      </c>
      <c r="D991" s="42" t="s">
        <v>79</v>
      </c>
      <c r="E991" s="42" t="s">
        <v>141</v>
      </c>
      <c r="F991" s="48">
        <v>44538</v>
      </c>
      <c r="G991" s="33">
        <v>0</v>
      </c>
      <c r="H991" s="33">
        <v>-141.24</v>
      </c>
      <c r="I991" s="33">
        <v>-141.24</v>
      </c>
      <c r="J991" s="49">
        <v>478396</v>
      </c>
      <c r="K991" s="42"/>
      <c r="L991" s="42"/>
    </row>
    <row r="992" spans="1:12">
      <c r="A992" s="39" t="s">
        <v>201</v>
      </c>
      <c r="B992" s="42" t="s">
        <v>158</v>
      </c>
      <c r="C992" s="42" t="s">
        <v>159</v>
      </c>
      <c r="D992" s="42" t="s">
        <v>79</v>
      </c>
      <c r="E992" s="42" t="s">
        <v>141</v>
      </c>
      <c r="F992" s="48">
        <v>44553</v>
      </c>
      <c r="G992" s="33">
        <v>671821.84</v>
      </c>
      <c r="H992" s="33">
        <v>-606570.69999999995</v>
      </c>
      <c r="I992" s="33">
        <v>65251.14</v>
      </c>
      <c r="J992" s="49">
        <v>481720</v>
      </c>
      <c r="K992" s="42"/>
      <c r="L992" s="42"/>
    </row>
    <row r="993" spans="1:12">
      <c r="A993" s="39" t="s">
        <v>201</v>
      </c>
      <c r="B993" s="42" t="s">
        <v>158</v>
      </c>
      <c r="C993" s="42" t="s">
        <v>159</v>
      </c>
      <c r="D993" s="42" t="s">
        <v>79</v>
      </c>
      <c r="E993" s="42" t="s">
        <v>141</v>
      </c>
      <c r="F993" s="48">
        <v>44553</v>
      </c>
      <c r="G993" s="33">
        <v>606570.69999999995</v>
      </c>
      <c r="H993" s="33">
        <v>-671821.84</v>
      </c>
      <c r="I993" s="33">
        <v>-65251.14</v>
      </c>
      <c r="J993" s="49">
        <v>481720</v>
      </c>
      <c r="K993" s="42"/>
      <c r="L993" s="42"/>
    </row>
    <row r="994" spans="1:12">
      <c r="A994" s="39" t="s">
        <v>201</v>
      </c>
      <c r="B994" s="42" t="s">
        <v>158</v>
      </c>
      <c r="C994" s="42" t="s">
        <v>159</v>
      </c>
      <c r="D994" s="42" t="s">
        <v>79</v>
      </c>
      <c r="E994" s="42" t="s">
        <v>141</v>
      </c>
      <c r="F994" s="48">
        <v>44560</v>
      </c>
      <c r="G994" s="33">
        <v>315.04000000000002</v>
      </c>
      <c r="H994" s="33">
        <v>0</v>
      </c>
      <c r="I994" s="33">
        <v>315.04000000000002</v>
      </c>
      <c r="J994" s="49">
        <v>478611</v>
      </c>
      <c r="K994" s="42"/>
      <c r="L994" s="42"/>
    </row>
    <row r="995" spans="1:12">
      <c r="A995" s="39" t="s">
        <v>201</v>
      </c>
      <c r="B995" s="42" t="s">
        <v>158</v>
      </c>
      <c r="C995" s="42" t="s">
        <v>159</v>
      </c>
      <c r="D995" s="42" t="s">
        <v>79</v>
      </c>
      <c r="E995" s="42" t="s">
        <v>141</v>
      </c>
      <c r="F995" s="48">
        <v>44560</v>
      </c>
      <c r="G995" s="33">
        <v>0</v>
      </c>
      <c r="H995" s="33">
        <v>-19456.47</v>
      </c>
      <c r="I995" s="33">
        <v>-19456.47</v>
      </c>
      <c r="J995" s="49">
        <v>478648</v>
      </c>
      <c r="K995" s="42"/>
      <c r="L995" s="42"/>
    </row>
    <row r="996" spans="1:12">
      <c r="A996" s="39" t="s">
        <v>201</v>
      </c>
      <c r="B996" s="42" t="s">
        <v>158</v>
      </c>
      <c r="C996" s="42" t="s">
        <v>159</v>
      </c>
      <c r="D996" s="42" t="s">
        <v>79</v>
      </c>
      <c r="E996" s="42" t="s">
        <v>141</v>
      </c>
      <c r="F996" s="48">
        <v>44561</v>
      </c>
      <c r="G996" s="33">
        <v>38940</v>
      </c>
      <c r="H996" s="33">
        <v>0</v>
      </c>
      <c r="I996" s="33">
        <v>38940</v>
      </c>
      <c r="J996" s="49">
        <v>478647</v>
      </c>
      <c r="K996" s="42"/>
      <c r="L996" s="42"/>
    </row>
    <row r="997" spans="1:12">
      <c r="A997" s="39" t="s">
        <v>201</v>
      </c>
      <c r="B997" s="42" t="s">
        <v>158</v>
      </c>
      <c r="C997" s="42" t="s">
        <v>159</v>
      </c>
      <c r="D997" s="42" t="s">
        <v>79</v>
      </c>
      <c r="E997" s="42" t="s">
        <v>141</v>
      </c>
      <c r="F997" s="48">
        <v>44561</v>
      </c>
      <c r="G997" s="33">
        <v>0</v>
      </c>
      <c r="H997" s="33">
        <v>-1619.74</v>
      </c>
      <c r="I997" s="33">
        <v>-1619.74</v>
      </c>
      <c r="J997" s="49">
        <v>478653</v>
      </c>
      <c r="K997" s="42"/>
      <c r="L997" s="42"/>
    </row>
    <row r="998" spans="1:12">
      <c r="A998" s="39" t="s">
        <v>201</v>
      </c>
      <c r="B998" s="42" t="s">
        <v>158</v>
      </c>
      <c r="C998" s="42" t="s">
        <v>159</v>
      </c>
      <c r="D998" s="42" t="s">
        <v>79</v>
      </c>
      <c r="E998" s="42" t="s">
        <v>141</v>
      </c>
      <c r="F998" s="48">
        <v>44561</v>
      </c>
      <c r="G998" s="33">
        <v>14216.88</v>
      </c>
      <c r="H998" s="33">
        <v>0</v>
      </c>
      <c r="I998" s="33">
        <v>14216.88</v>
      </c>
      <c r="J998" s="49">
        <v>478655</v>
      </c>
      <c r="K998" s="42"/>
      <c r="L998" s="42"/>
    </row>
    <row r="999" spans="1:12">
      <c r="A999" s="39" t="s">
        <v>201</v>
      </c>
      <c r="B999" s="42" t="s">
        <v>158</v>
      </c>
      <c r="C999" s="42" t="s">
        <v>159</v>
      </c>
      <c r="D999" s="42" t="s">
        <v>79</v>
      </c>
      <c r="E999" s="42" t="s">
        <v>141</v>
      </c>
      <c r="F999" s="48">
        <v>44561</v>
      </c>
      <c r="G999" s="33">
        <v>723358.98</v>
      </c>
      <c r="H999" s="33">
        <v>-625712.13</v>
      </c>
      <c r="I999" s="33">
        <v>97646.85</v>
      </c>
      <c r="J999" s="49">
        <v>481776</v>
      </c>
      <c r="K999" s="42"/>
      <c r="L999" s="42"/>
    </row>
    <row r="1000" spans="1:12">
      <c r="A1000" s="39" t="s">
        <v>201</v>
      </c>
      <c r="B1000" s="42" t="s">
        <v>158</v>
      </c>
      <c r="C1000" s="42" t="s">
        <v>159</v>
      </c>
      <c r="D1000" s="42" t="s">
        <v>79</v>
      </c>
      <c r="E1000" s="42" t="s">
        <v>141</v>
      </c>
      <c r="F1000" s="48">
        <v>44561</v>
      </c>
      <c r="G1000" s="33">
        <v>625712.13</v>
      </c>
      <c r="H1000" s="33">
        <v>-723358.98</v>
      </c>
      <c r="I1000" s="33">
        <v>-97646.85</v>
      </c>
      <c r="J1000" s="49">
        <v>481776</v>
      </c>
      <c r="K1000" s="42"/>
      <c r="L1000" s="42"/>
    </row>
    <row r="1001" spans="1:12">
      <c r="A1001" s="39" t="s">
        <v>201</v>
      </c>
      <c r="B1001" s="42" t="s">
        <v>158</v>
      </c>
      <c r="C1001" s="42" t="s">
        <v>159</v>
      </c>
      <c r="D1001" s="42" t="s">
        <v>98</v>
      </c>
      <c r="E1001" s="42" t="s">
        <v>99</v>
      </c>
      <c r="F1001" s="48">
        <v>44165</v>
      </c>
      <c r="G1001" s="33">
        <v>2184.14</v>
      </c>
      <c r="H1001" s="33">
        <v>0</v>
      </c>
      <c r="I1001" s="33">
        <v>2184.14</v>
      </c>
      <c r="J1001" s="49">
        <v>360213</v>
      </c>
      <c r="K1001" s="42"/>
      <c r="L1001" s="42"/>
    </row>
    <row r="1002" spans="1:12">
      <c r="A1002" s="39" t="s">
        <v>201</v>
      </c>
      <c r="B1002" s="42" t="s">
        <v>158</v>
      </c>
      <c r="C1002" s="42" t="s">
        <v>159</v>
      </c>
      <c r="D1002" s="42" t="s">
        <v>98</v>
      </c>
      <c r="E1002" s="42" t="s">
        <v>99</v>
      </c>
      <c r="F1002" s="48">
        <v>44165</v>
      </c>
      <c r="G1002" s="33">
        <v>994.09</v>
      </c>
      <c r="H1002" s="33">
        <v>0</v>
      </c>
      <c r="I1002" s="33">
        <v>994.09</v>
      </c>
      <c r="J1002" s="49">
        <v>360214</v>
      </c>
      <c r="K1002" s="42"/>
      <c r="L1002" s="42"/>
    </row>
    <row r="1003" spans="1:12">
      <c r="A1003" s="39" t="s">
        <v>201</v>
      </c>
      <c r="B1003" s="42" t="s">
        <v>158</v>
      </c>
      <c r="C1003" s="42" t="s">
        <v>159</v>
      </c>
      <c r="D1003" s="42" t="s">
        <v>98</v>
      </c>
      <c r="E1003" s="42" t="s">
        <v>99</v>
      </c>
      <c r="F1003" s="48">
        <v>44165</v>
      </c>
      <c r="G1003" s="33">
        <v>2625</v>
      </c>
      <c r="H1003" s="33">
        <v>0</v>
      </c>
      <c r="I1003" s="33">
        <v>2625</v>
      </c>
      <c r="J1003" s="49">
        <v>360215</v>
      </c>
      <c r="K1003" s="42"/>
      <c r="L1003" s="42"/>
    </row>
    <row r="1004" spans="1:12">
      <c r="A1004" s="39" t="s">
        <v>201</v>
      </c>
      <c r="B1004" s="42" t="s">
        <v>158</v>
      </c>
      <c r="C1004" s="42" t="s">
        <v>159</v>
      </c>
      <c r="D1004" s="42" t="s">
        <v>98</v>
      </c>
      <c r="E1004" s="42" t="s">
        <v>99</v>
      </c>
      <c r="F1004" s="48">
        <v>44165</v>
      </c>
      <c r="G1004" s="33">
        <v>70</v>
      </c>
      <c r="H1004" s="33">
        <v>0</v>
      </c>
      <c r="I1004" s="33">
        <v>70</v>
      </c>
      <c r="J1004" s="49">
        <v>360216</v>
      </c>
      <c r="K1004" s="42"/>
      <c r="L1004" s="42"/>
    </row>
    <row r="1005" spans="1:12">
      <c r="A1005" s="39" t="s">
        <v>201</v>
      </c>
      <c r="B1005" s="42" t="s">
        <v>158</v>
      </c>
      <c r="C1005" s="42" t="s">
        <v>159</v>
      </c>
      <c r="D1005" s="42" t="s">
        <v>98</v>
      </c>
      <c r="E1005" s="42" t="s">
        <v>99</v>
      </c>
      <c r="F1005" s="48">
        <v>44166</v>
      </c>
      <c r="G1005" s="33">
        <v>198000</v>
      </c>
      <c r="H1005" s="33">
        <v>-198000</v>
      </c>
      <c r="I1005" s="33">
        <v>0</v>
      </c>
      <c r="J1005" s="49">
        <v>360320</v>
      </c>
      <c r="K1005" s="42"/>
      <c r="L1005" s="42"/>
    </row>
    <row r="1006" spans="1:12">
      <c r="A1006" s="39" t="s">
        <v>201</v>
      </c>
      <c r="B1006" s="42" t="s">
        <v>158</v>
      </c>
      <c r="C1006" s="42" t="s">
        <v>159</v>
      </c>
      <c r="D1006" s="42" t="s">
        <v>98</v>
      </c>
      <c r="E1006" s="42" t="s">
        <v>99</v>
      </c>
      <c r="F1006" s="48">
        <v>44183</v>
      </c>
      <c r="G1006" s="33">
        <v>2797.64</v>
      </c>
      <c r="H1006" s="33">
        <v>0</v>
      </c>
      <c r="I1006" s="33">
        <v>2797.64</v>
      </c>
      <c r="J1006" s="49">
        <v>360217</v>
      </c>
      <c r="K1006" s="42"/>
      <c r="L1006" s="42"/>
    </row>
    <row r="1007" spans="1:12">
      <c r="A1007" s="39" t="s">
        <v>201</v>
      </c>
      <c r="B1007" s="42" t="s">
        <v>158</v>
      </c>
      <c r="C1007" s="42" t="s">
        <v>159</v>
      </c>
      <c r="D1007" s="42" t="s">
        <v>98</v>
      </c>
      <c r="E1007" s="42" t="s">
        <v>99</v>
      </c>
      <c r="F1007" s="48">
        <v>44197</v>
      </c>
      <c r="G1007" s="33">
        <v>2625</v>
      </c>
      <c r="H1007" s="33">
        <v>0</v>
      </c>
      <c r="I1007" s="33">
        <v>2625</v>
      </c>
      <c r="J1007" s="49">
        <v>387190</v>
      </c>
      <c r="K1007" s="42"/>
      <c r="L1007" s="42"/>
    </row>
    <row r="1008" spans="1:12">
      <c r="A1008" s="39" t="s">
        <v>201</v>
      </c>
      <c r="B1008" s="42" t="s">
        <v>158</v>
      </c>
      <c r="C1008" s="42" t="s">
        <v>159</v>
      </c>
      <c r="D1008" s="42" t="s">
        <v>98</v>
      </c>
      <c r="E1008" s="42" t="s">
        <v>99</v>
      </c>
      <c r="F1008" s="48">
        <v>44197</v>
      </c>
      <c r="G1008" s="33">
        <v>2184.14</v>
      </c>
      <c r="H1008" s="33">
        <v>0</v>
      </c>
      <c r="I1008" s="33">
        <v>2184.14</v>
      </c>
      <c r="J1008" s="49">
        <v>387191</v>
      </c>
      <c r="K1008" s="42"/>
      <c r="L1008" s="42"/>
    </row>
    <row r="1009" spans="1:12">
      <c r="A1009" s="39" t="s">
        <v>201</v>
      </c>
      <c r="B1009" s="42" t="s">
        <v>158</v>
      </c>
      <c r="C1009" s="42" t="s">
        <v>159</v>
      </c>
      <c r="D1009" s="42" t="s">
        <v>98</v>
      </c>
      <c r="E1009" s="42" t="s">
        <v>99</v>
      </c>
      <c r="F1009" s="48">
        <v>44197</v>
      </c>
      <c r="G1009" s="33">
        <v>994.09</v>
      </c>
      <c r="H1009" s="33">
        <v>0</v>
      </c>
      <c r="I1009" s="33">
        <v>994.09</v>
      </c>
      <c r="J1009" s="49">
        <v>387192</v>
      </c>
      <c r="K1009" s="42"/>
      <c r="L1009" s="42"/>
    </row>
    <row r="1010" spans="1:12">
      <c r="A1010" s="39" t="s">
        <v>201</v>
      </c>
      <c r="B1010" s="42" t="s">
        <v>158</v>
      </c>
      <c r="C1010" s="42" t="s">
        <v>159</v>
      </c>
      <c r="D1010" s="42" t="s">
        <v>98</v>
      </c>
      <c r="E1010" s="42" t="s">
        <v>99</v>
      </c>
      <c r="F1010" s="48">
        <v>44197</v>
      </c>
      <c r="G1010" s="33">
        <v>70</v>
      </c>
      <c r="H1010" s="33">
        <v>0</v>
      </c>
      <c r="I1010" s="33">
        <v>70</v>
      </c>
      <c r="J1010" s="49">
        <v>387193</v>
      </c>
      <c r="K1010" s="42"/>
      <c r="L1010" s="42"/>
    </row>
    <row r="1011" spans="1:12">
      <c r="A1011" s="39" t="s">
        <v>201</v>
      </c>
      <c r="B1011" s="42" t="s">
        <v>158</v>
      </c>
      <c r="C1011" s="42" t="s">
        <v>159</v>
      </c>
      <c r="D1011" s="42" t="s">
        <v>98</v>
      </c>
      <c r="E1011" s="42" t="s">
        <v>99</v>
      </c>
      <c r="F1011" s="48">
        <v>44197</v>
      </c>
      <c r="G1011" s="33">
        <v>2600</v>
      </c>
      <c r="H1011" s="33">
        <v>0</v>
      </c>
      <c r="I1011" s="33">
        <v>2600</v>
      </c>
      <c r="J1011" s="49">
        <v>387194</v>
      </c>
      <c r="K1011" s="42"/>
      <c r="L1011" s="42"/>
    </row>
    <row r="1012" spans="1:12">
      <c r="A1012" s="39" t="s">
        <v>201</v>
      </c>
      <c r="B1012" s="42" t="s">
        <v>158</v>
      </c>
      <c r="C1012" s="42" t="s">
        <v>159</v>
      </c>
      <c r="D1012" s="42" t="s">
        <v>98</v>
      </c>
      <c r="E1012" s="42" t="s">
        <v>99</v>
      </c>
      <c r="F1012" s="48">
        <v>44197</v>
      </c>
      <c r="G1012" s="33">
        <v>0</v>
      </c>
      <c r="H1012" s="33">
        <v>-8670.8700000000008</v>
      </c>
      <c r="I1012" s="33">
        <v>-8670.8700000000008</v>
      </c>
      <c r="J1012" s="49">
        <v>387793</v>
      </c>
      <c r="K1012" s="42"/>
      <c r="L1012" s="42"/>
    </row>
    <row r="1013" spans="1:12">
      <c r="A1013" s="39" t="s">
        <v>201</v>
      </c>
      <c r="B1013" s="42" t="s">
        <v>158</v>
      </c>
      <c r="C1013" s="42" t="s">
        <v>159</v>
      </c>
      <c r="D1013" s="42" t="s">
        <v>98</v>
      </c>
      <c r="E1013" s="42" t="s">
        <v>99</v>
      </c>
      <c r="F1013" s="48">
        <v>44215</v>
      </c>
      <c r="G1013" s="33">
        <v>0</v>
      </c>
      <c r="H1013" s="33">
        <v>-2625</v>
      </c>
      <c r="I1013" s="33">
        <v>-2625</v>
      </c>
      <c r="J1013" s="49">
        <v>387213</v>
      </c>
      <c r="K1013" s="42"/>
      <c r="L1013" s="42"/>
    </row>
    <row r="1014" spans="1:12">
      <c r="A1014" s="39" t="s">
        <v>201</v>
      </c>
      <c r="B1014" s="42" t="s">
        <v>158</v>
      </c>
      <c r="C1014" s="42" t="s">
        <v>159</v>
      </c>
      <c r="D1014" s="42" t="s">
        <v>98</v>
      </c>
      <c r="E1014" s="42" t="s">
        <v>99</v>
      </c>
      <c r="F1014" s="48">
        <v>44227</v>
      </c>
      <c r="G1014" s="33">
        <v>0</v>
      </c>
      <c r="H1014" s="33">
        <v>-2184.14</v>
      </c>
      <c r="I1014" s="33">
        <v>-2184.14</v>
      </c>
      <c r="J1014" s="49">
        <v>387214</v>
      </c>
      <c r="K1014" s="42"/>
      <c r="L1014" s="42"/>
    </row>
    <row r="1015" spans="1:12">
      <c r="A1015" s="39" t="s">
        <v>201</v>
      </c>
      <c r="B1015" s="42" t="s">
        <v>158</v>
      </c>
      <c r="C1015" s="42" t="s">
        <v>159</v>
      </c>
      <c r="D1015" s="42" t="s">
        <v>98</v>
      </c>
      <c r="E1015" s="42" t="s">
        <v>99</v>
      </c>
      <c r="F1015" s="48">
        <v>44227</v>
      </c>
      <c r="G1015" s="33">
        <v>0</v>
      </c>
      <c r="H1015" s="33">
        <v>-994.09</v>
      </c>
      <c r="I1015" s="33">
        <v>-994.09</v>
      </c>
      <c r="J1015" s="49">
        <v>387216</v>
      </c>
      <c r="K1015" s="42"/>
      <c r="L1015" s="42"/>
    </row>
    <row r="1016" spans="1:12">
      <c r="A1016" s="39" t="s">
        <v>201</v>
      </c>
      <c r="B1016" s="42" t="s">
        <v>158</v>
      </c>
      <c r="C1016" s="42" t="s">
        <v>159</v>
      </c>
      <c r="D1016" s="42" t="s">
        <v>98</v>
      </c>
      <c r="E1016" s="42" t="s">
        <v>99</v>
      </c>
      <c r="F1016" s="48">
        <v>44227</v>
      </c>
      <c r="G1016" s="33">
        <v>0</v>
      </c>
      <c r="H1016" s="33">
        <v>-70</v>
      </c>
      <c r="I1016" s="33">
        <v>-70</v>
      </c>
      <c r="J1016" s="49">
        <v>387217</v>
      </c>
      <c r="K1016" s="42"/>
      <c r="L1016" s="42"/>
    </row>
    <row r="1017" spans="1:12">
      <c r="A1017" s="39" t="s">
        <v>201</v>
      </c>
      <c r="B1017" s="42" t="s">
        <v>158</v>
      </c>
      <c r="C1017" s="42" t="s">
        <v>159</v>
      </c>
      <c r="D1017" s="42" t="s">
        <v>98</v>
      </c>
      <c r="E1017" s="42" t="s">
        <v>99</v>
      </c>
      <c r="F1017" s="48">
        <v>44286</v>
      </c>
      <c r="G1017" s="33">
        <v>5873.23</v>
      </c>
      <c r="H1017" s="33">
        <v>0</v>
      </c>
      <c r="I1017" s="33">
        <v>5873.23</v>
      </c>
      <c r="J1017" s="49">
        <v>387345</v>
      </c>
      <c r="K1017" s="42"/>
      <c r="L1017" s="42"/>
    </row>
    <row r="1018" spans="1:12">
      <c r="A1018" s="39" t="s">
        <v>201</v>
      </c>
      <c r="B1018" s="42" t="s">
        <v>158</v>
      </c>
      <c r="C1018" s="42" t="s">
        <v>159</v>
      </c>
      <c r="D1018" s="42" t="s">
        <v>98</v>
      </c>
      <c r="E1018" s="42" t="s">
        <v>99</v>
      </c>
      <c r="F1018" s="48">
        <v>44286</v>
      </c>
      <c r="G1018" s="33">
        <v>0</v>
      </c>
      <c r="H1018" s="33">
        <v>-994.09</v>
      </c>
      <c r="I1018" s="33">
        <v>-994.09</v>
      </c>
      <c r="J1018" s="49">
        <v>387346</v>
      </c>
      <c r="K1018" s="42"/>
      <c r="L1018" s="42"/>
    </row>
    <row r="1019" spans="1:12">
      <c r="A1019" s="39" t="s">
        <v>201</v>
      </c>
      <c r="B1019" s="42" t="s">
        <v>158</v>
      </c>
      <c r="C1019" s="42" t="s">
        <v>159</v>
      </c>
      <c r="D1019" s="42" t="s">
        <v>98</v>
      </c>
      <c r="E1019" s="42" t="s">
        <v>99</v>
      </c>
      <c r="F1019" s="48">
        <v>44286</v>
      </c>
      <c r="G1019" s="33">
        <v>13550.01</v>
      </c>
      <c r="H1019" s="33">
        <v>-6070.87</v>
      </c>
      <c r="I1019" s="33">
        <v>7479.14</v>
      </c>
      <c r="J1019" s="49">
        <v>389514</v>
      </c>
      <c r="K1019" s="42"/>
      <c r="L1019" s="42"/>
    </row>
    <row r="1020" spans="1:12">
      <c r="A1020" s="39" t="s">
        <v>201</v>
      </c>
      <c r="B1020" s="42" t="s">
        <v>158</v>
      </c>
      <c r="C1020" s="42" t="s">
        <v>159</v>
      </c>
      <c r="D1020" s="42" t="s">
        <v>98</v>
      </c>
      <c r="E1020" s="42" t="s">
        <v>99</v>
      </c>
      <c r="F1020" s="48">
        <v>44286</v>
      </c>
      <c r="G1020" s="33">
        <v>6070.87</v>
      </c>
      <c r="H1020" s="33">
        <v>-13550.01</v>
      </c>
      <c r="I1020" s="33">
        <v>-7479.14</v>
      </c>
      <c r="J1020" s="49">
        <v>389514</v>
      </c>
      <c r="K1020" s="42"/>
      <c r="L1020" s="42"/>
    </row>
    <row r="1021" spans="1:12">
      <c r="A1021" s="39" t="s">
        <v>201</v>
      </c>
      <c r="B1021" s="42" t="s">
        <v>158</v>
      </c>
      <c r="C1021" s="42" t="s">
        <v>159</v>
      </c>
      <c r="D1021" s="42" t="s">
        <v>98</v>
      </c>
      <c r="E1021" s="42" t="s">
        <v>99</v>
      </c>
      <c r="F1021" s="48">
        <v>44286</v>
      </c>
      <c r="G1021" s="33">
        <v>8209.24</v>
      </c>
      <c r="H1021" s="33">
        <v>-8209.24</v>
      </c>
      <c r="I1021" s="33">
        <v>0</v>
      </c>
      <c r="J1021" s="49">
        <v>389693</v>
      </c>
      <c r="K1021" s="42"/>
      <c r="L1021" s="42"/>
    </row>
    <row r="1022" spans="1:12">
      <c r="A1022" s="39" t="s">
        <v>201</v>
      </c>
      <c r="B1022" s="42" t="s">
        <v>158</v>
      </c>
      <c r="C1022" s="42" t="s">
        <v>159</v>
      </c>
      <c r="D1022" s="42" t="s">
        <v>98</v>
      </c>
      <c r="E1022" s="42" t="s">
        <v>99</v>
      </c>
      <c r="F1022" s="48">
        <v>44330</v>
      </c>
      <c r="G1022" s="33">
        <v>0</v>
      </c>
      <c r="H1022" s="33">
        <v>-2600</v>
      </c>
      <c r="I1022" s="33">
        <v>-2600</v>
      </c>
      <c r="J1022" s="49">
        <v>414774</v>
      </c>
      <c r="K1022" s="42"/>
      <c r="L1022" s="42"/>
    </row>
    <row r="1023" spans="1:12">
      <c r="A1023" s="39" t="s">
        <v>201</v>
      </c>
      <c r="B1023" s="42" t="s">
        <v>158</v>
      </c>
      <c r="C1023" s="42" t="s">
        <v>159</v>
      </c>
      <c r="D1023" s="42" t="s">
        <v>98</v>
      </c>
      <c r="E1023" s="42" t="s">
        <v>99</v>
      </c>
      <c r="F1023" s="48">
        <v>44330</v>
      </c>
      <c r="G1023" s="33">
        <v>0</v>
      </c>
      <c r="H1023" s="33">
        <v>-2625</v>
      </c>
      <c r="I1023" s="33">
        <v>-2625</v>
      </c>
      <c r="J1023" s="49">
        <v>414775</v>
      </c>
      <c r="K1023" s="42"/>
      <c r="L1023" s="42"/>
    </row>
    <row r="1024" spans="1:12">
      <c r="A1024" s="39" t="s">
        <v>201</v>
      </c>
      <c r="B1024" s="42" t="s">
        <v>158</v>
      </c>
      <c r="C1024" s="42" t="s">
        <v>159</v>
      </c>
      <c r="D1024" s="42" t="s">
        <v>98</v>
      </c>
      <c r="E1024" s="42" t="s">
        <v>99</v>
      </c>
      <c r="F1024" s="48">
        <v>44342</v>
      </c>
      <c r="G1024" s="33">
        <v>0</v>
      </c>
      <c r="H1024" s="33">
        <v>-2184.14</v>
      </c>
      <c r="I1024" s="33">
        <v>-2184.14</v>
      </c>
      <c r="J1024" s="49">
        <v>414776</v>
      </c>
      <c r="K1024" s="42"/>
      <c r="L1024" s="42"/>
    </row>
    <row r="1025" spans="1:12">
      <c r="A1025" s="39" t="s">
        <v>201</v>
      </c>
      <c r="B1025" s="42" t="s">
        <v>158</v>
      </c>
      <c r="C1025" s="42" t="s">
        <v>159</v>
      </c>
      <c r="D1025" s="42" t="s">
        <v>98</v>
      </c>
      <c r="E1025" s="42" t="s">
        <v>99</v>
      </c>
      <c r="F1025" s="48">
        <v>44377</v>
      </c>
      <c r="G1025" s="33">
        <v>13550.01</v>
      </c>
      <c r="H1025" s="33">
        <v>-13480.01</v>
      </c>
      <c r="I1025" s="33">
        <v>70</v>
      </c>
      <c r="J1025" s="49">
        <v>416817</v>
      </c>
      <c r="K1025" s="42"/>
      <c r="L1025" s="42"/>
    </row>
    <row r="1026" spans="1:12">
      <c r="A1026" s="39" t="s">
        <v>201</v>
      </c>
      <c r="B1026" s="42" t="s">
        <v>158</v>
      </c>
      <c r="C1026" s="42" t="s">
        <v>159</v>
      </c>
      <c r="D1026" s="42" t="s">
        <v>98</v>
      </c>
      <c r="E1026" s="42" t="s">
        <v>99</v>
      </c>
      <c r="F1026" s="48">
        <v>44377</v>
      </c>
      <c r="G1026" s="33">
        <v>13480.01</v>
      </c>
      <c r="H1026" s="33">
        <v>-13550.01</v>
      </c>
      <c r="I1026" s="33">
        <v>-70</v>
      </c>
      <c r="J1026" s="49">
        <v>416817</v>
      </c>
      <c r="K1026" s="42"/>
      <c r="L1026" s="42"/>
    </row>
    <row r="1027" spans="1:12">
      <c r="A1027" s="39" t="s">
        <v>201</v>
      </c>
      <c r="B1027" s="42" t="s">
        <v>158</v>
      </c>
      <c r="C1027" s="42" t="s">
        <v>159</v>
      </c>
      <c r="D1027" s="42" t="s">
        <v>98</v>
      </c>
      <c r="E1027" s="42" t="s">
        <v>99</v>
      </c>
      <c r="F1027" s="48">
        <v>44428</v>
      </c>
      <c r="G1027" s="33">
        <v>0</v>
      </c>
      <c r="H1027" s="33">
        <v>-70</v>
      </c>
      <c r="I1027" s="33">
        <v>-70</v>
      </c>
      <c r="J1027" s="49">
        <v>446329</v>
      </c>
      <c r="K1027" s="42"/>
      <c r="L1027" s="42"/>
    </row>
    <row r="1028" spans="1:12">
      <c r="A1028" s="39" t="s">
        <v>201</v>
      </c>
      <c r="B1028" s="42" t="s">
        <v>158</v>
      </c>
      <c r="C1028" s="42" t="s">
        <v>159</v>
      </c>
      <c r="D1028" s="42" t="s">
        <v>98</v>
      </c>
      <c r="E1028" s="42" t="s">
        <v>99</v>
      </c>
      <c r="F1028" s="48">
        <v>44553</v>
      </c>
      <c r="G1028" s="33">
        <v>13550.01</v>
      </c>
      <c r="H1028" s="33">
        <v>-13550.01</v>
      </c>
      <c r="I1028" s="33">
        <v>0</v>
      </c>
      <c r="J1028" s="49">
        <v>481720</v>
      </c>
      <c r="K1028" s="42"/>
      <c r="L1028" s="42"/>
    </row>
    <row r="1029" spans="1:12">
      <c r="A1029" s="39" t="s">
        <v>201</v>
      </c>
      <c r="B1029" s="42" t="s">
        <v>158</v>
      </c>
      <c r="C1029" s="42" t="s">
        <v>159</v>
      </c>
      <c r="D1029" s="42" t="s">
        <v>98</v>
      </c>
      <c r="E1029" s="42" t="s">
        <v>99</v>
      </c>
      <c r="F1029" s="48">
        <v>44553</v>
      </c>
      <c r="G1029" s="33">
        <v>13550.01</v>
      </c>
      <c r="H1029" s="33">
        <v>-13550.01</v>
      </c>
      <c r="I1029" s="33">
        <v>0</v>
      </c>
      <c r="J1029" s="49">
        <v>481720</v>
      </c>
      <c r="K1029" s="42"/>
      <c r="L1029" s="42"/>
    </row>
    <row r="1030" spans="1:12">
      <c r="A1030" s="39" t="s">
        <v>201</v>
      </c>
      <c r="B1030" s="42" t="s">
        <v>158</v>
      </c>
      <c r="C1030" s="42" t="s">
        <v>159</v>
      </c>
      <c r="D1030" s="42" t="s">
        <v>98</v>
      </c>
      <c r="E1030" s="42" t="s">
        <v>99</v>
      </c>
      <c r="F1030" s="48">
        <v>44561</v>
      </c>
      <c r="G1030" s="33">
        <v>13550.01</v>
      </c>
      <c r="H1030" s="33">
        <v>-13550.01</v>
      </c>
      <c r="I1030" s="33">
        <v>0</v>
      </c>
      <c r="J1030" s="49">
        <v>481776</v>
      </c>
      <c r="K1030" s="42"/>
      <c r="L1030" s="42"/>
    </row>
    <row r="1031" spans="1:12">
      <c r="A1031" s="39" t="s">
        <v>201</v>
      </c>
      <c r="B1031" s="42" t="s">
        <v>158</v>
      </c>
      <c r="C1031" s="42" t="s">
        <v>159</v>
      </c>
      <c r="D1031" s="42" t="s">
        <v>98</v>
      </c>
      <c r="E1031" s="42" t="s">
        <v>99</v>
      </c>
      <c r="F1031" s="48">
        <v>44561</v>
      </c>
      <c r="G1031" s="33">
        <v>13550.01</v>
      </c>
      <c r="H1031" s="33">
        <v>-13550.01</v>
      </c>
      <c r="I1031" s="33">
        <v>0</v>
      </c>
      <c r="J1031" s="49">
        <v>481776</v>
      </c>
      <c r="K1031" s="42"/>
      <c r="L1031" s="42"/>
    </row>
    <row r="1032" spans="1:12">
      <c r="A1032" s="39" t="s">
        <v>201</v>
      </c>
      <c r="B1032" s="42" t="s">
        <v>158</v>
      </c>
      <c r="C1032" s="42" t="s">
        <v>159</v>
      </c>
      <c r="D1032" s="42" t="s">
        <v>91</v>
      </c>
      <c r="E1032" s="42" t="s">
        <v>183</v>
      </c>
      <c r="F1032" s="48">
        <v>44379</v>
      </c>
      <c r="G1032" s="33">
        <v>0</v>
      </c>
      <c r="H1032" s="33">
        <v>-6220.58</v>
      </c>
      <c r="I1032" s="33">
        <v>-6220.58</v>
      </c>
      <c r="J1032" s="49">
        <v>445524</v>
      </c>
      <c r="K1032" s="42"/>
      <c r="L1032" s="42"/>
    </row>
    <row r="1033" spans="1:12">
      <c r="A1033" s="39" t="s">
        <v>201</v>
      </c>
      <c r="B1033" s="42" t="s">
        <v>158</v>
      </c>
      <c r="C1033" s="42" t="s">
        <v>159</v>
      </c>
      <c r="D1033" s="42" t="s">
        <v>91</v>
      </c>
      <c r="E1033" s="42" t="s">
        <v>183</v>
      </c>
      <c r="F1033" s="48">
        <v>44383</v>
      </c>
      <c r="G1033" s="33">
        <v>0</v>
      </c>
      <c r="H1033" s="33">
        <v>-16588.2</v>
      </c>
      <c r="I1033" s="33">
        <v>-16588.2</v>
      </c>
      <c r="J1033" s="49">
        <v>445531</v>
      </c>
      <c r="K1033" s="42"/>
      <c r="L1033" s="42"/>
    </row>
    <row r="1034" spans="1:12">
      <c r="A1034" s="39" t="s">
        <v>201</v>
      </c>
      <c r="B1034" s="42" t="s">
        <v>158</v>
      </c>
      <c r="C1034" s="42" t="s">
        <v>159</v>
      </c>
      <c r="D1034" s="42" t="s">
        <v>91</v>
      </c>
      <c r="E1034" s="42" t="s">
        <v>183</v>
      </c>
      <c r="F1034" s="48">
        <v>44383</v>
      </c>
      <c r="G1034" s="33">
        <v>0</v>
      </c>
      <c r="H1034" s="33">
        <v>-4147.05</v>
      </c>
      <c r="I1034" s="33">
        <v>-4147.05</v>
      </c>
      <c r="J1034" s="49">
        <v>445958</v>
      </c>
      <c r="K1034" s="42"/>
      <c r="L1034" s="42"/>
    </row>
    <row r="1035" spans="1:12">
      <c r="A1035" s="39" t="s">
        <v>201</v>
      </c>
      <c r="B1035" s="42" t="s">
        <v>158</v>
      </c>
      <c r="C1035" s="42" t="s">
        <v>159</v>
      </c>
      <c r="D1035" s="42" t="s">
        <v>91</v>
      </c>
      <c r="E1035" s="42" t="s">
        <v>183</v>
      </c>
      <c r="F1035" s="48">
        <v>44384</v>
      </c>
      <c r="G1035" s="33">
        <v>0</v>
      </c>
      <c r="H1035" s="33">
        <v>-9330.86</v>
      </c>
      <c r="I1035" s="33">
        <v>-9330.86</v>
      </c>
      <c r="J1035" s="49">
        <v>445535</v>
      </c>
      <c r="K1035" s="42"/>
      <c r="L1035" s="42"/>
    </row>
    <row r="1036" spans="1:12">
      <c r="A1036" s="39" t="s">
        <v>201</v>
      </c>
      <c r="B1036" s="42" t="s">
        <v>158</v>
      </c>
      <c r="C1036" s="42" t="s">
        <v>159</v>
      </c>
      <c r="D1036" s="42" t="s">
        <v>91</v>
      </c>
      <c r="E1036" s="42" t="s">
        <v>183</v>
      </c>
      <c r="F1036" s="48">
        <v>44385</v>
      </c>
      <c r="G1036" s="33">
        <v>0</v>
      </c>
      <c r="H1036" s="33">
        <v>-9952.92</v>
      </c>
      <c r="I1036" s="33">
        <v>-9952.92</v>
      </c>
      <c r="J1036" s="49">
        <v>445539</v>
      </c>
      <c r="K1036" s="42"/>
      <c r="L1036" s="42"/>
    </row>
    <row r="1037" spans="1:12">
      <c r="A1037" s="39" t="s">
        <v>201</v>
      </c>
      <c r="B1037" s="42" t="s">
        <v>158</v>
      </c>
      <c r="C1037" s="42" t="s">
        <v>159</v>
      </c>
      <c r="D1037" s="42" t="s">
        <v>91</v>
      </c>
      <c r="E1037" s="42" t="s">
        <v>183</v>
      </c>
      <c r="F1037" s="48">
        <v>44385</v>
      </c>
      <c r="G1037" s="33">
        <v>0</v>
      </c>
      <c r="H1037" s="33">
        <v>-7464.69</v>
      </c>
      <c r="I1037" s="33">
        <v>-7464.69</v>
      </c>
      <c r="J1037" s="49">
        <v>445963</v>
      </c>
      <c r="K1037" s="42"/>
      <c r="L1037" s="42"/>
    </row>
    <row r="1038" spans="1:12">
      <c r="A1038" s="39" t="s">
        <v>201</v>
      </c>
      <c r="B1038" s="42" t="s">
        <v>158</v>
      </c>
      <c r="C1038" s="42" t="s">
        <v>159</v>
      </c>
      <c r="D1038" s="42" t="s">
        <v>91</v>
      </c>
      <c r="E1038" s="42" t="s">
        <v>183</v>
      </c>
      <c r="F1038" s="48">
        <v>44386</v>
      </c>
      <c r="G1038" s="33">
        <v>0</v>
      </c>
      <c r="H1038" s="33">
        <v>-1244.1199999999999</v>
      </c>
      <c r="I1038" s="33">
        <v>-1244.1199999999999</v>
      </c>
      <c r="J1038" s="49">
        <v>446665</v>
      </c>
      <c r="K1038" s="42"/>
      <c r="L1038" s="42"/>
    </row>
    <row r="1039" spans="1:12">
      <c r="A1039" s="39" t="s">
        <v>201</v>
      </c>
      <c r="B1039" s="42" t="s">
        <v>158</v>
      </c>
      <c r="C1039" s="42" t="s">
        <v>159</v>
      </c>
      <c r="D1039" s="42" t="s">
        <v>91</v>
      </c>
      <c r="E1039" s="42" t="s">
        <v>183</v>
      </c>
      <c r="F1039" s="48">
        <v>44389</v>
      </c>
      <c r="G1039" s="33">
        <v>198436.38</v>
      </c>
      <c r="H1039" s="33">
        <v>0</v>
      </c>
      <c r="I1039" s="33">
        <v>198436.38</v>
      </c>
      <c r="J1039" s="49">
        <v>400298</v>
      </c>
      <c r="K1039" s="42"/>
      <c r="L1039" s="42"/>
    </row>
    <row r="1040" spans="1:12">
      <c r="A1040" s="39" t="s">
        <v>201</v>
      </c>
      <c r="B1040" s="42" t="s">
        <v>158</v>
      </c>
      <c r="C1040" s="42" t="s">
        <v>159</v>
      </c>
      <c r="D1040" s="42" t="s">
        <v>91</v>
      </c>
      <c r="E1040" s="42" t="s">
        <v>183</v>
      </c>
      <c r="F1040" s="48">
        <v>44389</v>
      </c>
      <c r="G1040" s="33">
        <v>0</v>
      </c>
      <c r="H1040" s="33">
        <v>-29029.360000000001</v>
      </c>
      <c r="I1040" s="33">
        <v>-29029.360000000001</v>
      </c>
      <c r="J1040" s="49">
        <v>445552</v>
      </c>
      <c r="K1040" s="42"/>
      <c r="L1040" s="42"/>
    </row>
    <row r="1041" spans="1:12">
      <c r="A1041" s="39" t="s">
        <v>201</v>
      </c>
      <c r="B1041" s="42" t="s">
        <v>158</v>
      </c>
      <c r="C1041" s="42" t="s">
        <v>159</v>
      </c>
      <c r="D1041" s="42" t="s">
        <v>91</v>
      </c>
      <c r="E1041" s="42" t="s">
        <v>183</v>
      </c>
      <c r="F1041" s="48">
        <v>44389</v>
      </c>
      <c r="G1041" s="33">
        <v>0</v>
      </c>
      <c r="H1041" s="33">
        <v>-13685.27</v>
      </c>
      <c r="I1041" s="33">
        <v>-13685.27</v>
      </c>
      <c r="J1041" s="49">
        <v>445978</v>
      </c>
      <c r="K1041" s="42"/>
      <c r="L1041" s="42"/>
    </row>
    <row r="1042" spans="1:12">
      <c r="A1042" s="39" t="s">
        <v>201</v>
      </c>
      <c r="B1042" s="42" t="s">
        <v>158</v>
      </c>
      <c r="C1042" s="42" t="s">
        <v>159</v>
      </c>
      <c r="D1042" s="42" t="s">
        <v>91</v>
      </c>
      <c r="E1042" s="42" t="s">
        <v>183</v>
      </c>
      <c r="F1042" s="48">
        <v>44390</v>
      </c>
      <c r="G1042" s="33">
        <v>0</v>
      </c>
      <c r="H1042" s="33">
        <v>-23638.639999999999</v>
      </c>
      <c r="I1042" s="33">
        <v>-23638.639999999999</v>
      </c>
      <c r="J1042" s="49">
        <v>445564</v>
      </c>
      <c r="K1042" s="42"/>
      <c r="L1042" s="42"/>
    </row>
    <row r="1043" spans="1:12">
      <c r="A1043" s="39" t="s">
        <v>201</v>
      </c>
      <c r="B1043" s="42" t="s">
        <v>158</v>
      </c>
      <c r="C1043" s="42" t="s">
        <v>159</v>
      </c>
      <c r="D1043" s="42" t="s">
        <v>91</v>
      </c>
      <c r="E1043" s="42" t="s">
        <v>183</v>
      </c>
      <c r="F1043" s="48">
        <v>44390</v>
      </c>
      <c r="G1043" s="33">
        <v>0</v>
      </c>
      <c r="H1043" s="33">
        <v>-8294.1</v>
      </c>
      <c r="I1043" s="33">
        <v>-8294.1</v>
      </c>
      <c r="J1043" s="49">
        <v>445980</v>
      </c>
      <c r="K1043" s="42"/>
      <c r="L1043" s="42"/>
    </row>
    <row r="1044" spans="1:12">
      <c r="A1044" s="39" t="s">
        <v>201</v>
      </c>
      <c r="B1044" s="42" t="s">
        <v>158</v>
      </c>
      <c r="C1044" s="42" t="s">
        <v>159</v>
      </c>
      <c r="D1044" s="42" t="s">
        <v>91</v>
      </c>
      <c r="E1044" s="42" t="s">
        <v>183</v>
      </c>
      <c r="F1044" s="48">
        <v>44390</v>
      </c>
      <c r="G1044" s="33">
        <v>0</v>
      </c>
      <c r="H1044" s="33">
        <v>-8294.1</v>
      </c>
      <c r="I1044" s="33">
        <v>-8294.1</v>
      </c>
      <c r="J1044" s="49">
        <v>446006</v>
      </c>
      <c r="K1044" s="42"/>
      <c r="L1044" s="42"/>
    </row>
    <row r="1045" spans="1:12">
      <c r="A1045" s="39" t="s">
        <v>201</v>
      </c>
      <c r="B1045" s="42" t="s">
        <v>158</v>
      </c>
      <c r="C1045" s="42" t="s">
        <v>159</v>
      </c>
      <c r="D1045" s="42" t="s">
        <v>91</v>
      </c>
      <c r="E1045" s="42" t="s">
        <v>183</v>
      </c>
      <c r="F1045" s="48">
        <v>44391</v>
      </c>
      <c r="G1045" s="33">
        <v>0</v>
      </c>
      <c r="H1045" s="33">
        <v>-20735.25</v>
      </c>
      <c r="I1045" s="33">
        <v>-20735.25</v>
      </c>
      <c r="J1045" s="49">
        <v>445633</v>
      </c>
      <c r="K1045" s="42"/>
      <c r="L1045" s="42"/>
    </row>
    <row r="1046" spans="1:12">
      <c r="A1046" s="39" t="s">
        <v>201</v>
      </c>
      <c r="B1046" s="42" t="s">
        <v>158</v>
      </c>
      <c r="C1046" s="42" t="s">
        <v>159</v>
      </c>
      <c r="D1046" s="42" t="s">
        <v>91</v>
      </c>
      <c r="E1046" s="42" t="s">
        <v>183</v>
      </c>
      <c r="F1046" s="48">
        <v>44391</v>
      </c>
      <c r="G1046" s="33">
        <v>0</v>
      </c>
      <c r="H1046" s="33">
        <v>-1244.1199999999999</v>
      </c>
      <c r="I1046" s="33">
        <v>-1244.1199999999999</v>
      </c>
      <c r="J1046" s="49">
        <v>445640</v>
      </c>
      <c r="K1046" s="42"/>
      <c r="L1046" s="42"/>
    </row>
    <row r="1047" spans="1:12">
      <c r="A1047" s="39" t="s">
        <v>201</v>
      </c>
      <c r="B1047" s="42" t="s">
        <v>158</v>
      </c>
      <c r="C1047" s="42" t="s">
        <v>159</v>
      </c>
      <c r="D1047" s="42" t="s">
        <v>91</v>
      </c>
      <c r="E1047" s="42" t="s">
        <v>183</v>
      </c>
      <c r="F1047" s="48">
        <v>44392</v>
      </c>
      <c r="G1047" s="33">
        <v>0</v>
      </c>
      <c r="H1047" s="33">
        <v>-24882.3</v>
      </c>
      <c r="I1047" s="33">
        <v>-24882.3</v>
      </c>
      <c r="J1047" s="49">
        <v>445517</v>
      </c>
      <c r="K1047" s="42"/>
      <c r="L1047" s="42"/>
    </row>
    <row r="1048" spans="1:12">
      <c r="A1048" s="39" t="s">
        <v>201</v>
      </c>
      <c r="B1048" s="42" t="s">
        <v>158</v>
      </c>
      <c r="C1048" s="42" t="s">
        <v>159</v>
      </c>
      <c r="D1048" s="42" t="s">
        <v>91</v>
      </c>
      <c r="E1048" s="42" t="s">
        <v>183</v>
      </c>
      <c r="F1048" s="48">
        <v>44392</v>
      </c>
      <c r="G1048" s="33">
        <v>0</v>
      </c>
      <c r="H1048" s="33">
        <v>-10367.629999999999</v>
      </c>
      <c r="I1048" s="33">
        <v>-10367.629999999999</v>
      </c>
      <c r="J1048" s="49">
        <v>445636</v>
      </c>
      <c r="K1048" s="42"/>
      <c r="L1048" s="42"/>
    </row>
    <row r="1049" spans="1:12">
      <c r="A1049" s="39" t="s">
        <v>201</v>
      </c>
      <c r="B1049" s="42" t="s">
        <v>158</v>
      </c>
      <c r="C1049" s="42" t="s">
        <v>159</v>
      </c>
      <c r="D1049" s="42" t="s">
        <v>91</v>
      </c>
      <c r="E1049" s="42" t="s">
        <v>183</v>
      </c>
      <c r="F1049" s="48">
        <v>44393</v>
      </c>
      <c r="G1049" s="33">
        <v>0</v>
      </c>
      <c r="H1049" s="33">
        <v>-3317.64</v>
      </c>
      <c r="I1049" s="33">
        <v>-3317.64</v>
      </c>
      <c r="J1049" s="49">
        <v>445638</v>
      </c>
      <c r="K1049" s="42"/>
      <c r="L1049" s="42"/>
    </row>
    <row r="1050" spans="1:12">
      <c r="A1050" s="39" t="s">
        <v>201</v>
      </c>
      <c r="B1050" s="42" t="s">
        <v>158</v>
      </c>
      <c r="C1050" s="42" t="s">
        <v>159</v>
      </c>
      <c r="D1050" s="42" t="s">
        <v>91</v>
      </c>
      <c r="E1050" s="42" t="s">
        <v>183</v>
      </c>
      <c r="F1050" s="48">
        <v>44469</v>
      </c>
      <c r="G1050" s="33">
        <v>0.45</v>
      </c>
      <c r="H1050" s="33">
        <v>0</v>
      </c>
      <c r="I1050" s="33">
        <v>0.45</v>
      </c>
      <c r="J1050" s="49">
        <v>447709</v>
      </c>
      <c r="K1050" s="42"/>
      <c r="L1050" s="42"/>
    </row>
    <row r="1051" spans="1:12">
      <c r="A1051" s="39" t="s">
        <v>201</v>
      </c>
      <c r="B1051" s="42" t="s">
        <v>158</v>
      </c>
      <c r="C1051" s="42" t="s">
        <v>159</v>
      </c>
      <c r="D1051" s="42" t="s">
        <v>91</v>
      </c>
      <c r="E1051" s="42" t="s">
        <v>183</v>
      </c>
      <c r="F1051" s="48">
        <v>44545</v>
      </c>
      <c r="G1051" s="33">
        <v>0</v>
      </c>
      <c r="H1051" s="33">
        <v>-18266.330000000002</v>
      </c>
      <c r="I1051" s="33">
        <v>-18266.330000000002</v>
      </c>
      <c r="J1051" s="49">
        <v>477604</v>
      </c>
      <c r="K1051" s="42"/>
      <c r="L1051" s="42"/>
    </row>
    <row r="1052" spans="1:12">
      <c r="A1052" s="39" t="s">
        <v>201</v>
      </c>
      <c r="B1052" s="42" t="s">
        <v>158</v>
      </c>
      <c r="C1052" s="42" t="s">
        <v>159</v>
      </c>
      <c r="D1052" s="42" t="s">
        <v>91</v>
      </c>
      <c r="E1052" s="42" t="s">
        <v>183</v>
      </c>
      <c r="F1052" s="48">
        <v>44546</v>
      </c>
      <c r="G1052" s="33">
        <v>0</v>
      </c>
      <c r="H1052" s="33">
        <v>-4566.58</v>
      </c>
      <c r="I1052" s="33">
        <v>-4566.58</v>
      </c>
      <c r="J1052" s="49">
        <v>477611</v>
      </c>
      <c r="K1052" s="42"/>
      <c r="L1052" s="42"/>
    </row>
    <row r="1053" spans="1:12">
      <c r="A1053" s="39" t="s">
        <v>201</v>
      </c>
      <c r="B1053" s="42" t="s">
        <v>158</v>
      </c>
      <c r="C1053" s="42" t="s">
        <v>159</v>
      </c>
      <c r="D1053" s="42" t="s">
        <v>91</v>
      </c>
      <c r="E1053" s="42" t="s">
        <v>183</v>
      </c>
      <c r="F1053" s="48">
        <v>44547</v>
      </c>
      <c r="G1053" s="33">
        <v>0</v>
      </c>
      <c r="H1053" s="33">
        <v>-36532.65</v>
      </c>
      <c r="I1053" s="33">
        <v>-36532.65</v>
      </c>
      <c r="J1053" s="49">
        <v>477619</v>
      </c>
      <c r="K1053" s="42"/>
      <c r="L1053" s="42"/>
    </row>
    <row r="1054" spans="1:12">
      <c r="A1054" s="39" t="s">
        <v>201</v>
      </c>
      <c r="B1054" s="42" t="s">
        <v>158</v>
      </c>
      <c r="C1054" s="42" t="s">
        <v>159</v>
      </c>
      <c r="D1054" s="42" t="s">
        <v>91</v>
      </c>
      <c r="E1054" s="42" t="s">
        <v>183</v>
      </c>
      <c r="F1054" s="48">
        <v>44550</v>
      </c>
      <c r="G1054" s="33">
        <v>0</v>
      </c>
      <c r="H1054" s="33">
        <v>-4566.58</v>
      </c>
      <c r="I1054" s="33">
        <v>-4566.58</v>
      </c>
      <c r="J1054" s="49">
        <v>477627</v>
      </c>
      <c r="K1054" s="42"/>
      <c r="L1054" s="42"/>
    </row>
    <row r="1055" spans="1:12">
      <c r="A1055" s="39" t="s">
        <v>201</v>
      </c>
      <c r="B1055" s="42" t="s">
        <v>158</v>
      </c>
      <c r="C1055" s="42" t="s">
        <v>159</v>
      </c>
      <c r="D1055" s="42" t="s">
        <v>91</v>
      </c>
      <c r="E1055" s="42" t="s">
        <v>183</v>
      </c>
      <c r="F1055" s="48">
        <v>44551</v>
      </c>
      <c r="G1055" s="33">
        <v>0</v>
      </c>
      <c r="H1055" s="33">
        <v>-10046.48</v>
      </c>
      <c r="I1055" s="33">
        <v>-10046.48</v>
      </c>
      <c r="J1055" s="49">
        <v>477636</v>
      </c>
      <c r="K1055" s="42"/>
      <c r="L1055" s="42"/>
    </row>
    <row r="1056" spans="1:12">
      <c r="A1056" s="39" t="s">
        <v>201</v>
      </c>
      <c r="B1056" s="42" t="s">
        <v>158</v>
      </c>
      <c r="C1056" s="42" t="s">
        <v>159</v>
      </c>
      <c r="D1056" s="42" t="s">
        <v>91</v>
      </c>
      <c r="E1056" s="42" t="s">
        <v>183</v>
      </c>
      <c r="F1056" s="48">
        <v>44552</v>
      </c>
      <c r="G1056" s="33">
        <v>0</v>
      </c>
      <c r="H1056" s="33">
        <v>-27116.37</v>
      </c>
      <c r="I1056" s="33">
        <v>-27116.37</v>
      </c>
      <c r="J1056" s="49">
        <v>477652</v>
      </c>
      <c r="K1056" s="42"/>
      <c r="L1056" s="42"/>
    </row>
    <row r="1057" spans="1:12">
      <c r="A1057" s="39" t="s">
        <v>201</v>
      </c>
      <c r="B1057" s="42" t="s">
        <v>158</v>
      </c>
      <c r="C1057" s="42" t="s">
        <v>159</v>
      </c>
      <c r="D1057" s="42" t="s">
        <v>91</v>
      </c>
      <c r="E1057" s="42" t="s">
        <v>183</v>
      </c>
      <c r="F1057" s="48">
        <v>44553</v>
      </c>
      <c r="G1057" s="33">
        <v>101094.99</v>
      </c>
      <c r="H1057" s="33">
        <v>0</v>
      </c>
      <c r="I1057" s="33">
        <v>101094.99</v>
      </c>
      <c r="J1057" s="49">
        <v>461093</v>
      </c>
      <c r="K1057" s="42"/>
      <c r="L1057" s="42"/>
    </row>
    <row r="1058" spans="1:12">
      <c r="A1058" s="39" t="s">
        <v>201</v>
      </c>
      <c r="B1058" s="42" t="s">
        <v>158</v>
      </c>
      <c r="C1058" s="42" t="s">
        <v>159</v>
      </c>
      <c r="D1058" s="42" t="s">
        <v>91</v>
      </c>
      <c r="E1058" s="42" t="s">
        <v>183</v>
      </c>
      <c r="F1058" s="48">
        <v>44553</v>
      </c>
      <c r="G1058" s="33">
        <v>0.45</v>
      </c>
      <c r="H1058" s="33">
        <v>0</v>
      </c>
      <c r="I1058" s="33">
        <v>0.45</v>
      </c>
      <c r="J1058" s="49">
        <v>481720</v>
      </c>
      <c r="K1058" s="42"/>
      <c r="L1058" s="42"/>
    </row>
    <row r="1059" spans="1:12">
      <c r="A1059" s="39" t="s">
        <v>201</v>
      </c>
      <c r="B1059" s="42" t="s">
        <v>158</v>
      </c>
      <c r="C1059" s="42" t="s">
        <v>159</v>
      </c>
      <c r="D1059" s="42" t="s">
        <v>91</v>
      </c>
      <c r="E1059" s="42" t="s">
        <v>183</v>
      </c>
      <c r="F1059" s="48">
        <v>44553</v>
      </c>
      <c r="G1059" s="33">
        <v>0</v>
      </c>
      <c r="H1059" s="33">
        <v>-0.45</v>
      </c>
      <c r="I1059" s="33">
        <v>-0.45</v>
      </c>
      <c r="J1059" s="49">
        <v>481720</v>
      </c>
      <c r="K1059" s="42"/>
      <c r="L1059" s="42"/>
    </row>
    <row r="1060" spans="1:12">
      <c r="A1060" s="39" t="s">
        <v>201</v>
      </c>
      <c r="B1060" s="42" t="s">
        <v>158</v>
      </c>
      <c r="C1060" s="42" t="s">
        <v>159</v>
      </c>
      <c r="D1060" s="42" t="s">
        <v>91</v>
      </c>
      <c r="E1060" s="42" t="s">
        <v>183</v>
      </c>
      <c r="F1060" s="48">
        <v>44561</v>
      </c>
      <c r="G1060" s="33">
        <v>0.45</v>
      </c>
      <c r="H1060" s="33">
        <v>0</v>
      </c>
      <c r="I1060" s="33">
        <v>0.45</v>
      </c>
      <c r="J1060" s="49">
        <v>481776</v>
      </c>
      <c r="K1060" s="42"/>
      <c r="L1060" s="42"/>
    </row>
    <row r="1061" spans="1:12">
      <c r="A1061" s="39" t="s">
        <v>201</v>
      </c>
      <c r="B1061" s="42" t="s">
        <v>158</v>
      </c>
      <c r="C1061" s="42" t="s">
        <v>159</v>
      </c>
      <c r="D1061" s="42" t="s">
        <v>91</v>
      </c>
      <c r="E1061" s="42" t="s">
        <v>183</v>
      </c>
      <c r="F1061" s="48">
        <v>44561</v>
      </c>
      <c r="G1061" s="33">
        <v>0</v>
      </c>
      <c r="H1061" s="33">
        <v>-0.45</v>
      </c>
      <c r="I1061" s="33">
        <v>-0.45</v>
      </c>
      <c r="J1061" s="49">
        <v>481776</v>
      </c>
      <c r="K1061" s="42"/>
      <c r="L1061" s="42"/>
    </row>
    <row r="1062" spans="1:12">
      <c r="A1062" s="39" t="s">
        <v>201</v>
      </c>
      <c r="B1062" s="62" t="s">
        <v>204</v>
      </c>
      <c r="C1062" s="62" t="s">
        <v>204</v>
      </c>
      <c r="D1062" s="42" t="s">
        <v>47</v>
      </c>
      <c r="E1062" s="42" t="s">
        <v>48</v>
      </c>
      <c r="F1062" s="48">
        <v>44183</v>
      </c>
      <c r="G1062" s="33">
        <v>2797.64</v>
      </c>
      <c r="H1062" s="33">
        <v>0</v>
      </c>
      <c r="I1062" s="33">
        <v>2797.64</v>
      </c>
      <c r="J1062" s="49">
        <v>360203</v>
      </c>
      <c r="K1062" s="42"/>
      <c r="L1062" s="42"/>
    </row>
    <row r="1063" spans="1:12">
      <c r="A1063" s="39" t="s">
        <v>201</v>
      </c>
      <c r="B1063" s="62" t="s">
        <v>204</v>
      </c>
      <c r="C1063" s="62" t="s">
        <v>204</v>
      </c>
      <c r="D1063" s="42" t="s">
        <v>47</v>
      </c>
      <c r="E1063" s="42" t="s">
        <v>48</v>
      </c>
      <c r="F1063" s="48">
        <v>44286</v>
      </c>
      <c r="G1063" s="33">
        <v>2797.64</v>
      </c>
      <c r="H1063" s="33">
        <v>0</v>
      </c>
      <c r="I1063" s="33">
        <v>2797.64</v>
      </c>
      <c r="J1063" s="49">
        <v>389514</v>
      </c>
      <c r="K1063" s="42"/>
      <c r="L1063" s="42"/>
    </row>
    <row r="1064" spans="1:12">
      <c r="A1064" s="39" t="s">
        <v>201</v>
      </c>
      <c r="B1064" s="62" t="s">
        <v>204</v>
      </c>
      <c r="C1064" s="62" t="s">
        <v>204</v>
      </c>
      <c r="D1064" s="42" t="s">
        <v>47</v>
      </c>
      <c r="E1064" s="42" t="s">
        <v>48</v>
      </c>
      <c r="F1064" s="48">
        <v>44286</v>
      </c>
      <c r="G1064" s="33">
        <v>0</v>
      </c>
      <c r="H1064" s="33">
        <v>-2797.64</v>
      </c>
      <c r="I1064" s="33">
        <v>-2797.64</v>
      </c>
      <c r="J1064" s="49">
        <v>389514</v>
      </c>
      <c r="K1064" s="42"/>
      <c r="L1064" s="42"/>
    </row>
    <row r="1065" spans="1:12">
      <c r="A1065" s="39" t="s">
        <v>201</v>
      </c>
      <c r="B1065" s="62" t="s">
        <v>204</v>
      </c>
      <c r="C1065" s="62" t="s">
        <v>204</v>
      </c>
      <c r="D1065" s="42" t="s">
        <v>47</v>
      </c>
      <c r="E1065" s="42" t="s">
        <v>48</v>
      </c>
      <c r="F1065" s="48">
        <v>44286</v>
      </c>
      <c r="G1065" s="33">
        <v>142.65</v>
      </c>
      <c r="H1065" s="33">
        <v>-142.65</v>
      </c>
      <c r="I1065" s="33">
        <v>0</v>
      </c>
      <c r="J1065" s="49">
        <v>389693</v>
      </c>
      <c r="K1065" s="42"/>
      <c r="L1065" s="42"/>
    </row>
    <row r="1066" spans="1:12">
      <c r="A1066" s="39" t="s">
        <v>201</v>
      </c>
      <c r="B1066" s="62" t="s">
        <v>204</v>
      </c>
      <c r="C1066" s="62" t="s">
        <v>204</v>
      </c>
      <c r="D1066" s="42" t="s">
        <v>47</v>
      </c>
      <c r="E1066" s="42" t="s">
        <v>48</v>
      </c>
      <c r="F1066" s="48">
        <v>44377</v>
      </c>
      <c r="G1066" s="33">
        <v>2797.64</v>
      </c>
      <c r="H1066" s="33">
        <v>0</v>
      </c>
      <c r="I1066" s="33">
        <v>2797.64</v>
      </c>
      <c r="J1066" s="49">
        <v>416817</v>
      </c>
      <c r="K1066" s="42"/>
      <c r="L1066" s="42"/>
    </row>
    <row r="1067" spans="1:12">
      <c r="A1067" s="39" t="s">
        <v>201</v>
      </c>
      <c r="B1067" s="62" t="s">
        <v>204</v>
      </c>
      <c r="C1067" s="62" t="s">
        <v>204</v>
      </c>
      <c r="D1067" s="42" t="s">
        <v>47</v>
      </c>
      <c r="E1067" s="42" t="s">
        <v>48</v>
      </c>
      <c r="F1067" s="48">
        <v>44377</v>
      </c>
      <c r="G1067" s="33">
        <v>0</v>
      </c>
      <c r="H1067" s="33">
        <v>-2797.64</v>
      </c>
      <c r="I1067" s="33">
        <v>-2797.64</v>
      </c>
      <c r="J1067" s="49">
        <v>416817</v>
      </c>
      <c r="K1067" s="42"/>
      <c r="L1067" s="42"/>
    </row>
    <row r="1068" spans="1:12">
      <c r="A1068" s="39" t="s">
        <v>201</v>
      </c>
      <c r="B1068" s="62" t="s">
        <v>204</v>
      </c>
      <c r="C1068" s="62" t="s">
        <v>204</v>
      </c>
      <c r="D1068" s="42" t="s">
        <v>47</v>
      </c>
      <c r="E1068" s="42" t="s">
        <v>48</v>
      </c>
      <c r="F1068" s="48">
        <v>44553</v>
      </c>
      <c r="G1068" s="33">
        <v>2797.64</v>
      </c>
      <c r="H1068" s="33">
        <v>0</v>
      </c>
      <c r="I1068" s="33">
        <v>2797.64</v>
      </c>
      <c r="J1068" s="49">
        <v>481720</v>
      </c>
      <c r="K1068" s="42"/>
      <c r="L1068" s="42"/>
    </row>
    <row r="1069" spans="1:12">
      <c r="A1069" s="39" t="s">
        <v>201</v>
      </c>
      <c r="B1069" s="62" t="s">
        <v>204</v>
      </c>
      <c r="C1069" s="62" t="s">
        <v>204</v>
      </c>
      <c r="D1069" s="42" t="s">
        <v>47</v>
      </c>
      <c r="E1069" s="42" t="s">
        <v>48</v>
      </c>
      <c r="F1069" s="48">
        <v>44553</v>
      </c>
      <c r="G1069" s="33">
        <v>0</v>
      </c>
      <c r="H1069" s="33">
        <v>-2797.64</v>
      </c>
      <c r="I1069" s="33">
        <v>-2797.64</v>
      </c>
      <c r="J1069" s="49">
        <v>481720</v>
      </c>
      <c r="K1069" s="42"/>
      <c r="L1069" s="42"/>
    </row>
    <row r="1070" spans="1:12">
      <c r="A1070" s="39" t="s">
        <v>201</v>
      </c>
      <c r="B1070" s="62" t="s">
        <v>204</v>
      </c>
      <c r="C1070" s="62" t="s">
        <v>204</v>
      </c>
      <c r="D1070" s="42" t="s">
        <v>47</v>
      </c>
      <c r="E1070" s="42" t="s">
        <v>48</v>
      </c>
      <c r="F1070" s="48">
        <v>44561</v>
      </c>
      <c r="G1070" s="33">
        <v>2797.64</v>
      </c>
      <c r="H1070" s="33">
        <v>0</v>
      </c>
      <c r="I1070" s="33">
        <v>2797.64</v>
      </c>
      <c r="J1070" s="49">
        <v>481776</v>
      </c>
      <c r="K1070" s="42"/>
      <c r="L1070" s="42"/>
    </row>
    <row r="1071" spans="1:12">
      <c r="A1071" s="39" t="s">
        <v>201</v>
      </c>
      <c r="B1071" s="62" t="s">
        <v>204</v>
      </c>
      <c r="C1071" s="62" t="s">
        <v>204</v>
      </c>
      <c r="D1071" s="42" t="s">
        <v>47</v>
      </c>
      <c r="E1071" s="42" t="s">
        <v>48</v>
      </c>
      <c r="F1071" s="48">
        <v>44561</v>
      </c>
      <c r="G1071" s="33">
        <v>0</v>
      </c>
      <c r="H1071" s="33">
        <v>-2797.64</v>
      </c>
      <c r="I1071" s="33">
        <v>-2797.64</v>
      </c>
      <c r="J1071" s="49">
        <v>481776</v>
      </c>
      <c r="K1071" s="42"/>
      <c r="L1071" s="42"/>
    </row>
    <row r="1072" spans="1:12">
      <c r="A1072" s="39" t="s">
        <v>201</v>
      </c>
      <c r="B1072" s="42" t="s">
        <v>158</v>
      </c>
      <c r="C1072" s="42" t="s">
        <v>159</v>
      </c>
      <c r="D1072" s="42" t="s">
        <v>47</v>
      </c>
      <c r="E1072" s="42" t="s">
        <v>48</v>
      </c>
      <c r="F1072" s="48">
        <v>44165</v>
      </c>
      <c r="G1072" s="33">
        <v>0</v>
      </c>
      <c r="H1072" s="33">
        <v>-1530</v>
      </c>
      <c r="I1072" s="33">
        <v>-1530</v>
      </c>
      <c r="J1072" s="49">
        <v>360199</v>
      </c>
      <c r="K1072" s="42"/>
      <c r="L1072" s="42"/>
    </row>
    <row r="1073" spans="1:12">
      <c r="A1073" s="39" t="s">
        <v>201</v>
      </c>
      <c r="B1073" s="42" t="s">
        <v>158</v>
      </c>
      <c r="C1073" s="42" t="s">
        <v>159</v>
      </c>
      <c r="D1073" s="42" t="s">
        <v>47</v>
      </c>
      <c r="E1073" s="42" t="s">
        <v>48</v>
      </c>
      <c r="F1073" s="48">
        <v>44165</v>
      </c>
      <c r="G1073" s="33">
        <v>0</v>
      </c>
      <c r="H1073" s="33">
        <v>-2184.14</v>
      </c>
      <c r="I1073" s="33">
        <v>-2184.14</v>
      </c>
      <c r="J1073" s="49">
        <v>360213</v>
      </c>
      <c r="K1073" s="42"/>
      <c r="L1073" s="42"/>
    </row>
    <row r="1074" spans="1:12">
      <c r="A1074" s="39" t="s">
        <v>201</v>
      </c>
      <c r="B1074" s="42" t="s">
        <v>158</v>
      </c>
      <c r="C1074" s="42" t="s">
        <v>159</v>
      </c>
      <c r="D1074" s="42" t="s">
        <v>47</v>
      </c>
      <c r="E1074" s="42" t="s">
        <v>48</v>
      </c>
      <c r="F1074" s="48">
        <v>44165</v>
      </c>
      <c r="G1074" s="33">
        <v>0</v>
      </c>
      <c r="H1074" s="33">
        <v>-994.09</v>
      </c>
      <c r="I1074" s="33">
        <v>-994.09</v>
      </c>
      <c r="J1074" s="49">
        <v>360214</v>
      </c>
      <c r="K1074" s="42"/>
      <c r="L1074" s="42"/>
    </row>
    <row r="1075" spans="1:12">
      <c r="A1075" s="39" t="s">
        <v>201</v>
      </c>
      <c r="B1075" s="42" t="s">
        <v>158</v>
      </c>
      <c r="C1075" s="42" t="s">
        <v>159</v>
      </c>
      <c r="D1075" s="42" t="s">
        <v>47</v>
      </c>
      <c r="E1075" s="42" t="s">
        <v>48</v>
      </c>
      <c r="F1075" s="48">
        <v>44165</v>
      </c>
      <c r="G1075" s="33">
        <v>0</v>
      </c>
      <c r="H1075" s="33">
        <v>-2625</v>
      </c>
      <c r="I1075" s="33">
        <v>-2625</v>
      </c>
      <c r="J1075" s="49">
        <v>360215</v>
      </c>
      <c r="K1075" s="42"/>
      <c r="L1075" s="42"/>
    </row>
    <row r="1076" spans="1:12">
      <c r="A1076" s="39" t="s">
        <v>201</v>
      </c>
      <c r="B1076" s="42" t="s">
        <v>158</v>
      </c>
      <c r="C1076" s="42" t="s">
        <v>159</v>
      </c>
      <c r="D1076" s="42" t="s">
        <v>47</v>
      </c>
      <c r="E1076" s="42" t="s">
        <v>48</v>
      </c>
      <c r="F1076" s="48">
        <v>44165</v>
      </c>
      <c r="G1076" s="33">
        <v>0</v>
      </c>
      <c r="H1076" s="33">
        <v>-70</v>
      </c>
      <c r="I1076" s="33">
        <v>-70</v>
      </c>
      <c r="J1076" s="49">
        <v>360216</v>
      </c>
      <c r="K1076" s="42"/>
      <c r="L1076" s="42"/>
    </row>
    <row r="1077" spans="1:12">
      <c r="A1077" s="39" t="s">
        <v>201</v>
      </c>
      <c r="B1077" s="42" t="s">
        <v>158</v>
      </c>
      <c r="C1077" s="42" t="s">
        <v>159</v>
      </c>
      <c r="D1077" s="42" t="s">
        <v>47</v>
      </c>
      <c r="E1077" s="42" t="s">
        <v>48</v>
      </c>
      <c r="F1077" s="48">
        <v>44165</v>
      </c>
      <c r="G1077" s="33">
        <v>1530</v>
      </c>
      <c r="H1077" s="33">
        <v>-1530</v>
      </c>
      <c r="I1077" s="33">
        <v>0</v>
      </c>
      <c r="J1077" s="49">
        <v>360280</v>
      </c>
      <c r="K1077" s="42"/>
      <c r="L1077" s="42"/>
    </row>
    <row r="1078" spans="1:12">
      <c r="A1078" s="39" t="s">
        <v>201</v>
      </c>
      <c r="B1078" s="42" t="s">
        <v>158</v>
      </c>
      <c r="C1078" s="42" t="s">
        <v>159</v>
      </c>
      <c r="D1078" s="42" t="s">
        <v>47</v>
      </c>
      <c r="E1078" s="42" t="s">
        <v>48</v>
      </c>
      <c r="F1078" s="48">
        <v>44165</v>
      </c>
      <c r="G1078" s="33">
        <v>1530</v>
      </c>
      <c r="H1078" s="33">
        <v>0</v>
      </c>
      <c r="I1078" s="33">
        <v>1530</v>
      </c>
      <c r="J1078" s="49">
        <v>360281</v>
      </c>
      <c r="K1078" s="42"/>
      <c r="L1078" s="42"/>
    </row>
    <row r="1079" spans="1:12">
      <c r="A1079" s="39" t="s">
        <v>201</v>
      </c>
      <c r="B1079" s="42" t="s">
        <v>158</v>
      </c>
      <c r="C1079" s="42" t="s">
        <v>159</v>
      </c>
      <c r="D1079" s="42" t="s">
        <v>47</v>
      </c>
      <c r="E1079" s="42" t="s">
        <v>48</v>
      </c>
      <c r="F1079" s="48">
        <v>44165</v>
      </c>
      <c r="G1079" s="33">
        <v>2625</v>
      </c>
      <c r="H1079" s="33">
        <v>0</v>
      </c>
      <c r="I1079" s="33">
        <v>2625</v>
      </c>
      <c r="J1079" s="49">
        <v>360291</v>
      </c>
      <c r="K1079" s="42"/>
      <c r="L1079" s="42"/>
    </row>
    <row r="1080" spans="1:12">
      <c r="A1080" s="39" t="s">
        <v>201</v>
      </c>
      <c r="B1080" s="42" t="s">
        <v>158</v>
      </c>
      <c r="C1080" s="42" t="s">
        <v>159</v>
      </c>
      <c r="D1080" s="42" t="s">
        <v>47</v>
      </c>
      <c r="E1080" s="42" t="s">
        <v>48</v>
      </c>
      <c r="F1080" s="48">
        <v>44165</v>
      </c>
      <c r="G1080" s="33">
        <v>2184.14</v>
      </c>
      <c r="H1080" s="33">
        <v>0</v>
      </c>
      <c r="I1080" s="33">
        <v>2184.14</v>
      </c>
      <c r="J1080" s="49">
        <v>360300</v>
      </c>
      <c r="K1080" s="42"/>
      <c r="L1080" s="42"/>
    </row>
    <row r="1081" spans="1:12">
      <c r="A1081" s="39" t="s">
        <v>201</v>
      </c>
      <c r="B1081" s="42" t="s">
        <v>158</v>
      </c>
      <c r="C1081" s="42" t="s">
        <v>159</v>
      </c>
      <c r="D1081" s="42" t="s">
        <v>47</v>
      </c>
      <c r="E1081" s="42" t="s">
        <v>48</v>
      </c>
      <c r="F1081" s="48">
        <v>44165</v>
      </c>
      <c r="G1081" s="33">
        <v>994.09</v>
      </c>
      <c r="H1081" s="33">
        <v>0</v>
      </c>
      <c r="I1081" s="33">
        <v>994.09</v>
      </c>
      <c r="J1081" s="49">
        <v>360301</v>
      </c>
      <c r="K1081" s="42"/>
      <c r="L1081" s="42"/>
    </row>
    <row r="1082" spans="1:12">
      <c r="A1082" s="39" t="s">
        <v>201</v>
      </c>
      <c r="B1082" s="42" t="s">
        <v>158</v>
      </c>
      <c r="C1082" s="42" t="s">
        <v>159</v>
      </c>
      <c r="D1082" s="42" t="s">
        <v>47</v>
      </c>
      <c r="E1082" s="42" t="s">
        <v>48</v>
      </c>
      <c r="F1082" s="48">
        <v>44165</v>
      </c>
      <c r="G1082" s="33">
        <v>70</v>
      </c>
      <c r="H1082" s="33">
        <v>0</v>
      </c>
      <c r="I1082" s="33">
        <v>70</v>
      </c>
      <c r="J1082" s="49">
        <v>360304</v>
      </c>
      <c r="K1082" s="42"/>
      <c r="L1082" s="42"/>
    </row>
    <row r="1083" spans="1:12">
      <c r="A1083" s="39" t="s">
        <v>201</v>
      </c>
      <c r="B1083" s="42" t="s">
        <v>158</v>
      </c>
      <c r="C1083" s="42" t="s">
        <v>159</v>
      </c>
      <c r="D1083" s="42" t="s">
        <v>47</v>
      </c>
      <c r="E1083" s="42" t="s">
        <v>48</v>
      </c>
      <c r="F1083" s="48">
        <v>44183</v>
      </c>
      <c r="G1083" s="33">
        <v>0</v>
      </c>
      <c r="H1083" s="33">
        <v>-2797.64</v>
      </c>
      <c r="I1083" s="33">
        <v>-2797.64</v>
      </c>
      <c r="J1083" s="49">
        <v>360217</v>
      </c>
      <c r="K1083" s="42"/>
      <c r="L1083" s="42"/>
    </row>
    <row r="1084" spans="1:12">
      <c r="A1084" s="39" t="s">
        <v>201</v>
      </c>
      <c r="B1084" s="42" t="s">
        <v>158</v>
      </c>
      <c r="C1084" s="42" t="s">
        <v>159</v>
      </c>
      <c r="D1084" s="42" t="s">
        <v>47</v>
      </c>
      <c r="E1084" s="42" t="s">
        <v>48</v>
      </c>
      <c r="F1084" s="48">
        <v>44197</v>
      </c>
      <c r="G1084" s="33">
        <v>250162.15</v>
      </c>
      <c r="H1084" s="33">
        <v>0</v>
      </c>
      <c r="I1084" s="33">
        <v>250162.15</v>
      </c>
      <c r="J1084" s="49">
        <v>387205</v>
      </c>
      <c r="K1084" s="42"/>
      <c r="L1084" s="42"/>
    </row>
    <row r="1085" spans="1:12">
      <c r="A1085" s="39" t="s">
        <v>201</v>
      </c>
      <c r="B1085" s="42" t="s">
        <v>158</v>
      </c>
      <c r="C1085" s="42" t="s">
        <v>159</v>
      </c>
      <c r="D1085" s="42" t="s">
        <v>47</v>
      </c>
      <c r="E1085" s="42" t="s">
        <v>48</v>
      </c>
      <c r="F1085" s="48">
        <v>44197</v>
      </c>
      <c r="G1085" s="33">
        <v>0</v>
      </c>
      <c r="H1085" s="33">
        <v>-250162.15</v>
      </c>
      <c r="I1085" s="33">
        <v>-250162.15</v>
      </c>
      <c r="J1085" s="49">
        <v>387206</v>
      </c>
      <c r="K1085" s="42"/>
      <c r="L1085" s="42"/>
    </row>
    <row r="1086" spans="1:12">
      <c r="A1086" s="39" t="s">
        <v>201</v>
      </c>
      <c r="B1086" s="42" t="s">
        <v>158</v>
      </c>
      <c r="C1086" s="42" t="s">
        <v>159</v>
      </c>
      <c r="D1086" s="42" t="s">
        <v>47</v>
      </c>
      <c r="E1086" s="42" t="s">
        <v>48</v>
      </c>
      <c r="F1086" s="48">
        <v>44197</v>
      </c>
      <c r="G1086" s="33">
        <v>346408.55</v>
      </c>
      <c r="H1086" s="33">
        <v>0</v>
      </c>
      <c r="I1086" s="33">
        <v>346408.55</v>
      </c>
      <c r="J1086" s="49">
        <v>387207</v>
      </c>
      <c r="K1086" s="42"/>
      <c r="L1086" s="42"/>
    </row>
    <row r="1087" spans="1:12">
      <c r="A1087" s="39" t="s">
        <v>201</v>
      </c>
      <c r="B1087" s="42" t="s">
        <v>158</v>
      </c>
      <c r="C1087" s="42" t="s">
        <v>159</v>
      </c>
      <c r="D1087" s="42" t="s">
        <v>47</v>
      </c>
      <c r="E1087" s="42" t="s">
        <v>48</v>
      </c>
      <c r="F1087" s="48">
        <v>44197</v>
      </c>
      <c r="G1087" s="33">
        <v>0</v>
      </c>
      <c r="H1087" s="33">
        <v>-346408.55</v>
      </c>
      <c r="I1087" s="33">
        <v>-346408.55</v>
      </c>
      <c r="J1087" s="49">
        <v>387208</v>
      </c>
      <c r="K1087" s="42"/>
      <c r="L1087" s="42"/>
    </row>
    <row r="1088" spans="1:12">
      <c r="A1088" s="39" t="s">
        <v>201</v>
      </c>
      <c r="B1088" s="42" t="s">
        <v>158</v>
      </c>
      <c r="C1088" s="42" t="s">
        <v>159</v>
      </c>
      <c r="D1088" s="42" t="s">
        <v>47</v>
      </c>
      <c r="E1088" s="42" t="s">
        <v>48</v>
      </c>
      <c r="F1088" s="48">
        <v>44211</v>
      </c>
      <c r="G1088" s="33">
        <v>0</v>
      </c>
      <c r="H1088" s="33">
        <v>-2797.67</v>
      </c>
      <c r="I1088" s="33">
        <v>-2797.67</v>
      </c>
      <c r="J1088" s="49">
        <v>387199</v>
      </c>
      <c r="K1088" s="42"/>
      <c r="L1088" s="42"/>
    </row>
    <row r="1089" spans="1:12">
      <c r="A1089" s="39" t="s">
        <v>201</v>
      </c>
      <c r="B1089" s="42" t="s">
        <v>158</v>
      </c>
      <c r="C1089" s="42" t="s">
        <v>159</v>
      </c>
      <c r="D1089" s="42" t="s">
        <v>47</v>
      </c>
      <c r="E1089" s="42" t="s">
        <v>48</v>
      </c>
      <c r="F1089" s="48">
        <v>44211</v>
      </c>
      <c r="G1089" s="33">
        <v>0.03</v>
      </c>
      <c r="H1089" s="33">
        <v>0</v>
      </c>
      <c r="I1089" s="33">
        <v>0.03</v>
      </c>
      <c r="J1089" s="49">
        <v>387212</v>
      </c>
      <c r="K1089" s="42"/>
      <c r="L1089" s="42"/>
    </row>
    <row r="1090" spans="1:12">
      <c r="A1090" s="39" t="s">
        <v>201</v>
      </c>
      <c r="B1090" s="42" t="s">
        <v>158</v>
      </c>
      <c r="C1090" s="42" t="s">
        <v>159</v>
      </c>
      <c r="D1090" s="42" t="s">
        <v>47</v>
      </c>
      <c r="E1090" s="42" t="s">
        <v>48</v>
      </c>
      <c r="F1090" s="48">
        <v>44211</v>
      </c>
      <c r="G1090" s="33">
        <v>2797.64</v>
      </c>
      <c r="H1090" s="33">
        <v>0</v>
      </c>
      <c r="I1090" s="33">
        <v>2797.64</v>
      </c>
      <c r="J1090" s="49">
        <v>387215</v>
      </c>
      <c r="K1090" s="42"/>
      <c r="L1090" s="42"/>
    </row>
    <row r="1091" spans="1:12">
      <c r="A1091" s="39" t="s">
        <v>201</v>
      </c>
      <c r="B1091" s="42" t="s">
        <v>158</v>
      </c>
      <c r="C1091" s="42" t="s">
        <v>159</v>
      </c>
      <c r="D1091" s="42" t="s">
        <v>47</v>
      </c>
      <c r="E1091" s="42" t="s">
        <v>48</v>
      </c>
      <c r="F1091" s="48">
        <v>44243</v>
      </c>
      <c r="G1091" s="33">
        <v>3239916.16</v>
      </c>
      <c r="H1091" s="33">
        <v>0</v>
      </c>
      <c r="I1091" s="33">
        <v>3239916.16</v>
      </c>
      <c r="J1091" s="49">
        <v>387398</v>
      </c>
      <c r="K1091" s="42"/>
      <c r="L1091" s="42"/>
    </row>
    <row r="1092" spans="1:12">
      <c r="A1092" s="39" t="s">
        <v>201</v>
      </c>
      <c r="B1092" s="42" t="s">
        <v>158</v>
      </c>
      <c r="C1092" s="42" t="s">
        <v>159</v>
      </c>
      <c r="D1092" s="42" t="s">
        <v>47</v>
      </c>
      <c r="E1092" s="42" t="s">
        <v>48</v>
      </c>
      <c r="F1092" s="48">
        <v>44243</v>
      </c>
      <c r="G1092" s="33">
        <v>0</v>
      </c>
      <c r="H1092" s="33">
        <v>-3239916.16</v>
      </c>
      <c r="I1092" s="33">
        <v>-3239916.16</v>
      </c>
      <c r="J1092" s="49">
        <v>387400</v>
      </c>
      <c r="K1092" s="42"/>
      <c r="L1092" s="42"/>
    </row>
    <row r="1093" spans="1:12">
      <c r="A1093" s="39" t="s">
        <v>201</v>
      </c>
      <c r="B1093" s="42" t="s">
        <v>158</v>
      </c>
      <c r="C1093" s="42" t="s">
        <v>159</v>
      </c>
      <c r="D1093" s="42" t="s">
        <v>47</v>
      </c>
      <c r="E1093" s="42" t="s">
        <v>48</v>
      </c>
      <c r="F1093" s="48">
        <v>44257</v>
      </c>
      <c r="G1093" s="33">
        <v>140084.25</v>
      </c>
      <c r="H1093" s="33">
        <v>0</v>
      </c>
      <c r="I1093" s="33">
        <v>140084.25</v>
      </c>
      <c r="J1093" s="49">
        <v>387424</v>
      </c>
      <c r="K1093" s="42"/>
      <c r="L1093" s="42"/>
    </row>
    <row r="1094" spans="1:12">
      <c r="A1094" s="39" t="s">
        <v>201</v>
      </c>
      <c r="B1094" s="42" t="s">
        <v>158</v>
      </c>
      <c r="C1094" s="42" t="s">
        <v>159</v>
      </c>
      <c r="D1094" s="42" t="s">
        <v>47</v>
      </c>
      <c r="E1094" s="42" t="s">
        <v>48</v>
      </c>
      <c r="F1094" s="48">
        <v>44257</v>
      </c>
      <c r="G1094" s="33">
        <v>0</v>
      </c>
      <c r="H1094" s="33">
        <v>-140084.25</v>
      </c>
      <c r="I1094" s="33">
        <v>-140084.25</v>
      </c>
      <c r="J1094" s="49">
        <v>387425</v>
      </c>
      <c r="K1094" s="42"/>
      <c r="L1094" s="42"/>
    </row>
    <row r="1095" spans="1:12">
      <c r="A1095" s="39" t="s">
        <v>201</v>
      </c>
      <c r="B1095" s="42" t="s">
        <v>158</v>
      </c>
      <c r="C1095" s="42" t="s">
        <v>159</v>
      </c>
      <c r="D1095" s="42" t="s">
        <v>47</v>
      </c>
      <c r="E1095" s="42" t="s">
        <v>48</v>
      </c>
      <c r="F1095" s="48">
        <v>44281</v>
      </c>
      <c r="G1095" s="33">
        <v>375581.9</v>
      </c>
      <c r="H1095" s="33">
        <v>0</v>
      </c>
      <c r="I1095" s="33">
        <v>375581.9</v>
      </c>
      <c r="J1095" s="49">
        <v>387420</v>
      </c>
      <c r="K1095" s="42"/>
      <c r="L1095" s="42"/>
    </row>
    <row r="1096" spans="1:12">
      <c r="A1096" s="39" t="s">
        <v>201</v>
      </c>
      <c r="B1096" s="42" t="s">
        <v>158</v>
      </c>
      <c r="C1096" s="42" t="s">
        <v>159</v>
      </c>
      <c r="D1096" s="42" t="s">
        <v>47</v>
      </c>
      <c r="E1096" s="42" t="s">
        <v>48</v>
      </c>
      <c r="F1096" s="48">
        <v>44281</v>
      </c>
      <c r="G1096" s="33">
        <v>100000</v>
      </c>
      <c r="H1096" s="33">
        <v>0</v>
      </c>
      <c r="I1096" s="33">
        <v>100000</v>
      </c>
      <c r="J1096" s="49">
        <v>387432</v>
      </c>
      <c r="K1096" s="42"/>
      <c r="L1096" s="42"/>
    </row>
    <row r="1097" spans="1:12">
      <c r="A1097" s="39" t="s">
        <v>201</v>
      </c>
      <c r="B1097" s="42" t="s">
        <v>158</v>
      </c>
      <c r="C1097" s="42" t="s">
        <v>159</v>
      </c>
      <c r="D1097" s="42" t="s">
        <v>47</v>
      </c>
      <c r="E1097" s="42" t="s">
        <v>48</v>
      </c>
      <c r="F1097" s="48">
        <v>44281</v>
      </c>
      <c r="G1097" s="33">
        <v>0</v>
      </c>
      <c r="H1097" s="33">
        <v>-19240.900000000001</v>
      </c>
      <c r="I1097" s="33">
        <v>-19240.900000000001</v>
      </c>
      <c r="J1097" s="49">
        <v>387435</v>
      </c>
      <c r="K1097" s="42"/>
      <c r="L1097" s="42"/>
    </row>
    <row r="1098" spans="1:12">
      <c r="A1098" s="39" t="s">
        <v>201</v>
      </c>
      <c r="B1098" s="42" t="s">
        <v>158</v>
      </c>
      <c r="C1098" s="42" t="s">
        <v>159</v>
      </c>
      <c r="D1098" s="42" t="s">
        <v>47</v>
      </c>
      <c r="E1098" s="42" t="s">
        <v>48</v>
      </c>
      <c r="F1098" s="48">
        <v>44284</v>
      </c>
      <c r="G1098" s="33">
        <v>0</v>
      </c>
      <c r="H1098" s="33">
        <v>-475581.9</v>
      </c>
      <c r="I1098" s="33">
        <v>-475581.9</v>
      </c>
      <c r="J1098" s="49">
        <v>387433</v>
      </c>
      <c r="K1098" s="42"/>
      <c r="L1098" s="42"/>
    </row>
    <row r="1099" spans="1:12">
      <c r="A1099" s="39" t="s">
        <v>201</v>
      </c>
      <c r="B1099" s="42" t="s">
        <v>158</v>
      </c>
      <c r="C1099" s="42" t="s">
        <v>159</v>
      </c>
      <c r="D1099" s="42" t="s">
        <v>47</v>
      </c>
      <c r="E1099" s="42" t="s">
        <v>48</v>
      </c>
      <c r="F1099" s="48">
        <v>44284</v>
      </c>
      <c r="G1099" s="33">
        <v>19240.900000000001</v>
      </c>
      <c r="H1099" s="33">
        <v>0</v>
      </c>
      <c r="I1099" s="33">
        <v>19240.900000000001</v>
      </c>
      <c r="J1099" s="49">
        <v>387434</v>
      </c>
      <c r="K1099" s="42"/>
      <c r="L1099" s="42"/>
    </row>
    <row r="1100" spans="1:12">
      <c r="A1100" s="39" t="s">
        <v>201</v>
      </c>
      <c r="B1100" s="42" t="s">
        <v>158</v>
      </c>
      <c r="C1100" s="42" t="s">
        <v>159</v>
      </c>
      <c r="D1100" s="42" t="s">
        <v>47</v>
      </c>
      <c r="E1100" s="42" t="s">
        <v>48</v>
      </c>
      <c r="F1100" s="48">
        <v>44286</v>
      </c>
      <c r="G1100" s="33">
        <v>456341.02</v>
      </c>
      <c r="H1100" s="33">
        <v>-459138.66</v>
      </c>
      <c r="I1100" s="33">
        <v>-2797.64</v>
      </c>
      <c r="J1100" s="49">
        <v>389514</v>
      </c>
      <c r="K1100" s="42"/>
      <c r="L1100" s="42"/>
    </row>
    <row r="1101" spans="1:12">
      <c r="A1101" s="39" t="s">
        <v>201</v>
      </c>
      <c r="B1101" s="42" t="s">
        <v>158</v>
      </c>
      <c r="C1101" s="42" t="s">
        <v>159</v>
      </c>
      <c r="D1101" s="42" t="s">
        <v>47</v>
      </c>
      <c r="E1101" s="42" t="s">
        <v>48</v>
      </c>
      <c r="F1101" s="48">
        <v>44286</v>
      </c>
      <c r="G1101" s="33">
        <v>459138.66</v>
      </c>
      <c r="H1101" s="33">
        <v>-456341.02</v>
      </c>
      <c r="I1101" s="33">
        <v>2797.64</v>
      </c>
      <c r="J1101" s="49">
        <v>389514</v>
      </c>
      <c r="K1101" s="42"/>
      <c r="L1101" s="42"/>
    </row>
    <row r="1102" spans="1:12">
      <c r="A1102" s="39" t="s">
        <v>201</v>
      </c>
      <c r="B1102" s="42" t="s">
        <v>158</v>
      </c>
      <c r="C1102" s="42" t="s">
        <v>159</v>
      </c>
      <c r="D1102" s="42" t="s">
        <v>47</v>
      </c>
      <c r="E1102" s="42" t="s">
        <v>48</v>
      </c>
      <c r="F1102" s="48">
        <v>44286</v>
      </c>
      <c r="G1102" s="33">
        <v>186596.97</v>
      </c>
      <c r="H1102" s="33">
        <v>-186596.97</v>
      </c>
      <c r="I1102" s="33">
        <v>0</v>
      </c>
      <c r="J1102" s="49">
        <v>389693</v>
      </c>
      <c r="K1102" s="42"/>
      <c r="L1102" s="42"/>
    </row>
    <row r="1103" spans="1:12">
      <c r="A1103" s="39" t="s">
        <v>201</v>
      </c>
      <c r="B1103" s="42" t="s">
        <v>158</v>
      </c>
      <c r="C1103" s="42" t="s">
        <v>159</v>
      </c>
      <c r="D1103" s="42" t="s">
        <v>47</v>
      </c>
      <c r="E1103" s="42" t="s">
        <v>48</v>
      </c>
      <c r="F1103" s="48">
        <v>44321</v>
      </c>
      <c r="G1103" s="33">
        <v>300000</v>
      </c>
      <c r="H1103" s="33">
        <v>0</v>
      </c>
      <c r="I1103" s="33">
        <v>300000</v>
      </c>
      <c r="J1103" s="49">
        <v>414625</v>
      </c>
      <c r="K1103" s="42"/>
      <c r="L1103" s="42"/>
    </row>
    <row r="1104" spans="1:12">
      <c r="A1104" s="39" t="s">
        <v>201</v>
      </c>
      <c r="B1104" s="42" t="s">
        <v>158</v>
      </c>
      <c r="C1104" s="42" t="s">
        <v>159</v>
      </c>
      <c r="D1104" s="42" t="s">
        <v>47</v>
      </c>
      <c r="E1104" s="42" t="s">
        <v>48</v>
      </c>
      <c r="F1104" s="48">
        <v>44321</v>
      </c>
      <c r="G1104" s="33">
        <v>0</v>
      </c>
      <c r="H1104" s="33">
        <v>-300000</v>
      </c>
      <c r="I1104" s="33">
        <v>-300000</v>
      </c>
      <c r="J1104" s="49">
        <v>414626</v>
      </c>
      <c r="K1104" s="42"/>
      <c r="L1104" s="42"/>
    </row>
    <row r="1105" spans="1:12">
      <c r="A1105" s="39" t="s">
        <v>201</v>
      </c>
      <c r="B1105" s="42" t="s">
        <v>158</v>
      </c>
      <c r="C1105" s="42" t="s">
        <v>159</v>
      </c>
      <c r="D1105" s="42" t="s">
        <v>47</v>
      </c>
      <c r="E1105" s="42" t="s">
        <v>48</v>
      </c>
      <c r="F1105" s="48">
        <v>44377</v>
      </c>
      <c r="G1105" s="33">
        <v>456341.1</v>
      </c>
      <c r="H1105" s="33">
        <v>-459138.74</v>
      </c>
      <c r="I1105" s="33">
        <v>-2797.64</v>
      </c>
      <c r="J1105" s="49">
        <v>416817</v>
      </c>
      <c r="K1105" s="42"/>
      <c r="L1105" s="42"/>
    </row>
    <row r="1106" spans="1:12">
      <c r="A1106" s="39" t="s">
        <v>201</v>
      </c>
      <c r="B1106" s="42" t="s">
        <v>158</v>
      </c>
      <c r="C1106" s="42" t="s">
        <v>159</v>
      </c>
      <c r="D1106" s="42" t="s">
        <v>47</v>
      </c>
      <c r="E1106" s="42" t="s">
        <v>48</v>
      </c>
      <c r="F1106" s="48">
        <v>44377</v>
      </c>
      <c r="G1106" s="33">
        <v>459138.74</v>
      </c>
      <c r="H1106" s="33">
        <v>-456341.1</v>
      </c>
      <c r="I1106" s="33">
        <v>2797.64</v>
      </c>
      <c r="J1106" s="49">
        <v>416817</v>
      </c>
      <c r="K1106" s="42"/>
      <c r="L1106" s="42"/>
    </row>
    <row r="1107" spans="1:12">
      <c r="A1107" s="39" t="s">
        <v>201</v>
      </c>
      <c r="B1107" s="42" t="s">
        <v>158</v>
      </c>
      <c r="C1107" s="42" t="s">
        <v>159</v>
      </c>
      <c r="D1107" s="42" t="s">
        <v>47</v>
      </c>
      <c r="E1107" s="42" t="s">
        <v>48</v>
      </c>
      <c r="F1107" s="48">
        <v>44460</v>
      </c>
      <c r="G1107" s="33">
        <v>249900</v>
      </c>
      <c r="H1107" s="33">
        <v>0</v>
      </c>
      <c r="I1107" s="33">
        <v>249900</v>
      </c>
      <c r="J1107" s="49">
        <v>446142</v>
      </c>
      <c r="K1107" s="42"/>
      <c r="L1107" s="42"/>
    </row>
    <row r="1108" spans="1:12">
      <c r="A1108" s="39" t="s">
        <v>201</v>
      </c>
      <c r="B1108" s="42" t="s">
        <v>158</v>
      </c>
      <c r="C1108" s="42" t="s">
        <v>159</v>
      </c>
      <c r="D1108" s="42" t="s">
        <v>47</v>
      </c>
      <c r="E1108" s="42" t="s">
        <v>48</v>
      </c>
      <c r="F1108" s="48">
        <v>44460</v>
      </c>
      <c r="G1108" s="33">
        <v>0</v>
      </c>
      <c r="H1108" s="33">
        <v>-249900</v>
      </c>
      <c r="I1108" s="33">
        <v>-249900</v>
      </c>
      <c r="J1108" s="49">
        <v>446144</v>
      </c>
      <c r="K1108" s="42"/>
      <c r="L1108" s="42"/>
    </row>
    <row r="1109" spans="1:12">
      <c r="A1109" s="39" t="s">
        <v>201</v>
      </c>
      <c r="B1109" s="42" t="s">
        <v>158</v>
      </c>
      <c r="C1109" s="42" t="s">
        <v>159</v>
      </c>
      <c r="D1109" s="42" t="s">
        <v>47</v>
      </c>
      <c r="E1109" s="42" t="s">
        <v>48</v>
      </c>
      <c r="F1109" s="48">
        <v>44469</v>
      </c>
      <c r="G1109" s="33">
        <v>0</v>
      </c>
      <c r="H1109" s="33">
        <v>-885718</v>
      </c>
      <c r="I1109" s="33">
        <v>-885718</v>
      </c>
      <c r="J1109" s="49">
        <v>446243</v>
      </c>
      <c r="K1109" s="42"/>
      <c r="L1109" s="42"/>
    </row>
    <row r="1110" spans="1:12">
      <c r="A1110" s="39" t="s">
        <v>201</v>
      </c>
      <c r="B1110" s="42" t="s">
        <v>158</v>
      </c>
      <c r="C1110" s="42" t="s">
        <v>159</v>
      </c>
      <c r="D1110" s="42" t="s">
        <v>47</v>
      </c>
      <c r="E1110" s="42" t="s">
        <v>48</v>
      </c>
      <c r="F1110" s="48">
        <v>44469</v>
      </c>
      <c r="G1110" s="33">
        <v>885718</v>
      </c>
      <c r="H1110" s="33">
        <v>0</v>
      </c>
      <c r="I1110" s="33">
        <v>885718</v>
      </c>
      <c r="J1110" s="49">
        <v>446248</v>
      </c>
      <c r="K1110" s="42"/>
      <c r="L1110" s="42"/>
    </row>
    <row r="1111" spans="1:12">
      <c r="A1111" s="39" t="s">
        <v>201</v>
      </c>
      <c r="B1111" s="42" t="s">
        <v>158</v>
      </c>
      <c r="C1111" s="42" t="s">
        <v>159</v>
      </c>
      <c r="D1111" s="42" t="s">
        <v>47</v>
      </c>
      <c r="E1111" s="42" t="s">
        <v>48</v>
      </c>
      <c r="F1111" s="48">
        <v>44469</v>
      </c>
      <c r="G1111" s="33">
        <v>0</v>
      </c>
      <c r="H1111" s="33">
        <v>-250162.15</v>
      </c>
      <c r="I1111" s="33">
        <v>-250162.15</v>
      </c>
      <c r="J1111" s="49">
        <v>446668</v>
      </c>
      <c r="K1111" s="42"/>
      <c r="L1111" s="42"/>
    </row>
    <row r="1112" spans="1:12">
      <c r="A1112" s="39" t="s">
        <v>201</v>
      </c>
      <c r="B1112" s="42" t="s">
        <v>158</v>
      </c>
      <c r="C1112" s="42" t="s">
        <v>159</v>
      </c>
      <c r="D1112" s="42" t="s">
        <v>47</v>
      </c>
      <c r="E1112" s="42" t="s">
        <v>48</v>
      </c>
      <c r="F1112" s="48">
        <v>44469</v>
      </c>
      <c r="G1112" s="33">
        <v>0</v>
      </c>
      <c r="H1112" s="33">
        <v>-9610471.5399999991</v>
      </c>
      <c r="I1112" s="33">
        <v>-9610471.5399999991</v>
      </c>
      <c r="J1112" s="49">
        <v>446670</v>
      </c>
      <c r="K1112" s="42"/>
      <c r="L1112" s="42"/>
    </row>
    <row r="1113" spans="1:12">
      <c r="A1113" s="39" t="s">
        <v>201</v>
      </c>
      <c r="B1113" s="42" t="s">
        <v>158</v>
      </c>
      <c r="C1113" s="42" t="s">
        <v>159</v>
      </c>
      <c r="D1113" s="42" t="s">
        <v>47</v>
      </c>
      <c r="E1113" s="42" t="s">
        <v>48</v>
      </c>
      <c r="F1113" s="48">
        <v>44469</v>
      </c>
      <c r="G1113" s="33">
        <v>9860633.6899999995</v>
      </c>
      <c r="H1113" s="33">
        <v>0</v>
      </c>
      <c r="I1113" s="33">
        <v>9860633.6899999995</v>
      </c>
      <c r="J1113" s="49">
        <v>446671</v>
      </c>
      <c r="K1113" s="42"/>
      <c r="L1113" s="42"/>
    </row>
    <row r="1114" spans="1:12">
      <c r="A1114" s="39" t="s">
        <v>201</v>
      </c>
      <c r="B1114" s="42" t="s">
        <v>158</v>
      </c>
      <c r="C1114" s="42" t="s">
        <v>159</v>
      </c>
      <c r="D1114" s="42" t="s">
        <v>47</v>
      </c>
      <c r="E1114" s="42" t="s">
        <v>48</v>
      </c>
      <c r="F1114" s="48">
        <v>44496</v>
      </c>
      <c r="G1114" s="33">
        <v>2400</v>
      </c>
      <c r="H1114" s="33">
        <v>0</v>
      </c>
      <c r="I1114" s="33">
        <v>2400</v>
      </c>
      <c r="J1114" s="49">
        <v>477587</v>
      </c>
      <c r="K1114" s="42"/>
      <c r="L1114" s="42"/>
    </row>
    <row r="1115" spans="1:12">
      <c r="A1115" s="39" t="s">
        <v>201</v>
      </c>
      <c r="B1115" s="42" t="s">
        <v>158</v>
      </c>
      <c r="C1115" s="42" t="s">
        <v>159</v>
      </c>
      <c r="D1115" s="42" t="s">
        <v>47</v>
      </c>
      <c r="E1115" s="42" t="s">
        <v>48</v>
      </c>
      <c r="F1115" s="48">
        <v>44553</v>
      </c>
      <c r="G1115" s="33">
        <v>458741.13</v>
      </c>
      <c r="H1115" s="33">
        <v>-459138.77</v>
      </c>
      <c r="I1115" s="33">
        <v>-397.64</v>
      </c>
      <c r="J1115" s="49">
        <v>481720</v>
      </c>
      <c r="K1115" s="42"/>
      <c r="L1115" s="42"/>
    </row>
    <row r="1116" spans="1:12">
      <c r="A1116" s="39" t="s">
        <v>201</v>
      </c>
      <c r="B1116" s="42" t="s">
        <v>158</v>
      </c>
      <c r="C1116" s="42" t="s">
        <v>159</v>
      </c>
      <c r="D1116" s="42" t="s">
        <v>47</v>
      </c>
      <c r="E1116" s="42" t="s">
        <v>48</v>
      </c>
      <c r="F1116" s="48">
        <v>44553</v>
      </c>
      <c r="G1116" s="33">
        <v>459138.77</v>
      </c>
      <c r="H1116" s="33">
        <v>-458741.13</v>
      </c>
      <c r="I1116" s="33">
        <v>397.64</v>
      </c>
      <c r="J1116" s="49">
        <v>481720</v>
      </c>
      <c r="K1116" s="42"/>
      <c r="L1116" s="42"/>
    </row>
    <row r="1117" spans="1:12">
      <c r="A1117" s="39" t="s">
        <v>201</v>
      </c>
      <c r="B1117" s="42" t="s">
        <v>158</v>
      </c>
      <c r="C1117" s="42" t="s">
        <v>159</v>
      </c>
      <c r="D1117" s="42" t="s">
        <v>47</v>
      </c>
      <c r="E1117" s="42" t="s">
        <v>48</v>
      </c>
      <c r="F1117" s="48">
        <v>44561</v>
      </c>
      <c r="G1117" s="33">
        <v>75000</v>
      </c>
      <c r="H1117" s="33">
        <v>0</v>
      </c>
      <c r="I1117" s="33">
        <v>75000</v>
      </c>
      <c r="J1117" s="49">
        <v>478650</v>
      </c>
      <c r="K1117" s="42"/>
      <c r="L1117" s="42"/>
    </row>
    <row r="1118" spans="1:12">
      <c r="A1118" s="39" t="s">
        <v>201</v>
      </c>
      <c r="B1118" s="42" t="s">
        <v>158</v>
      </c>
      <c r="C1118" s="42" t="s">
        <v>159</v>
      </c>
      <c r="D1118" s="42" t="s">
        <v>47</v>
      </c>
      <c r="E1118" s="42" t="s">
        <v>48</v>
      </c>
      <c r="F1118" s="48">
        <v>44561</v>
      </c>
      <c r="G1118" s="33">
        <v>150000</v>
      </c>
      <c r="H1118" s="33">
        <v>0</v>
      </c>
      <c r="I1118" s="33">
        <v>150000</v>
      </c>
      <c r="J1118" s="49">
        <v>478651</v>
      </c>
      <c r="K1118" s="42"/>
      <c r="L1118" s="42"/>
    </row>
    <row r="1119" spans="1:12">
      <c r="A1119" s="39" t="s">
        <v>201</v>
      </c>
      <c r="B1119" s="42" t="s">
        <v>158</v>
      </c>
      <c r="C1119" s="42" t="s">
        <v>159</v>
      </c>
      <c r="D1119" s="42" t="s">
        <v>47</v>
      </c>
      <c r="E1119" s="42" t="s">
        <v>48</v>
      </c>
      <c r="F1119" s="48">
        <v>44561</v>
      </c>
      <c r="G1119" s="33">
        <v>683741</v>
      </c>
      <c r="H1119" s="33">
        <v>-459138.64</v>
      </c>
      <c r="I1119" s="33">
        <v>224602.36</v>
      </c>
      <c r="J1119" s="49">
        <v>481776</v>
      </c>
      <c r="K1119" s="42"/>
      <c r="L1119" s="42"/>
    </row>
    <row r="1120" spans="1:12">
      <c r="A1120" s="39" t="s">
        <v>201</v>
      </c>
      <c r="B1120" s="42" t="s">
        <v>158</v>
      </c>
      <c r="C1120" s="42" t="s">
        <v>159</v>
      </c>
      <c r="D1120" s="42" t="s">
        <v>47</v>
      </c>
      <c r="E1120" s="42" t="s">
        <v>48</v>
      </c>
      <c r="F1120" s="48">
        <v>44561</v>
      </c>
      <c r="G1120" s="33">
        <v>459138.64</v>
      </c>
      <c r="H1120" s="33">
        <v>-683741</v>
      </c>
      <c r="I1120" s="33">
        <v>-224602.36</v>
      </c>
      <c r="J1120" s="49">
        <v>481776</v>
      </c>
      <c r="K1120" s="42"/>
      <c r="L1120" s="42"/>
    </row>
    <row r="1121" spans="1:12">
      <c r="A1121" s="39" t="s">
        <v>201</v>
      </c>
      <c r="B1121" s="42" t="s">
        <v>158</v>
      </c>
      <c r="C1121" s="42" t="s">
        <v>159</v>
      </c>
      <c r="D1121" s="42" t="s">
        <v>80</v>
      </c>
      <c r="E1121" s="42" t="s">
        <v>81</v>
      </c>
      <c r="F1121" s="48">
        <v>44183</v>
      </c>
      <c r="G1121" s="33">
        <v>124031.25</v>
      </c>
      <c r="H1121" s="33">
        <v>0</v>
      </c>
      <c r="I1121" s="33">
        <v>124031.25</v>
      </c>
      <c r="J1121" s="49">
        <v>360209</v>
      </c>
      <c r="K1121" s="42"/>
      <c r="L1121" s="42"/>
    </row>
    <row r="1122" spans="1:12">
      <c r="A1122" s="39" t="s">
        <v>201</v>
      </c>
      <c r="B1122" s="42" t="s">
        <v>158</v>
      </c>
      <c r="C1122" s="42" t="s">
        <v>159</v>
      </c>
      <c r="D1122" s="42" t="s">
        <v>80</v>
      </c>
      <c r="E1122" s="42" t="s">
        <v>81</v>
      </c>
      <c r="F1122" s="48">
        <v>44196</v>
      </c>
      <c r="G1122" s="33">
        <v>0</v>
      </c>
      <c r="H1122" s="33">
        <v>-124031.25</v>
      </c>
      <c r="I1122" s="33">
        <v>-124031.25</v>
      </c>
      <c r="J1122" s="49">
        <v>363146</v>
      </c>
      <c r="K1122" s="42"/>
      <c r="L1122" s="42"/>
    </row>
    <row r="1123" spans="1:12">
      <c r="A1123" s="39" t="s">
        <v>201</v>
      </c>
      <c r="B1123" s="42" t="s">
        <v>158</v>
      </c>
      <c r="C1123" s="42" t="s">
        <v>159</v>
      </c>
      <c r="D1123" s="42" t="s">
        <v>80</v>
      </c>
      <c r="E1123" s="42" t="s">
        <v>81</v>
      </c>
      <c r="F1123" s="48">
        <v>44286</v>
      </c>
      <c r="G1123" s="33">
        <v>4375</v>
      </c>
      <c r="H1123" s="33">
        <v>-4375</v>
      </c>
      <c r="I1123" s="33">
        <v>0</v>
      </c>
      <c r="J1123" s="49">
        <v>389693</v>
      </c>
      <c r="K1123" s="42"/>
      <c r="L1123" s="42"/>
    </row>
    <row r="1124" spans="1:12">
      <c r="A1124" s="39" t="s">
        <v>201</v>
      </c>
      <c r="B1124" s="62" t="s">
        <v>214</v>
      </c>
      <c r="C1124" s="62" t="s">
        <v>214</v>
      </c>
      <c r="D1124" s="42" t="s">
        <v>82</v>
      </c>
      <c r="E1124" s="42" t="s">
        <v>83</v>
      </c>
      <c r="F1124" s="48">
        <v>44179</v>
      </c>
      <c r="G1124" s="33">
        <v>9497400</v>
      </c>
      <c r="H1124" s="33">
        <v>0</v>
      </c>
      <c r="I1124" s="33">
        <v>9497400</v>
      </c>
      <c r="J1124" s="49">
        <v>336039</v>
      </c>
      <c r="K1124" s="42"/>
      <c r="L1124" s="42"/>
    </row>
    <row r="1125" spans="1:12">
      <c r="A1125" s="39" t="s">
        <v>201</v>
      </c>
      <c r="B1125" s="62" t="s">
        <v>214</v>
      </c>
      <c r="C1125" s="62" t="s">
        <v>214</v>
      </c>
      <c r="D1125" s="42" t="s">
        <v>82</v>
      </c>
      <c r="E1125" s="42" t="s">
        <v>83</v>
      </c>
      <c r="F1125" s="48">
        <v>44286</v>
      </c>
      <c r="G1125" s="33">
        <v>9497400</v>
      </c>
      <c r="H1125" s="33">
        <v>0</v>
      </c>
      <c r="I1125" s="33">
        <v>9497400</v>
      </c>
      <c r="J1125" s="49">
        <v>389514</v>
      </c>
      <c r="K1125" s="42"/>
      <c r="L1125" s="42"/>
    </row>
    <row r="1126" spans="1:12">
      <c r="A1126" s="39" t="s">
        <v>201</v>
      </c>
      <c r="B1126" s="62" t="s">
        <v>214</v>
      </c>
      <c r="C1126" s="62" t="s">
        <v>214</v>
      </c>
      <c r="D1126" s="42" t="s">
        <v>82</v>
      </c>
      <c r="E1126" s="42" t="s">
        <v>83</v>
      </c>
      <c r="F1126" s="48">
        <v>44286</v>
      </c>
      <c r="G1126" s="33">
        <v>0</v>
      </c>
      <c r="H1126" s="33">
        <v>-9497400</v>
      </c>
      <c r="I1126" s="33">
        <v>-9497400</v>
      </c>
      <c r="J1126" s="49">
        <v>389514</v>
      </c>
      <c r="K1126" s="42"/>
      <c r="L1126" s="42"/>
    </row>
    <row r="1127" spans="1:12">
      <c r="A1127" s="39" t="s">
        <v>201</v>
      </c>
      <c r="B1127" s="62" t="s">
        <v>214</v>
      </c>
      <c r="C1127" s="62" t="s">
        <v>214</v>
      </c>
      <c r="D1127" s="42" t="s">
        <v>82</v>
      </c>
      <c r="E1127" s="42" t="s">
        <v>83</v>
      </c>
      <c r="F1127" s="48">
        <v>44286</v>
      </c>
      <c r="G1127" s="33">
        <v>484278.75</v>
      </c>
      <c r="H1127" s="33">
        <v>-484278.75</v>
      </c>
      <c r="I1127" s="33">
        <v>0</v>
      </c>
      <c r="J1127" s="49">
        <v>389693</v>
      </c>
      <c r="K1127" s="42"/>
      <c r="L1127" s="42"/>
    </row>
    <row r="1128" spans="1:12">
      <c r="A1128" s="39" t="s">
        <v>201</v>
      </c>
      <c r="B1128" s="62" t="s">
        <v>214</v>
      </c>
      <c r="C1128" s="62" t="s">
        <v>214</v>
      </c>
      <c r="D1128" s="42" t="s">
        <v>82</v>
      </c>
      <c r="E1128" s="42" t="s">
        <v>83</v>
      </c>
      <c r="F1128" s="48">
        <v>44377</v>
      </c>
      <c r="G1128" s="33">
        <v>9497400</v>
      </c>
      <c r="H1128" s="33">
        <v>0</v>
      </c>
      <c r="I1128" s="33">
        <v>9497400</v>
      </c>
      <c r="J1128" s="49">
        <v>416817</v>
      </c>
      <c r="K1128" s="42"/>
      <c r="L1128" s="42"/>
    </row>
    <row r="1129" spans="1:12">
      <c r="A1129" s="39" t="s">
        <v>201</v>
      </c>
      <c r="B1129" s="62" t="s">
        <v>214</v>
      </c>
      <c r="C1129" s="62" t="s">
        <v>214</v>
      </c>
      <c r="D1129" s="42" t="s">
        <v>82</v>
      </c>
      <c r="E1129" s="42" t="s">
        <v>83</v>
      </c>
      <c r="F1129" s="48">
        <v>44377</v>
      </c>
      <c r="G1129" s="33">
        <v>0</v>
      </c>
      <c r="H1129" s="33">
        <v>-9497400</v>
      </c>
      <c r="I1129" s="33">
        <v>-9497400</v>
      </c>
      <c r="J1129" s="49">
        <v>416817</v>
      </c>
      <c r="K1129" s="42"/>
      <c r="L1129" s="42"/>
    </row>
    <row r="1130" spans="1:12">
      <c r="A1130" s="39" t="s">
        <v>201</v>
      </c>
      <c r="B1130" s="62" t="s">
        <v>214</v>
      </c>
      <c r="C1130" s="62" t="s">
        <v>214</v>
      </c>
      <c r="D1130" s="42" t="s">
        <v>82</v>
      </c>
      <c r="E1130" s="42" t="s">
        <v>83</v>
      </c>
      <c r="F1130" s="48">
        <v>44379</v>
      </c>
      <c r="G1130" s="33">
        <v>0</v>
      </c>
      <c r="H1130" s="33">
        <v>-247500</v>
      </c>
      <c r="I1130" s="33">
        <v>-247500</v>
      </c>
      <c r="J1130" s="49">
        <v>445519</v>
      </c>
      <c r="K1130" s="42"/>
      <c r="L1130" s="42"/>
    </row>
    <row r="1131" spans="1:12">
      <c r="A1131" s="39" t="s">
        <v>201</v>
      </c>
      <c r="B1131" s="62" t="s">
        <v>214</v>
      </c>
      <c r="C1131" s="62" t="s">
        <v>214</v>
      </c>
      <c r="D1131" s="42" t="s">
        <v>82</v>
      </c>
      <c r="E1131" s="42" t="s">
        <v>83</v>
      </c>
      <c r="F1131" s="48">
        <v>44383</v>
      </c>
      <c r="G1131" s="33">
        <v>0</v>
      </c>
      <c r="H1131" s="33">
        <v>-660000</v>
      </c>
      <c r="I1131" s="33">
        <v>-660000</v>
      </c>
      <c r="J1131" s="49">
        <v>445528</v>
      </c>
      <c r="K1131" s="42"/>
      <c r="L1131" s="42"/>
    </row>
    <row r="1132" spans="1:12">
      <c r="A1132" s="39" t="s">
        <v>201</v>
      </c>
      <c r="B1132" s="62" t="s">
        <v>214</v>
      </c>
      <c r="C1132" s="62" t="s">
        <v>214</v>
      </c>
      <c r="D1132" s="42" t="s">
        <v>82</v>
      </c>
      <c r="E1132" s="42" t="s">
        <v>83</v>
      </c>
      <c r="F1132" s="48">
        <v>44383</v>
      </c>
      <c r="G1132" s="33">
        <v>0</v>
      </c>
      <c r="H1132" s="33">
        <v>-165000</v>
      </c>
      <c r="I1132" s="33">
        <v>-165000</v>
      </c>
      <c r="J1132" s="49">
        <v>445954</v>
      </c>
      <c r="K1132" s="42"/>
      <c r="L1132" s="42"/>
    </row>
    <row r="1133" spans="1:12">
      <c r="A1133" s="39" t="s">
        <v>201</v>
      </c>
      <c r="B1133" s="62" t="s">
        <v>214</v>
      </c>
      <c r="C1133" s="62" t="s">
        <v>214</v>
      </c>
      <c r="D1133" s="42" t="s">
        <v>82</v>
      </c>
      <c r="E1133" s="42" t="s">
        <v>83</v>
      </c>
      <c r="F1133" s="48">
        <v>44384</v>
      </c>
      <c r="G1133" s="33">
        <v>0</v>
      </c>
      <c r="H1133" s="33">
        <v>-371250</v>
      </c>
      <c r="I1133" s="33">
        <v>-371250</v>
      </c>
      <c r="J1133" s="49">
        <v>445534</v>
      </c>
      <c r="K1133" s="42"/>
      <c r="L1133" s="42"/>
    </row>
    <row r="1134" spans="1:12">
      <c r="A1134" s="39" t="s">
        <v>201</v>
      </c>
      <c r="B1134" s="62" t="s">
        <v>214</v>
      </c>
      <c r="C1134" s="62" t="s">
        <v>214</v>
      </c>
      <c r="D1134" s="42" t="s">
        <v>82</v>
      </c>
      <c r="E1134" s="42" t="s">
        <v>83</v>
      </c>
      <c r="F1134" s="48">
        <v>44385</v>
      </c>
      <c r="G1134" s="33">
        <v>0</v>
      </c>
      <c r="H1134" s="33">
        <v>-396000</v>
      </c>
      <c r="I1134" s="33">
        <v>-396000</v>
      </c>
      <c r="J1134" s="49">
        <v>445538</v>
      </c>
      <c r="K1134" s="42"/>
      <c r="L1134" s="42"/>
    </row>
    <row r="1135" spans="1:12">
      <c r="A1135" s="39" t="s">
        <v>201</v>
      </c>
      <c r="B1135" s="62" t="s">
        <v>214</v>
      </c>
      <c r="C1135" s="62" t="s">
        <v>214</v>
      </c>
      <c r="D1135" s="42" t="s">
        <v>82</v>
      </c>
      <c r="E1135" s="42" t="s">
        <v>83</v>
      </c>
      <c r="F1135" s="48">
        <v>44385</v>
      </c>
      <c r="G1135" s="33">
        <v>0</v>
      </c>
      <c r="H1135" s="33">
        <v>-25000</v>
      </c>
      <c r="I1135" s="33">
        <v>-25000</v>
      </c>
      <c r="J1135" s="49">
        <v>445540</v>
      </c>
      <c r="K1135" s="42"/>
      <c r="L1135" s="42"/>
    </row>
    <row r="1136" spans="1:12">
      <c r="A1136" s="39" t="s">
        <v>201</v>
      </c>
      <c r="B1136" s="62" t="s">
        <v>214</v>
      </c>
      <c r="C1136" s="62" t="s">
        <v>214</v>
      </c>
      <c r="D1136" s="42" t="s">
        <v>82</v>
      </c>
      <c r="E1136" s="42" t="s">
        <v>83</v>
      </c>
      <c r="F1136" s="48">
        <v>44385</v>
      </c>
      <c r="G1136" s="33">
        <v>0</v>
      </c>
      <c r="H1136" s="33">
        <v>-297000</v>
      </c>
      <c r="I1136" s="33">
        <v>-297000</v>
      </c>
      <c r="J1136" s="49">
        <v>445961</v>
      </c>
      <c r="K1136" s="42"/>
      <c r="L1136" s="42"/>
    </row>
    <row r="1137" spans="1:12">
      <c r="A1137" s="39" t="s">
        <v>201</v>
      </c>
      <c r="B1137" s="62" t="s">
        <v>214</v>
      </c>
      <c r="C1137" s="62" t="s">
        <v>214</v>
      </c>
      <c r="D1137" s="42" t="s">
        <v>82</v>
      </c>
      <c r="E1137" s="42" t="s">
        <v>83</v>
      </c>
      <c r="F1137" s="48">
        <v>44386</v>
      </c>
      <c r="G1137" s="33">
        <v>0</v>
      </c>
      <c r="H1137" s="33">
        <v>-49500</v>
      </c>
      <c r="I1137" s="33">
        <v>-49500</v>
      </c>
      <c r="J1137" s="49">
        <v>445891</v>
      </c>
      <c r="K1137" s="42"/>
      <c r="L1137" s="42"/>
    </row>
    <row r="1138" spans="1:12">
      <c r="A1138" s="39" t="s">
        <v>201</v>
      </c>
      <c r="B1138" s="62" t="s">
        <v>214</v>
      </c>
      <c r="C1138" s="62" t="s">
        <v>214</v>
      </c>
      <c r="D1138" s="42" t="s">
        <v>82</v>
      </c>
      <c r="E1138" s="42" t="s">
        <v>83</v>
      </c>
      <c r="F1138" s="48">
        <v>44389</v>
      </c>
      <c r="G1138" s="33">
        <v>9497400</v>
      </c>
      <c r="H1138" s="33">
        <v>0</v>
      </c>
      <c r="I1138" s="33">
        <v>9497400</v>
      </c>
      <c r="J1138" s="49">
        <v>400089</v>
      </c>
      <c r="K1138" s="42"/>
      <c r="L1138" s="42"/>
    </row>
    <row r="1139" spans="1:12">
      <c r="A1139" s="39" t="s">
        <v>201</v>
      </c>
      <c r="B1139" s="62" t="s">
        <v>214</v>
      </c>
      <c r="C1139" s="62" t="s">
        <v>214</v>
      </c>
      <c r="D1139" s="42" t="s">
        <v>82</v>
      </c>
      <c r="E1139" s="42" t="s">
        <v>83</v>
      </c>
      <c r="F1139" s="48">
        <v>44389</v>
      </c>
      <c r="G1139" s="33">
        <v>7895250</v>
      </c>
      <c r="H1139" s="33">
        <v>0</v>
      </c>
      <c r="I1139" s="33">
        <v>7895250</v>
      </c>
      <c r="J1139" s="49">
        <v>400089</v>
      </c>
      <c r="K1139" s="42"/>
      <c r="L1139" s="42"/>
    </row>
    <row r="1140" spans="1:12">
      <c r="A1140" s="39" t="s">
        <v>201</v>
      </c>
      <c r="B1140" s="62" t="s">
        <v>214</v>
      </c>
      <c r="C1140" s="62" t="s">
        <v>214</v>
      </c>
      <c r="D1140" s="42" t="s">
        <v>82</v>
      </c>
      <c r="E1140" s="42" t="s">
        <v>83</v>
      </c>
      <c r="F1140" s="48">
        <v>44389</v>
      </c>
      <c r="G1140" s="33">
        <v>0</v>
      </c>
      <c r="H1140" s="33">
        <v>-1155000</v>
      </c>
      <c r="I1140" s="33">
        <v>-1155000</v>
      </c>
      <c r="J1140" s="49">
        <v>445543</v>
      </c>
      <c r="K1140" s="42"/>
      <c r="L1140" s="42"/>
    </row>
    <row r="1141" spans="1:12">
      <c r="A1141" s="39" t="s">
        <v>201</v>
      </c>
      <c r="B1141" s="62" t="s">
        <v>214</v>
      </c>
      <c r="C1141" s="62" t="s">
        <v>214</v>
      </c>
      <c r="D1141" s="42" t="s">
        <v>82</v>
      </c>
      <c r="E1141" s="42" t="s">
        <v>83</v>
      </c>
      <c r="F1141" s="48">
        <v>44389</v>
      </c>
      <c r="G1141" s="33">
        <v>0</v>
      </c>
      <c r="H1141" s="33">
        <v>-544500</v>
      </c>
      <c r="I1141" s="33">
        <v>-544500</v>
      </c>
      <c r="J1141" s="49">
        <v>445976</v>
      </c>
      <c r="K1141" s="42"/>
      <c r="L1141" s="42"/>
    </row>
    <row r="1142" spans="1:12">
      <c r="A1142" s="39" t="s">
        <v>201</v>
      </c>
      <c r="B1142" s="62" t="s">
        <v>214</v>
      </c>
      <c r="C1142" s="62" t="s">
        <v>214</v>
      </c>
      <c r="D1142" s="42" t="s">
        <v>82</v>
      </c>
      <c r="E1142" s="42" t="s">
        <v>83</v>
      </c>
      <c r="F1142" s="48">
        <v>44389</v>
      </c>
      <c r="G1142" s="33">
        <v>0</v>
      </c>
      <c r="H1142" s="33">
        <v>-9497400</v>
      </c>
      <c r="I1142" s="33">
        <v>-9497400</v>
      </c>
      <c r="J1142" s="49">
        <v>460547</v>
      </c>
      <c r="K1142" s="42"/>
      <c r="L1142" s="42"/>
    </row>
    <row r="1143" spans="1:12">
      <c r="A1143" s="39" t="s">
        <v>201</v>
      </c>
      <c r="B1143" s="62" t="s">
        <v>214</v>
      </c>
      <c r="C1143" s="62" t="s">
        <v>214</v>
      </c>
      <c r="D1143" s="42" t="s">
        <v>82</v>
      </c>
      <c r="E1143" s="42" t="s">
        <v>83</v>
      </c>
      <c r="F1143" s="48">
        <v>44390</v>
      </c>
      <c r="G1143" s="33">
        <v>0</v>
      </c>
      <c r="H1143" s="33">
        <v>-940500</v>
      </c>
      <c r="I1143" s="33">
        <v>-940500</v>
      </c>
      <c r="J1143" s="49">
        <v>445562</v>
      </c>
      <c r="K1143" s="42"/>
      <c r="L1143" s="42"/>
    </row>
    <row r="1144" spans="1:12">
      <c r="A1144" s="39" t="s">
        <v>201</v>
      </c>
      <c r="B1144" s="62" t="s">
        <v>214</v>
      </c>
      <c r="C1144" s="62" t="s">
        <v>214</v>
      </c>
      <c r="D1144" s="42" t="s">
        <v>82</v>
      </c>
      <c r="E1144" s="42" t="s">
        <v>83</v>
      </c>
      <c r="F1144" s="48">
        <v>44390</v>
      </c>
      <c r="G1144" s="33">
        <v>0</v>
      </c>
      <c r="H1144" s="33">
        <v>-330000</v>
      </c>
      <c r="I1144" s="33">
        <v>-330000</v>
      </c>
      <c r="J1144" s="49">
        <v>445979</v>
      </c>
      <c r="K1144" s="42"/>
      <c r="L1144" s="42"/>
    </row>
    <row r="1145" spans="1:12">
      <c r="A1145" s="39" t="s">
        <v>201</v>
      </c>
      <c r="B1145" s="62" t="s">
        <v>214</v>
      </c>
      <c r="C1145" s="62" t="s">
        <v>214</v>
      </c>
      <c r="D1145" s="42" t="s">
        <v>82</v>
      </c>
      <c r="E1145" s="42" t="s">
        <v>83</v>
      </c>
      <c r="F1145" s="48">
        <v>44390</v>
      </c>
      <c r="G1145" s="33">
        <v>0</v>
      </c>
      <c r="H1145" s="33">
        <v>-330000</v>
      </c>
      <c r="I1145" s="33">
        <v>-330000</v>
      </c>
      <c r="J1145" s="49">
        <v>445985</v>
      </c>
      <c r="K1145" s="42"/>
      <c r="L1145" s="42"/>
    </row>
    <row r="1146" spans="1:12">
      <c r="A1146" s="39" t="s">
        <v>201</v>
      </c>
      <c r="B1146" s="62" t="s">
        <v>214</v>
      </c>
      <c r="C1146" s="62" t="s">
        <v>214</v>
      </c>
      <c r="D1146" s="42" t="s">
        <v>82</v>
      </c>
      <c r="E1146" s="42" t="s">
        <v>83</v>
      </c>
      <c r="F1146" s="48">
        <v>44391</v>
      </c>
      <c r="G1146" s="33">
        <v>0</v>
      </c>
      <c r="H1146" s="33">
        <v>-825000</v>
      </c>
      <c r="I1146" s="33">
        <v>-825000</v>
      </c>
      <c r="J1146" s="49">
        <v>445616</v>
      </c>
      <c r="K1146" s="42"/>
      <c r="L1146" s="42"/>
    </row>
    <row r="1147" spans="1:12">
      <c r="A1147" s="39" t="s">
        <v>201</v>
      </c>
      <c r="B1147" s="62" t="s">
        <v>214</v>
      </c>
      <c r="C1147" s="62" t="s">
        <v>214</v>
      </c>
      <c r="D1147" s="42" t="s">
        <v>82</v>
      </c>
      <c r="E1147" s="42" t="s">
        <v>83</v>
      </c>
      <c r="F1147" s="48">
        <v>44391</v>
      </c>
      <c r="G1147" s="33">
        <v>0</v>
      </c>
      <c r="H1147" s="33">
        <v>-49500</v>
      </c>
      <c r="I1147" s="33">
        <v>-49500</v>
      </c>
      <c r="J1147" s="49">
        <v>445639</v>
      </c>
      <c r="K1147" s="42"/>
      <c r="L1147" s="42"/>
    </row>
    <row r="1148" spans="1:12">
      <c r="A1148" s="39" t="s">
        <v>201</v>
      </c>
      <c r="B1148" s="62" t="s">
        <v>214</v>
      </c>
      <c r="C1148" s="62" t="s">
        <v>214</v>
      </c>
      <c r="D1148" s="42" t="s">
        <v>82</v>
      </c>
      <c r="E1148" s="42" t="s">
        <v>83</v>
      </c>
      <c r="F1148" s="48">
        <v>44392</v>
      </c>
      <c r="G1148" s="33">
        <v>0</v>
      </c>
      <c r="H1148" s="33">
        <v>-990000</v>
      </c>
      <c r="I1148" s="33">
        <v>-990000</v>
      </c>
      <c r="J1148" s="49">
        <v>445514</v>
      </c>
      <c r="K1148" s="42"/>
      <c r="L1148" s="42"/>
    </row>
    <row r="1149" spans="1:12">
      <c r="A1149" s="39" t="s">
        <v>201</v>
      </c>
      <c r="B1149" s="62" t="s">
        <v>214</v>
      </c>
      <c r="C1149" s="62" t="s">
        <v>214</v>
      </c>
      <c r="D1149" s="42" t="s">
        <v>82</v>
      </c>
      <c r="E1149" s="42" t="s">
        <v>83</v>
      </c>
      <c r="F1149" s="48">
        <v>44392</v>
      </c>
      <c r="G1149" s="33">
        <v>0</v>
      </c>
      <c r="H1149" s="33">
        <v>-412500</v>
      </c>
      <c r="I1149" s="33">
        <v>-412500</v>
      </c>
      <c r="J1149" s="49">
        <v>445635</v>
      </c>
      <c r="K1149" s="42"/>
      <c r="L1149" s="42"/>
    </row>
    <row r="1150" spans="1:12">
      <c r="A1150" s="39" t="s">
        <v>201</v>
      </c>
      <c r="B1150" s="62" t="s">
        <v>214</v>
      </c>
      <c r="C1150" s="62" t="s">
        <v>214</v>
      </c>
      <c r="D1150" s="42" t="s">
        <v>82</v>
      </c>
      <c r="E1150" s="42" t="s">
        <v>83</v>
      </c>
      <c r="F1150" s="48">
        <v>44393</v>
      </c>
      <c r="G1150" s="33">
        <v>0</v>
      </c>
      <c r="H1150" s="33">
        <v>-107000</v>
      </c>
      <c r="I1150" s="33">
        <v>-107000</v>
      </c>
      <c r="J1150" s="49">
        <v>445637</v>
      </c>
      <c r="K1150" s="42"/>
      <c r="L1150" s="42"/>
    </row>
    <row r="1151" spans="1:12">
      <c r="A1151" s="39" t="s">
        <v>201</v>
      </c>
      <c r="B1151" s="42" t="s">
        <v>158</v>
      </c>
      <c r="C1151" s="42" t="s">
        <v>159</v>
      </c>
      <c r="D1151" s="42" t="s">
        <v>82</v>
      </c>
      <c r="E1151" s="42" t="s">
        <v>83</v>
      </c>
      <c r="F1151" s="48">
        <v>44165</v>
      </c>
      <c r="G1151" s="33">
        <v>0</v>
      </c>
      <c r="H1151" s="33">
        <v>-891000</v>
      </c>
      <c r="I1151" s="33">
        <v>-891000</v>
      </c>
      <c r="J1151" s="49">
        <v>359287</v>
      </c>
      <c r="K1151" s="42"/>
      <c r="L1151" s="42"/>
    </row>
    <row r="1152" spans="1:12">
      <c r="A1152" s="39" t="s">
        <v>201</v>
      </c>
      <c r="B1152" s="42" t="s">
        <v>158</v>
      </c>
      <c r="C1152" s="42" t="s">
        <v>159</v>
      </c>
      <c r="D1152" s="42" t="s">
        <v>82</v>
      </c>
      <c r="E1152" s="42" t="s">
        <v>83</v>
      </c>
      <c r="F1152" s="48">
        <v>44166</v>
      </c>
      <c r="G1152" s="33">
        <v>0</v>
      </c>
      <c r="H1152" s="33">
        <v>-141900</v>
      </c>
      <c r="I1152" s="33">
        <v>-141900</v>
      </c>
      <c r="J1152" s="49">
        <v>343826</v>
      </c>
      <c r="K1152" s="42"/>
      <c r="L1152" s="42"/>
    </row>
    <row r="1153" spans="1:12">
      <c r="A1153" s="39" t="s">
        <v>201</v>
      </c>
      <c r="B1153" s="42" t="s">
        <v>158</v>
      </c>
      <c r="C1153" s="42" t="s">
        <v>159</v>
      </c>
      <c r="D1153" s="42" t="s">
        <v>82</v>
      </c>
      <c r="E1153" s="42" t="s">
        <v>83</v>
      </c>
      <c r="F1153" s="48">
        <v>44166</v>
      </c>
      <c r="G1153" s="33">
        <v>0</v>
      </c>
      <c r="H1153" s="33">
        <v>-3960000</v>
      </c>
      <c r="I1153" s="33">
        <v>-3960000</v>
      </c>
      <c r="J1153" s="49">
        <v>359241</v>
      </c>
      <c r="K1153" s="42"/>
      <c r="L1153" s="42"/>
    </row>
    <row r="1154" spans="1:12">
      <c r="A1154" s="39" t="s">
        <v>201</v>
      </c>
      <c r="B1154" s="42" t="s">
        <v>158</v>
      </c>
      <c r="C1154" s="42" t="s">
        <v>159</v>
      </c>
      <c r="D1154" s="42" t="s">
        <v>82</v>
      </c>
      <c r="E1154" s="42" t="s">
        <v>83</v>
      </c>
      <c r="F1154" s="48">
        <v>44167</v>
      </c>
      <c r="G1154" s="33">
        <v>0</v>
      </c>
      <c r="H1154" s="33">
        <v>-1534500</v>
      </c>
      <c r="I1154" s="33">
        <v>-1534500</v>
      </c>
      <c r="J1154" s="49">
        <v>359253</v>
      </c>
      <c r="K1154" s="42"/>
      <c r="L1154" s="42"/>
    </row>
    <row r="1155" spans="1:12">
      <c r="A1155" s="39" t="s">
        <v>201</v>
      </c>
      <c r="B1155" s="42" t="s">
        <v>158</v>
      </c>
      <c r="C1155" s="42" t="s">
        <v>159</v>
      </c>
      <c r="D1155" s="42" t="s">
        <v>82</v>
      </c>
      <c r="E1155" s="42" t="s">
        <v>83</v>
      </c>
      <c r="F1155" s="48">
        <v>44169</v>
      </c>
      <c r="G1155" s="33">
        <v>0</v>
      </c>
      <c r="H1155" s="33">
        <v>-16500</v>
      </c>
      <c r="I1155" s="33">
        <v>-16500</v>
      </c>
      <c r="J1155" s="49">
        <v>348870</v>
      </c>
      <c r="K1155" s="42"/>
      <c r="L1155" s="42"/>
    </row>
    <row r="1156" spans="1:12">
      <c r="A1156" s="39" t="s">
        <v>201</v>
      </c>
      <c r="B1156" s="42" t="s">
        <v>158</v>
      </c>
      <c r="C1156" s="42" t="s">
        <v>159</v>
      </c>
      <c r="D1156" s="42" t="s">
        <v>82</v>
      </c>
      <c r="E1156" s="42" t="s">
        <v>83</v>
      </c>
      <c r="F1156" s="48">
        <v>44172</v>
      </c>
      <c r="G1156" s="33">
        <v>0</v>
      </c>
      <c r="H1156" s="33">
        <v>-231000</v>
      </c>
      <c r="I1156" s="33">
        <v>-231000</v>
      </c>
      <c r="J1156" s="49">
        <v>359257</v>
      </c>
      <c r="K1156" s="42"/>
      <c r="L1156" s="42"/>
    </row>
    <row r="1157" spans="1:12">
      <c r="A1157" s="39" t="s">
        <v>201</v>
      </c>
      <c r="B1157" s="42" t="s">
        <v>158</v>
      </c>
      <c r="C1157" s="42" t="s">
        <v>159</v>
      </c>
      <c r="D1157" s="42" t="s">
        <v>82</v>
      </c>
      <c r="E1157" s="42" t="s">
        <v>83</v>
      </c>
      <c r="F1157" s="48">
        <v>44173</v>
      </c>
      <c r="G1157" s="33">
        <v>0</v>
      </c>
      <c r="H1157" s="33">
        <v>-330000</v>
      </c>
      <c r="I1157" s="33">
        <v>-330000</v>
      </c>
      <c r="J1157" s="49">
        <v>359261</v>
      </c>
      <c r="K1157" s="42"/>
      <c r="L1157" s="42"/>
    </row>
    <row r="1158" spans="1:12">
      <c r="A1158" s="39" t="s">
        <v>201</v>
      </c>
      <c r="B1158" s="42" t="s">
        <v>158</v>
      </c>
      <c r="C1158" s="42" t="s">
        <v>159</v>
      </c>
      <c r="D1158" s="42" t="s">
        <v>82</v>
      </c>
      <c r="E1158" s="42" t="s">
        <v>83</v>
      </c>
      <c r="F1158" s="48">
        <v>44173</v>
      </c>
      <c r="G1158" s="33">
        <v>0</v>
      </c>
      <c r="H1158" s="33">
        <v>-82500</v>
      </c>
      <c r="I1158" s="33">
        <v>-82500</v>
      </c>
      <c r="J1158" s="49">
        <v>359288</v>
      </c>
      <c r="K1158" s="42"/>
      <c r="L1158" s="42"/>
    </row>
    <row r="1159" spans="1:12">
      <c r="A1159" s="39" t="s">
        <v>201</v>
      </c>
      <c r="B1159" s="42" t="s">
        <v>158</v>
      </c>
      <c r="C1159" s="42" t="s">
        <v>159</v>
      </c>
      <c r="D1159" s="42" t="s">
        <v>82</v>
      </c>
      <c r="E1159" s="42" t="s">
        <v>83</v>
      </c>
      <c r="F1159" s="48">
        <v>44175</v>
      </c>
      <c r="G1159" s="33">
        <v>0</v>
      </c>
      <c r="H1159" s="33">
        <v>-891000</v>
      </c>
      <c r="I1159" s="33">
        <v>-891000</v>
      </c>
      <c r="J1159" s="49">
        <v>359263</v>
      </c>
      <c r="K1159" s="42"/>
      <c r="L1159" s="42"/>
    </row>
    <row r="1160" spans="1:12">
      <c r="A1160" s="39" t="s">
        <v>201</v>
      </c>
      <c r="B1160" s="42" t="s">
        <v>158</v>
      </c>
      <c r="C1160" s="42" t="s">
        <v>159</v>
      </c>
      <c r="D1160" s="42" t="s">
        <v>82</v>
      </c>
      <c r="E1160" s="42" t="s">
        <v>83</v>
      </c>
      <c r="F1160" s="48">
        <v>44176</v>
      </c>
      <c r="G1160" s="33">
        <v>0</v>
      </c>
      <c r="H1160" s="33">
        <v>-627000</v>
      </c>
      <c r="I1160" s="33">
        <v>-627000</v>
      </c>
      <c r="J1160" s="49">
        <v>359265</v>
      </c>
      <c r="K1160" s="42"/>
      <c r="L1160" s="42"/>
    </row>
    <row r="1161" spans="1:12">
      <c r="A1161" s="39" t="s">
        <v>201</v>
      </c>
      <c r="B1161" s="42" t="s">
        <v>158</v>
      </c>
      <c r="C1161" s="42" t="s">
        <v>159</v>
      </c>
      <c r="D1161" s="42" t="s">
        <v>82</v>
      </c>
      <c r="E1161" s="42" t="s">
        <v>83</v>
      </c>
      <c r="F1161" s="48">
        <v>44179</v>
      </c>
      <c r="G1161" s="33">
        <v>0</v>
      </c>
      <c r="H1161" s="33">
        <v>-363000</v>
      </c>
      <c r="I1161" s="33">
        <v>-363000</v>
      </c>
      <c r="J1161" s="49">
        <v>359269</v>
      </c>
      <c r="K1161" s="42"/>
      <c r="L1161" s="42"/>
    </row>
    <row r="1162" spans="1:12">
      <c r="A1162" s="39" t="s">
        <v>201</v>
      </c>
      <c r="B1162" s="42" t="s">
        <v>158</v>
      </c>
      <c r="C1162" s="42" t="s">
        <v>159</v>
      </c>
      <c r="D1162" s="42" t="s">
        <v>82</v>
      </c>
      <c r="E1162" s="42" t="s">
        <v>83</v>
      </c>
      <c r="F1162" s="48">
        <v>44188</v>
      </c>
      <c r="G1162" s="33">
        <v>0</v>
      </c>
      <c r="H1162" s="33">
        <v>-264000</v>
      </c>
      <c r="I1162" s="33">
        <v>-264000</v>
      </c>
      <c r="J1162" s="49">
        <v>359271</v>
      </c>
      <c r="K1162" s="42"/>
      <c r="L1162" s="42"/>
    </row>
    <row r="1163" spans="1:12">
      <c r="A1163" s="39" t="s">
        <v>201</v>
      </c>
      <c r="B1163" s="42" t="s">
        <v>158</v>
      </c>
      <c r="C1163" s="42" t="s">
        <v>159</v>
      </c>
      <c r="D1163" s="42" t="s">
        <v>82</v>
      </c>
      <c r="E1163" s="42" t="s">
        <v>83</v>
      </c>
      <c r="F1163" s="48">
        <v>44195</v>
      </c>
      <c r="G1163" s="33">
        <v>0</v>
      </c>
      <c r="H1163" s="33">
        <v>-165000</v>
      </c>
      <c r="I1163" s="33">
        <v>-165000</v>
      </c>
      <c r="J1163" s="49">
        <v>359273</v>
      </c>
      <c r="K1163" s="42"/>
      <c r="L1163" s="42"/>
    </row>
    <row r="1164" spans="1:12">
      <c r="A1164" s="39" t="s">
        <v>201</v>
      </c>
      <c r="B1164" s="42" t="s">
        <v>158</v>
      </c>
      <c r="C1164" s="42" t="s">
        <v>159</v>
      </c>
      <c r="D1164" s="42" t="s">
        <v>82</v>
      </c>
      <c r="E1164" s="42" t="s">
        <v>83</v>
      </c>
      <c r="F1164" s="48">
        <v>44286</v>
      </c>
      <c r="G1164" s="33">
        <v>165000</v>
      </c>
      <c r="H1164" s="33">
        <v>-165000</v>
      </c>
      <c r="I1164" s="33">
        <v>0</v>
      </c>
      <c r="J1164" s="49">
        <v>389693</v>
      </c>
      <c r="K1164" s="42"/>
      <c r="L1164" s="42"/>
    </row>
    <row r="1165" spans="1:12">
      <c r="A1165" s="39" t="s">
        <v>201</v>
      </c>
      <c r="B1165" s="62" t="s">
        <v>214</v>
      </c>
      <c r="C1165" s="62" t="s">
        <v>214</v>
      </c>
      <c r="D1165" s="42" t="s">
        <v>118</v>
      </c>
      <c r="E1165" s="42" t="s">
        <v>192</v>
      </c>
      <c r="F1165" s="48">
        <v>44545</v>
      </c>
      <c r="G1165" s="33">
        <v>0</v>
      </c>
      <c r="H1165" s="33">
        <v>-16627.95</v>
      </c>
      <c r="I1165" s="33">
        <v>-16627.95</v>
      </c>
      <c r="J1165" s="49">
        <v>477599</v>
      </c>
      <c r="K1165" s="42"/>
      <c r="L1165" s="42"/>
    </row>
    <row r="1166" spans="1:12">
      <c r="A1166" s="39" t="s">
        <v>201</v>
      </c>
      <c r="B1166" s="62" t="s">
        <v>214</v>
      </c>
      <c r="C1166" s="62" t="s">
        <v>214</v>
      </c>
      <c r="D1166" s="42" t="s">
        <v>118</v>
      </c>
      <c r="E1166" s="42" t="s">
        <v>192</v>
      </c>
      <c r="F1166" s="48">
        <v>44545</v>
      </c>
      <c r="G1166" s="33">
        <v>0</v>
      </c>
      <c r="H1166" s="33">
        <v>-396511.82</v>
      </c>
      <c r="I1166" s="33">
        <v>-396511.82</v>
      </c>
      <c r="J1166" s="49">
        <v>477602</v>
      </c>
      <c r="K1166" s="42"/>
      <c r="L1166" s="42"/>
    </row>
    <row r="1167" spans="1:12">
      <c r="A1167" s="39" t="s">
        <v>201</v>
      </c>
      <c r="B1167" s="62" t="s">
        <v>214</v>
      </c>
      <c r="C1167" s="62" t="s">
        <v>214</v>
      </c>
      <c r="D1167" s="42" t="s">
        <v>118</v>
      </c>
      <c r="E1167" s="42" t="s">
        <v>192</v>
      </c>
      <c r="F1167" s="48">
        <v>44545</v>
      </c>
      <c r="G1167" s="33">
        <v>0</v>
      </c>
      <c r="H1167" s="33">
        <v>-19953.54</v>
      </c>
      <c r="I1167" s="33">
        <v>-19953.54</v>
      </c>
      <c r="J1167" s="49">
        <v>477607</v>
      </c>
      <c r="K1167" s="42"/>
      <c r="L1167" s="42"/>
    </row>
    <row r="1168" spans="1:12">
      <c r="A1168" s="39" t="s">
        <v>201</v>
      </c>
      <c r="B1168" s="62" t="s">
        <v>214</v>
      </c>
      <c r="C1168" s="62" t="s">
        <v>214</v>
      </c>
      <c r="D1168" s="42" t="s">
        <v>118</v>
      </c>
      <c r="E1168" s="42" t="s">
        <v>192</v>
      </c>
      <c r="F1168" s="48">
        <v>44546</v>
      </c>
      <c r="G1168" s="33">
        <v>0</v>
      </c>
      <c r="H1168" s="33">
        <v>-351872.87</v>
      </c>
      <c r="I1168" s="33">
        <v>-351872.87</v>
      </c>
      <c r="J1168" s="49">
        <v>477613</v>
      </c>
      <c r="K1168" s="42"/>
      <c r="L1168" s="42"/>
    </row>
    <row r="1169" spans="1:12">
      <c r="A1169" s="39" t="s">
        <v>201</v>
      </c>
      <c r="B1169" s="62" t="s">
        <v>214</v>
      </c>
      <c r="C1169" s="62" t="s">
        <v>214</v>
      </c>
      <c r="D1169" s="42" t="s">
        <v>118</v>
      </c>
      <c r="E1169" s="42" t="s">
        <v>192</v>
      </c>
      <c r="F1169" s="48">
        <v>44547</v>
      </c>
      <c r="G1169" s="33">
        <v>0</v>
      </c>
      <c r="H1169" s="33">
        <v>-1142210.68</v>
      </c>
      <c r="I1169" s="33">
        <v>-1142210.68</v>
      </c>
      <c r="J1169" s="49">
        <v>477615</v>
      </c>
      <c r="K1169" s="42"/>
      <c r="L1169" s="42"/>
    </row>
    <row r="1170" spans="1:12">
      <c r="A1170" s="39" t="s">
        <v>201</v>
      </c>
      <c r="B1170" s="62" t="s">
        <v>214</v>
      </c>
      <c r="C1170" s="62" t="s">
        <v>214</v>
      </c>
      <c r="D1170" s="42" t="s">
        <v>118</v>
      </c>
      <c r="E1170" s="42" t="s">
        <v>192</v>
      </c>
      <c r="F1170" s="48">
        <v>44550</v>
      </c>
      <c r="G1170" s="33">
        <v>0</v>
      </c>
      <c r="H1170" s="33">
        <v>-311965.77</v>
      </c>
      <c r="I1170" s="33">
        <v>-311965.77</v>
      </c>
      <c r="J1170" s="49">
        <v>477623</v>
      </c>
      <c r="K1170" s="42"/>
      <c r="L1170" s="42"/>
    </row>
    <row r="1171" spans="1:12">
      <c r="A1171" s="39" t="s">
        <v>201</v>
      </c>
      <c r="B1171" s="62" t="s">
        <v>214</v>
      </c>
      <c r="C1171" s="62" t="s">
        <v>214</v>
      </c>
      <c r="D1171" s="42" t="s">
        <v>118</v>
      </c>
      <c r="E1171" s="42" t="s">
        <v>192</v>
      </c>
      <c r="F1171" s="48">
        <v>44551</v>
      </c>
      <c r="G1171" s="33">
        <v>0</v>
      </c>
      <c r="H1171" s="33">
        <v>-437570.49</v>
      </c>
      <c r="I1171" s="33">
        <v>-437570.49</v>
      </c>
      <c r="J1171" s="49">
        <v>477630</v>
      </c>
      <c r="K1171" s="42"/>
      <c r="L1171" s="42"/>
    </row>
    <row r="1172" spans="1:12">
      <c r="A1172" s="39" t="s">
        <v>201</v>
      </c>
      <c r="B1172" s="62" t="s">
        <v>214</v>
      </c>
      <c r="C1172" s="62" t="s">
        <v>214</v>
      </c>
      <c r="D1172" s="42" t="s">
        <v>118</v>
      </c>
      <c r="E1172" s="42" t="s">
        <v>192</v>
      </c>
      <c r="F1172" s="48">
        <v>44552</v>
      </c>
      <c r="G1172" s="33">
        <v>0</v>
      </c>
      <c r="H1172" s="33">
        <v>-2598931.5</v>
      </c>
      <c r="I1172" s="33">
        <v>-2598931.5</v>
      </c>
      <c r="J1172" s="49">
        <v>477643</v>
      </c>
      <c r="K1172" s="42"/>
      <c r="L1172" s="42"/>
    </row>
    <row r="1173" spans="1:12">
      <c r="A1173" s="39" t="s">
        <v>201</v>
      </c>
      <c r="B1173" s="62" t="s">
        <v>214</v>
      </c>
      <c r="C1173" s="62" t="s">
        <v>214</v>
      </c>
      <c r="D1173" s="42" t="s">
        <v>118</v>
      </c>
      <c r="E1173" s="42" t="s">
        <v>192</v>
      </c>
      <c r="F1173" s="48">
        <v>44552</v>
      </c>
      <c r="G1173" s="33">
        <v>0</v>
      </c>
      <c r="H1173" s="33">
        <v>-199535.45</v>
      </c>
      <c r="I1173" s="33">
        <v>-199535.45</v>
      </c>
      <c r="J1173" s="49">
        <v>477675</v>
      </c>
      <c r="K1173" s="42"/>
      <c r="L1173" s="42"/>
    </row>
    <row r="1174" spans="1:12">
      <c r="A1174" s="39" t="s">
        <v>201</v>
      </c>
      <c r="B1174" s="62" t="s">
        <v>214</v>
      </c>
      <c r="C1174" s="62" t="s">
        <v>214</v>
      </c>
      <c r="D1174" s="42" t="s">
        <v>118</v>
      </c>
      <c r="E1174" s="42" t="s">
        <v>192</v>
      </c>
      <c r="F1174" s="48">
        <v>44553</v>
      </c>
      <c r="G1174" s="33">
        <v>3873615</v>
      </c>
      <c r="H1174" s="33">
        <v>0</v>
      </c>
      <c r="I1174" s="33">
        <v>3873615</v>
      </c>
      <c r="J1174" s="49">
        <v>461091</v>
      </c>
      <c r="K1174" s="42"/>
      <c r="L1174" s="42"/>
    </row>
    <row r="1175" spans="1:12">
      <c r="A1175" s="39" t="s">
        <v>201</v>
      </c>
      <c r="B1175" s="62" t="s">
        <v>214</v>
      </c>
      <c r="C1175" s="62" t="s">
        <v>214</v>
      </c>
      <c r="D1175" s="42" t="s">
        <v>118</v>
      </c>
      <c r="E1175" s="42" t="s">
        <v>192</v>
      </c>
      <c r="F1175" s="48">
        <v>44553</v>
      </c>
      <c r="G1175" s="33">
        <v>0</v>
      </c>
      <c r="H1175" s="33">
        <v>-53209.46</v>
      </c>
      <c r="I1175" s="33">
        <v>-53209.46</v>
      </c>
      <c r="J1175" s="49">
        <v>477654</v>
      </c>
      <c r="K1175" s="42"/>
      <c r="L1175" s="42"/>
    </row>
    <row r="1176" spans="1:12">
      <c r="A1176" s="39" t="s">
        <v>201</v>
      </c>
      <c r="B1176" s="62" t="s">
        <v>214</v>
      </c>
      <c r="C1176" s="62" t="s">
        <v>214</v>
      </c>
      <c r="D1176" s="42" t="s">
        <v>118</v>
      </c>
      <c r="E1176" s="42" t="s">
        <v>192</v>
      </c>
      <c r="F1176" s="48">
        <v>44553</v>
      </c>
      <c r="G1176" s="33">
        <v>0</v>
      </c>
      <c r="H1176" s="33">
        <v>-16627.95</v>
      </c>
      <c r="I1176" s="33">
        <v>-16627.95</v>
      </c>
      <c r="J1176" s="49">
        <v>477667</v>
      </c>
      <c r="K1176" s="42"/>
      <c r="L1176" s="42"/>
    </row>
    <row r="1177" spans="1:12">
      <c r="A1177" s="39" t="s">
        <v>201</v>
      </c>
      <c r="B1177" s="62" t="s">
        <v>214</v>
      </c>
      <c r="C1177" s="62" t="s">
        <v>214</v>
      </c>
      <c r="D1177" s="42" t="s">
        <v>118</v>
      </c>
      <c r="E1177" s="42" t="s">
        <v>192</v>
      </c>
      <c r="F1177" s="48">
        <v>44553</v>
      </c>
      <c r="G1177" s="33">
        <v>5630162.5899999999</v>
      </c>
      <c r="H1177" s="33">
        <v>0</v>
      </c>
      <c r="I1177" s="33">
        <v>5630162.5899999999</v>
      </c>
      <c r="J1177" s="49">
        <v>481720</v>
      </c>
      <c r="K1177" s="42"/>
      <c r="L1177" s="42"/>
    </row>
    <row r="1178" spans="1:12">
      <c r="A1178" s="39" t="s">
        <v>201</v>
      </c>
      <c r="B1178" s="62" t="s">
        <v>214</v>
      </c>
      <c r="C1178" s="62" t="s">
        <v>214</v>
      </c>
      <c r="D1178" s="42" t="s">
        <v>118</v>
      </c>
      <c r="E1178" s="42" t="s">
        <v>192</v>
      </c>
      <c r="F1178" s="48">
        <v>44553</v>
      </c>
      <c r="G1178" s="33">
        <v>0</v>
      </c>
      <c r="H1178" s="33">
        <v>-5630162.5899999999</v>
      </c>
      <c r="I1178" s="33">
        <v>-5630162.5899999999</v>
      </c>
      <c r="J1178" s="49">
        <v>481720</v>
      </c>
      <c r="K1178" s="42"/>
      <c r="L1178" s="42"/>
    </row>
    <row r="1179" spans="1:12">
      <c r="A1179" s="39" t="s">
        <v>201</v>
      </c>
      <c r="B1179" s="62" t="s">
        <v>214</v>
      </c>
      <c r="C1179" s="62" t="s">
        <v>214</v>
      </c>
      <c r="D1179" s="42" t="s">
        <v>118</v>
      </c>
      <c r="E1179" s="42" t="s">
        <v>192</v>
      </c>
      <c r="F1179" s="48">
        <v>44553</v>
      </c>
      <c r="G1179" s="33">
        <v>0</v>
      </c>
      <c r="H1179" s="33">
        <v>-9497400</v>
      </c>
      <c r="I1179" s="33">
        <v>-9497400</v>
      </c>
      <c r="J1179" s="49">
        <v>485745</v>
      </c>
      <c r="K1179" s="42"/>
      <c r="L1179" s="42"/>
    </row>
    <row r="1180" spans="1:12">
      <c r="A1180" s="39" t="s">
        <v>201</v>
      </c>
      <c r="B1180" s="62" t="s">
        <v>214</v>
      </c>
      <c r="C1180" s="62" t="s">
        <v>214</v>
      </c>
      <c r="D1180" s="42" t="s">
        <v>118</v>
      </c>
      <c r="E1180" s="42" t="s">
        <v>192</v>
      </c>
      <c r="F1180" s="48">
        <v>44553</v>
      </c>
      <c r="G1180" s="33">
        <v>0</v>
      </c>
      <c r="H1180" s="33">
        <v>-7895250</v>
      </c>
      <c r="I1180" s="33">
        <v>-7895250</v>
      </c>
      <c r="J1180" s="49">
        <v>485745</v>
      </c>
      <c r="K1180" s="42"/>
      <c r="L1180" s="42"/>
    </row>
    <row r="1181" spans="1:12">
      <c r="A1181" s="39" t="s">
        <v>201</v>
      </c>
      <c r="B1181" s="62" t="s">
        <v>214</v>
      </c>
      <c r="C1181" s="62" t="s">
        <v>214</v>
      </c>
      <c r="D1181" s="42" t="s">
        <v>118</v>
      </c>
      <c r="E1181" s="42" t="s">
        <v>192</v>
      </c>
      <c r="F1181" s="48">
        <v>44553</v>
      </c>
      <c r="G1181" s="33">
        <v>9497400</v>
      </c>
      <c r="H1181" s="33">
        <v>0</v>
      </c>
      <c r="I1181" s="33">
        <v>9497400</v>
      </c>
      <c r="J1181" s="49">
        <v>485814</v>
      </c>
      <c r="K1181" s="42"/>
      <c r="L1181" s="42"/>
    </row>
    <row r="1182" spans="1:12">
      <c r="A1182" s="39" t="s">
        <v>201</v>
      </c>
      <c r="B1182" s="62" t="s">
        <v>214</v>
      </c>
      <c r="C1182" s="62" t="s">
        <v>214</v>
      </c>
      <c r="D1182" s="42" t="s">
        <v>118</v>
      </c>
      <c r="E1182" s="42" t="s">
        <v>192</v>
      </c>
      <c r="F1182" s="48">
        <v>44553</v>
      </c>
      <c r="G1182" s="33">
        <v>7895250</v>
      </c>
      <c r="H1182" s="33">
        <v>0</v>
      </c>
      <c r="I1182" s="33">
        <v>7895250</v>
      </c>
      <c r="J1182" s="49">
        <v>485814</v>
      </c>
      <c r="K1182" s="42"/>
      <c r="L1182" s="42"/>
    </row>
    <row r="1183" spans="1:12">
      <c r="A1183" s="39" t="s">
        <v>201</v>
      </c>
      <c r="B1183" s="62" t="s">
        <v>214</v>
      </c>
      <c r="C1183" s="62" t="s">
        <v>214</v>
      </c>
      <c r="D1183" s="42" t="s">
        <v>118</v>
      </c>
      <c r="E1183" s="42" t="s">
        <v>192</v>
      </c>
      <c r="F1183" s="48">
        <v>44553</v>
      </c>
      <c r="G1183" s="33">
        <v>1826385</v>
      </c>
      <c r="H1183" s="33">
        <v>0</v>
      </c>
      <c r="I1183" s="33">
        <v>1826385</v>
      </c>
      <c r="J1183" s="49">
        <v>485814</v>
      </c>
      <c r="K1183" s="42"/>
      <c r="L1183" s="42"/>
    </row>
    <row r="1184" spans="1:12">
      <c r="A1184" s="39" t="s">
        <v>201</v>
      </c>
      <c r="B1184" s="62" t="s">
        <v>214</v>
      </c>
      <c r="C1184" s="62" t="s">
        <v>214</v>
      </c>
      <c r="D1184" s="42" t="s">
        <v>118</v>
      </c>
      <c r="E1184" s="42" t="s">
        <v>192</v>
      </c>
      <c r="F1184" s="48">
        <v>44557</v>
      </c>
      <c r="G1184" s="33">
        <v>0</v>
      </c>
      <c r="H1184" s="33">
        <v>-23279.13</v>
      </c>
      <c r="I1184" s="33">
        <v>-23279.13</v>
      </c>
      <c r="J1184" s="49">
        <v>477660</v>
      </c>
      <c r="K1184" s="42"/>
      <c r="L1184" s="42"/>
    </row>
    <row r="1185" spans="1:12">
      <c r="A1185" s="39" t="s">
        <v>201</v>
      </c>
      <c r="B1185" s="62" t="s">
        <v>214</v>
      </c>
      <c r="C1185" s="62" t="s">
        <v>214</v>
      </c>
      <c r="D1185" s="42" t="s">
        <v>118</v>
      </c>
      <c r="E1185" s="42" t="s">
        <v>192</v>
      </c>
      <c r="F1185" s="48">
        <v>44559</v>
      </c>
      <c r="G1185" s="33">
        <v>0</v>
      </c>
      <c r="H1185" s="33">
        <v>-86465.36</v>
      </c>
      <c r="I1185" s="33">
        <v>-86465.36</v>
      </c>
      <c r="J1185" s="49">
        <v>477671</v>
      </c>
      <c r="K1185" s="42"/>
      <c r="L1185" s="42"/>
    </row>
    <row r="1186" spans="1:12">
      <c r="A1186" s="39" t="s">
        <v>201</v>
      </c>
      <c r="B1186" s="62" t="s">
        <v>214</v>
      </c>
      <c r="C1186" s="62" t="s">
        <v>214</v>
      </c>
      <c r="D1186" s="42" t="s">
        <v>118</v>
      </c>
      <c r="E1186" s="42" t="s">
        <v>192</v>
      </c>
      <c r="F1186" s="48">
        <v>44561</v>
      </c>
      <c r="G1186" s="33">
        <v>22130162.59</v>
      </c>
      <c r="H1186" s="33">
        <v>0</v>
      </c>
      <c r="I1186" s="33">
        <v>22130162.59</v>
      </c>
      <c r="J1186" s="49">
        <v>481776</v>
      </c>
      <c r="K1186" s="42"/>
      <c r="L1186" s="42"/>
    </row>
    <row r="1187" spans="1:12">
      <c r="A1187" s="39" t="s">
        <v>201</v>
      </c>
      <c r="B1187" s="62" t="s">
        <v>214</v>
      </c>
      <c r="C1187" s="62" t="s">
        <v>214</v>
      </c>
      <c r="D1187" s="42" t="s">
        <v>118</v>
      </c>
      <c r="E1187" s="42" t="s">
        <v>192</v>
      </c>
      <c r="F1187" s="48">
        <v>44561</v>
      </c>
      <c r="G1187" s="33">
        <v>0</v>
      </c>
      <c r="H1187" s="33">
        <v>-22130162.59</v>
      </c>
      <c r="I1187" s="33">
        <v>-22130162.59</v>
      </c>
      <c r="J1187" s="49">
        <v>481776</v>
      </c>
      <c r="K1187" s="42"/>
      <c r="L1187" s="42"/>
    </row>
    <row r="1188" spans="1:12">
      <c r="A1188" s="39" t="s">
        <v>201</v>
      </c>
      <c r="B1188" s="42" t="s">
        <v>158</v>
      </c>
      <c r="C1188" s="42" t="s">
        <v>159</v>
      </c>
      <c r="D1188" s="42" t="s">
        <v>100</v>
      </c>
      <c r="E1188" s="42" t="s">
        <v>101</v>
      </c>
      <c r="F1188" s="48">
        <v>44166</v>
      </c>
      <c r="G1188" s="33">
        <v>0</v>
      </c>
      <c r="H1188" s="33">
        <v>-198000</v>
      </c>
      <c r="I1188" s="33">
        <v>-198000</v>
      </c>
      <c r="J1188" s="49">
        <v>360320</v>
      </c>
      <c r="K1188" s="42"/>
      <c r="L1188" s="42"/>
    </row>
    <row r="1189" spans="1:12">
      <c r="A1189" s="39" t="s">
        <v>201</v>
      </c>
      <c r="B1189" s="42" t="s">
        <v>158</v>
      </c>
      <c r="C1189" s="42" t="s">
        <v>159</v>
      </c>
      <c r="D1189" s="42" t="s">
        <v>100</v>
      </c>
      <c r="E1189" s="42" t="s">
        <v>101</v>
      </c>
      <c r="F1189" s="48">
        <v>44168</v>
      </c>
      <c r="G1189" s="33">
        <v>198000</v>
      </c>
      <c r="H1189" s="33">
        <v>0</v>
      </c>
      <c r="I1189" s="33">
        <v>198000</v>
      </c>
      <c r="J1189" s="49">
        <v>360322</v>
      </c>
      <c r="K1189" s="42"/>
      <c r="L1189" s="42"/>
    </row>
    <row r="1190" spans="1:12">
      <c r="A1190" s="39" t="s">
        <v>201</v>
      </c>
      <c r="B1190" s="42" t="s">
        <v>158</v>
      </c>
      <c r="C1190" s="42" t="s">
        <v>159</v>
      </c>
      <c r="D1190" s="42" t="s">
        <v>100</v>
      </c>
      <c r="E1190" s="42" t="s">
        <v>101</v>
      </c>
      <c r="F1190" s="48">
        <v>44286</v>
      </c>
      <c r="G1190" s="33">
        <v>198000</v>
      </c>
      <c r="H1190" s="33">
        <v>-198000</v>
      </c>
      <c r="I1190" s="33">
        <v>0</v>
      </c>
      <c r="J1190" s="49">
        <v>389514</v>
      </c>
      <c r="K1190" s="42"/>
      <c r="L1190" s="42"/>
    </row>
    <row r="1191" spans="1:12">
      <c r="A1191" s="39" t="s">
        <v>201</v>
      </c>
      <c r="B1191" s="42" t="s">
        <v>158</v>
      </c>
      <c r="C1191" s="42" t="s">
        <v>159</v>
      </c>
      <c r="D1191" s="42" t="s">
        <v>100</v>
      </c>
      <c r="E1191" s="42" t="s">
        <v>101</v>
      </c>
      <c r="F1191" s="48">
        <v>44286</v>
      </c>
      <c r="G1191" s="33">
        <v>198000</v>
      </c>
      <c r="H1191" s="33">
        <v>-198000</v>
      </c>
      <c r="I1191" s="33">
        <v>0</v>
      </c>
      <c r="J1191" s="49">
        <v>389514</v>
      </c>
      <c r="K1191" s="42"/>
      <c r="L1191" s="42"/>
    </row>
    <row r="1192" spans="1:12">
      <c r="A1192" s="39" t="s">
        <v>201</v>
      </c>
      <c r="B1192" s="42" t="s">
        <v>158</v>
      </c>
      <c r="C1192" s="42" t="s">
        <v>159</v>
      </c>
      <c r="D1192" s="42" t="s">
        <v>100</v>
      </c>
      <c r="E1192" s="42" t="s">
        <v>101</v>
      </c>
      <c r="F1192" s="48">
        <v>44286</v>
      </c>
      <c r="G1192" s="33">
        <v>20192.3</v>
      </c>
      <c r="H1192" s="33">
        <v>-20192.3</v>
      </c>
      <c r="I1192" s="33">
        <v>0</v>
      </c>
      <c r="J1192" s="49">
        <v>389693</v>
      </c>
      <c r="K1192" s="42"/>
      <c r="L1192" s="42"/>
    </row>
    <row r="1193" spans="1:12">
      <c r="A1193" s="39" t="s">
        <v>201</v>
      </c>
      <c r="B1193" s="42" t="s">
        <v>158</v>
      </c>
      <c r="C1193" s="42" t="s">
        <v>159</v>
      </c>
      <c r="D1193" s="42" t="s">
        <v>100</v>
      </c>
      <c r="E1193" s="42" t="s">
        <v>101</v>
      </c>
      <c r="F1193" s="48">
        <v>44377</v>
      </c>
      <c r="G1193" s="33">
        <v>198000</v>
      </c>
      <c r="H1193" s="33">
        <v>-198000</v>
      </c>
      <c r="I1193" s="33">
        <v>0</v>
      </c>
      <c r="J1193" s="49">
        <v>416817</v>
      </c>
      <c r="K1193" s="42"/>
      <c r="L1193" s="42"/>
    </row>
    <row r="1194" spans="1:12">
      <c r="A1194" s="39" t="s">
        <v>201</v>
      </c>
      <c r="B1194" s="42" t="s">
        <v>158</v>
      </c>
      <c r="C1194" s="42" t="s">
        <v>159</v>
      </c>
      <c r="D1194" s="42" t="s">
        <v>100</v>
      </c>
      <c r="E1194" s="42" t="s">
        <v>101</v>
      </c>
      <c r="F1194" s="48">
        <v>44377</v>
      </c>
      <c r="G1194" s="33">
        <v>198000</v>
      </c>
      <c r="H1194" s="33">
        <v>-198000</v>
      </c>
      <c r="I1194" s="33">
        <v>0</v>
      </c>
      <c r="J1194" s="49">
        <v>416817</v>
      </c>
      <c r="K1194" s="42"/>
      <c r="L1194" s="42"/>
    </row>
    <row r="1195" spans="1:12">
      <c r="A1195" s="39" t="s">
        <v>201</v>
      </c>
      <c r="B1195" s="62" t="s">
        <v>211</v>
      </c>
      <c r="C1195" s="62" t="s">
        <v>211</v>
      </c>
      <c r="D1195" s="42" t="s">
        <v>92</v>
      </c>
      <c r="E1195" s="42" t="s">
        <v>93</v>
      </c>
      <c r="F1195" s="48">
        <v>44167</v>
      </c>
      <c r="G1195" s="33">
        <v>400000</v>
      </c>
      <c r="H1195" s="33">
        <v>0</v>
      </c>
      <c r="I1195" s="33">
        <v>400000</v>
      </c>
      <c r="J1195" s="49">
        <v>360204</v>
      </c>
      <c r="K1195" s="42"/>
      <c r="L1195" s="42"/>
    </row>
    <row r="1196" spans="1:12">
      <c r="A1196" s="39" t="s">
        <v>201</v>
      </c>
      <c r="B1196" s="62" t="s">
        <v>211</v>
      </c>
      <c r="C1196" s="62" t="s">
        <v>211</v>
      </c>
      <c r="D1196" s="42" t="s">
        <v>92</v>
      </c>
      <c r="E1196" s="42" t="s">
        <v>93</v>
      </c>
      <c r="F1196" s="48">
        <v>44286</v>
      </c>
      <c r="G1196" s="33">
        <v>400000</v>
      </c>
      <c r="H1196" s="33">
        <v>0</v>
      </c>
      <c r="I1196" s="33">
        <v>400000</v>
      </c>
      <c r="J1196" s="49">
        <v>389514</v>
      </c>
      <c r="K1196" s="42"/>
      <c r="L1196" s="42"/>
    </row>
    <row r="1197" spans="1:12">
      <c r="A1197" s="39" t="s">
        <v>201</v>
      </c>
      <c r="B1197" s="62" t="s">
        <v>211</v>
      </c>
      <c r="C1197" s="62" t="s">
        <v>211</v>
      </c>
      <c r="D1197" s="42" t="s">
        <v>92</v>
      </c>
      <c r="E1197" s="42" t="s">
        <v>93</v>
      </c>
      <c r="F1197" s="48">
        <v>44286</v>
      </c>
      <c r="G1197" s="33">
        <v>0</v>
      </c>
      <c r="H1197" s="33">
        <v>-400000</v>
      </c>
      <c r="I1197" s="33">
        <v>-400000</v>
      </c>
      <c r="J1197" s="49">
        <v>389514</v>
      </c>
      <c r="K1197" s="42"/>
      <c r="L1197" s="42"/>
    </row>
    <row r="1198" spans="1:12">
      <c r="A1198" s="39" t="s">
        <v>201</v>
      </c>
      <c r="B1198" s="62" t="s">
        <v>211</v>
      </c>
      <c r="C1198" s="62" t="s">
        <v>211</v>
      </c>
      <c r="D1198" s="42" t="s">
        <v>92</v>
      </c>
      <c r="E1198" s="42" t="s">
        <v>93</v>
      </c>
      <c r="F1198" s="48">
        <v>44286</v>
      </c>
      <c r="G1198" s="33">
        <v>20396.27</v>
      </c>
      <c r="H1198" s="33">
        <v>-20396.27</v>
      </c>
      <c r="I1198" s="33">
        <v>0</v>
      </c>
      <c r="J1198" s="49">
        <v>389693</v>
      </c>
      <c r="K1198" s="42"/>
      <c r="L1198" s="42"/>
    </row>
    <row r="1199" spans="1:12">
      <c r="A1199" s="39" t="s">
        <v>201</v>
      </c>
      <c r="B1199" s="62" t="s">
        <v>211</v>
      </c>
      <c r="C1199" s="62" t="s">
        <v>211</v>
      </c>
      <c r="D1199" s="42" t="s">
        <v>92</v>
      </c>
      <c r="E1199" s="42" t="s">
        <v>93</v>
      </c>
      <c r="F1199" s="48">
        <v>44377</v>
      </c>
      <c r="G1199" s="33">
        <v>400000</v>
      </c>
      <c r="H1199" s="33">
        <v>0</v>
      </c>
      <c r="I1199" s="33">
        <v>400000</v>
      </c>
      <c r="J1199" s="49">
        <v>416817</v>
      </c>
      <c r="K1199" s="42"/>
      <c r="L1199" s="42"/>
    </row>
    <row r="1200" spans="1:12">
      <c r="A1200" s="39" t="s">
        <v>201</v>
      </c>
      <c r="B1200" s="62" t="s">
        <v>211</v>
      </c>
      <c r="C1200" s="62" t="s">
        <v>211</v>
      </c>
      <c r="D1200" s="42" t="s">
        <v>92</v>
      </c>
      <c r="E1200" s="42" t="s">
        <v>93</v>
      </c>
      <c r="F1200" s="48">
        <v>44377</v>
      </c>
      <c r="G1200" s="33">
        <v>0</v>
      </c>
      <c r="H1200" s="33">
        <v>-400000</v>
      </c>
      <c r="I1200" s="33">
        <v>-400000</v>
      </c>
      <c r="J1200" s="49">
        <v>416817</v>
      </c>
      <c r="K1200" s="42"/>
      <c r="L1200" s="42"/>
    </row>
    <row r="1201" spans="1:12">
      <c r="A1201" s="39" t="s">
        <v>201</v>
      </c>
      <c r="B1201" s="62" t="s">
        <v>211</v>
      </c>
      <c r="C1201" s="62" t="s">
        <v>211</v>
      </c>
      <c r="D1201" s="42" t="s">
        <v>92</v>
      </c>
      <c r="E1201" s="42" t="s">
        <v>93</v>
      </c>
      <c r="F1201" s="48">
        <v>44553</v>
      </c>
      <c r="G1201" s="33">
        <v>400000</v>
      </c>
      <c r="H1201" s="33">
        <v>0</v>
      </c>
      <c r="I1201" s="33">
        <v>400000</v>
      </c>
      <c r="J1201" s="49">
        <v>481720</v>
      </c>
      <c r="K1201" s="42"/>
      <c r="L1201" s="42"/>
    </row>
    <row r="1202" spans="1:12">
      <c r="A1202" s="39" t="s">
        <v>201</v>
      </c>
      <c r="B1202" s="62" t="s">
        <v>211</v>
      </c>
      <c r="C1202" s="62" t="s">
        <v>211</v>
      </c>
      <c r="D1202" s="42" t="s">
        <v>92</v>
      </c>
      <c r="E1202" s="42" t="s">
        <v>93</v>
      </c>
      <c r="F1202" s="48">
        <v>44553</v>
      </c>
      <c r="G1202" s="33">
        <v>0</v>
      </c>
      <c r="H1202" s="33">
        <v>-400000</v>
      </c>
      <c r="I1202" s="33">
        <v>-400000</v>
      </c>
      <c r="J1202" s="49">
        <v>481720</v>
      </c>
      <c r="K1202" s="42"/>
      <c r="L1202" s="42"/>
    </row>
    <row r="1203" spans="1:12">
      <c r="A1203" s="39" t="s">
        <v>201</v>
      </c>
      <c r="B1203" s="62" t="s">
        <v>211</v>
      </c>
      <c r="C1203" s="62" t="s">
        <v>211</v>
      </c>
      <c r="D1203" s="42" t="s">
        <v>92</v>
      </c>
      <c r="E1203" s="42" t="s">
        <v>93</v>
      </c>
      <c r="F1203" s="48">
        <v>44561</v>
      </c>
      <c r="G1203" s="33">
        <v>400000</v>
      </c>
      <c r="H1203" s="33">
        <v>0</v>
      </c>
      <c r="I1203" s="33">
        <v>400000</v>
      </c>
      <c r="J1203" s="49">
        <v>481776</v>
      </c>
      <c r="K1203" s="42"/>
      <c r="L1203" s="42"/>
    </row>
    <row r="1204" spans="1:12">
      <c r="A1204" s="39" t="s">
        <v>201</v>
      </c>
      <c r="B1204" s="62" t="s">
        <v>211</v>
      </c>
      <c r="C1204" s="62" t="s">
        <v>211</v>
      </c>
      <c r="D1204" s="42" t="s">
        <v>92</v>
      </c>
      <c r="E1204" s="42" t="s">
        <v>93</v>
      </c>
      <c r="F1204" s="48">
        <v>44561</v>
      </c>
      <c r="G1204" s="33">
        <v>0</v>
      </c>
      <c r="H1204" s="33">
        <v>-400000</v>
      </c>
      <c r="I1204" s="33">
        <v>-400000</v>
      </c>
      <c r="J1204" s="49">
        <v>481776</v>
      </c>
      <c r="K1204" s="42"/>
      <c r="L1204" s="42"/>
    </row>
    <row r="1205" spans="1:12">
      <c r="A1205" s="39" t="s">
        <v>201</v>
      </c>
      <c r="B1205" s="42" t="s">
        <v>158</v>
      </c>
      <c r="C1205" s="42" t="s">
        <v>159</v>
      </c>
      <c r="D1205" s="42" t="s">
        <v>92</v>
      </c>
      <c r="E1205" s="42" t="s">
        <v>93</v>
      </c>
      <c r="F1205" s="48">
        <v>44165</v>
      </c>
      <c r="G1205" s="33">
        <v>0</v>
      </c>
      <c r="H1205" s="33">
        <v>-100</v>
      </c>
      <c r="I1205" s="33">
        <v>-100</v>
      </c>
      <c r="J1205" s="49">
        <v>360239</v>
      </c>
      <c r="K1205" s="42"/>
      <c r="L1205" s="42"/>
    </row>
    <row r="1206" spans="1:12">
      <c r="A1206" s="39" t="s">
        <v>201</v>
      </c>
      <c r="B1206" s="42" t="s">
        <v>158</v>
      </c>
      <c r="C1206" s="42" t="s">
        <v>159</v>
      </c>
      <c r="D1206" s="42" t="s">
        <v>92</v>
      </c>
      <c r="E1206" s="42" t="s">
        <v>93</v>
      </c>
      <c r="F1206" s="48">
        <v>44167</v>
      </c>
      <c r="G1206" s="33">
        <v>0</v>
      </c>
      <c r="H1206" s="33">
        <v>-400000</v>
      </c>
      <c r="I1206" s="33">
        <v>-400000</v>
      </c>
      <c r="J1206" s="49">
        <v>360198</v>
      </c>
      <c r="K1206" s="42"/>
      <c r="L1206" s="42"/>
    </row>
    <row r="1207" spans="1:12">
      <c r="A1207" s="39" t="s">
        <v>201</v>
      </c>
      <c r="B1207" s="42" t="s">
        <v>158</v>
      </c>
      <c r="C1207" s="42" t="s">
        <v>159</v>
      </c>
      <c r="D1207" s="42" t="s">
        <v>92</v>
      </c>
      <c r="E1207" s="42" t="s">
        <v>93</v>
      </c>
      <c r="F1207" s="48">
        <v>44236</v>
      </c>
      <c r="G1207" s="33">
        <v>100</v>
      </c>
      <c r="H1207" s="33">
        <v>0</v>
      </c>
      <c r="I1207" s="33">
        <v>100</v>
      </c>
      <c r="J1207" s="49">
        <v>387204</v>
      </c>
      <c r="K1207" s="42"/>
      <c r="L1207" s="42"/>
    </row>
    <row r="1208" spans="1:12">
      <c r="A1208" s="39" t="s">
        <v>201</v>
      </c>
      <c r="B1208" s="42" t="s">
        <v>158</v>
      </c>
      <c r="C1208" s="42" t="s">
        <v>159</v>
      </c>
      <c r="D1208" s="42" t="s">
        <v>92</v>
      </c>
      <c r="E1208" s="42" t="s">
        <v>93</v>
      </c>
      <c r="F1208" s="48">
        <v>44286</v>
      </c>
      <c r="G1208" s="33">
        <v>0</v>
      </c>
      <c r="H1208" s="33">
        <v>-133934.25</v>
      </c>
      <c r="I1208" s="33">
        <v>-133934.25</v>
      </c>
      <c r="J1208" s="49">
        <v>387437</v>
      </c>
      <c r="K1208" s="42"/>
      <c r="L1208" s="42"/>
    </row>
    <row r="1209" spans="1:12">
      <c r="A1209" s="39" t="s">
        <v>201</v>
      </c>
      <c r="B1209" s="42" t="s">
        <v>158</v>
      </c>
      <c r="C1209" s="42" t="s">
        <v>159</v>
      </c>
      <c r="D1209" s="42" t="s">
        <v>92</v>
      </c>
      <c r="E1209" s="42" t="s">
        <v>93</v>
      </c>
      <c r="F1209" s="48">
        <v>44286</v>
      </c>
      <c r="G1209" s="33">
        <v>100</v>
      </c>
      <c r="H1209" s="33">
        <v>-534034.25</v>
      </c>
      <c r="I1209" s="33">
        <v>-533934.25</v>
      </c>
      <c r="J1209" s="49">
        <v>389514</v>
      </c>
      <c r="K1209" s="42"/>
      <c r="L1209" s="42"/>
    </row>
    <row r="1210" spans="1:12">
      <c r="A1210" s="39" t="s">
        <v>201</v>
      </c>
      <c r="B1210" s="42" t="s">
        <v>158</v>
      </c>
      <c r="C1210" s="42" t="s">
        <v>159</v>
      </c>
      <c r="D1210" s="42" t="s">
        <v>92</v>
      </c>
      <c r="E1210" s="42" t="s">
        <v>93</v>
      </c>
      <c r="F1210" s="48">
        <v>44286</v>
      </c>
      <c r="G1210" s="33">
        <v>534034.25</v>
      </c>
      <c r="H1210" s="33">
        <v>-100</v>
      </c>
      <c r="I1210" s="33">
        <v>533934.25</v>
      </c>
      <c r="J1210" s="49">
        <v>389514</v>
      </c>
      <c r="K1210" s="42"/>
      <c r="L1210" s="42"/>
    </row>
    <row r="1211" spans="1:12">
      <c r="A1211" s="39" t="s">
        <v>201</v>
      </c>
      <c r="B1211" s="42" t="s">
        <v>158</v>
      </c>
      <c r="C1211" s="42" t="s">
        <v>159</v>
      </c>
      <c r="D1211" s="42" t="s">
        <v>92</v>
      </c>
      <c r="E1211" s="42" t="s">
        <v>93</v>
      </c>
      <c r="F1211" s="48">
        <v>44286</v>
      </c>
      <c r="G1211" s="33">
        <v>27235.86</v>
      </c>
      <c r="H1211" s="33">
        <v>-27235.86</v>
      </c>
      <c r="I1211" s="33">
        <v>0</v>
      </c>
      <c r="J1211" s="49">
        <v>389693</v>
      </c>
      <c r="K1211" s="42"/>
      <c r="L1211" s="42"/>
    </row>
    <row r="1212" spans="1:12">
      <c r="A1212" s="39" t="s">
        <v>201</v>
      </c>
      <c r="B1212" s="42" t="s">
        <v>158</v>
      </c>
      <c r="C1212" s="42" t="s">
        <v>159</v>
      </c>
      <c r="D1212" s="42" t="s">
        <v>92</v>
      </c>
      <c r="E1212" s="42" t="s">
        <v>93</v>
      </c>
      <c r="F1212" s="48">
        <v>44308</v>
      </c>
      <c r="G1212" s="33">
        <v>133934.25</v>
      </c>
      <c r="H1212" s="33">
        <v>0</v>
      </c>
      <c r="I1212" s="33">
        <v>133934.25</v>
      </c>
      <c r="J1212" s="49">
        <v>414619</v>
      </c>
      <c r="K1212" s="42"/>
      <c r="L1212" s="42"/>
    </row>
    <row r="1213" spans="1:12">
      <c r="A1213" s="39" t="s">
        <v>201</v>
      </c>
      <c r="B1213" s="42" t="s">
        <v>158</v>
      </c>
      <c r="C1213" s="42" t="s">
        <v>159</v>
      </c>
      <c r="D1213" s="42" t="s">
        <v>92</v>
      </c>
      <c r="E1213" s="42" t="s">
        <v>93</v>
      </c>
      <c r="F1213" s="48">
        <v>44377</v>
      </c>
      <c r="G1213" s="33">
        <v>134034.25</v>
      </c>
      <c r="H1213" s="33">
        <v>-534034.25</v>
      </c>
      <c r="I1213" s="33">
        <v>-400000</v>
      </c>
      <c r="J1213" s="49">
        <v>416817</v>
      </c>
      <c r="K1213" s="42"/>
      <c r="L1213" s="42"/>
    </row>
    <row r="1214" spans="1:12">
      <c r="A1214" s="39" t="s">
        <v>201</v>
      </c>
      <c r="B1214" s="42" t="s">
        <v>158</v>
      </c>
      <c r="C1214" s="42" t="s">
        <v>159</v>
      </c>
      <c r="D1214" s="42" t="s">
        <v>92</v>
      </c>
      <c r="E1214" s="42" t="s">
        <v>93</v>
      </c>
      <c r="F1214" s="48">
        <v>44377</v>
      </c>
      <c r="G1214" s="33">
        <v>534034.25</v>
      </c>
      <c r="H1214" s="33">
        <v>-134034.25</v>
      </c>
      <c r="I1214" s="33">
        <v>400000</v>
      </c>
      <c r="J1214" s="49">
        <v>416817</v>
      </c>
      <c r="K1214" s="42"/>
      <c r="L1214" s="42"/>
    </row>
    <row r="1215" spans="1:12">
      <c r="A1215" s="39" t="s">
        <v>201</v>
      </c>
      <c r="B1215" s="42" t="s">
        <v>158</v>
      </c>
      <c r="C1215" s="42" t="s">
        <v>159</v>
      </c>
      <c r="D1215" s="42" t="s">
        <v>92</v>
      </c>
      <c r="E1215" s="42" t="s">
        <v>93</v>
      </c>
      <c r="F1215" s="48">
        <v>44469</v>
      </c>
      <c r="G1215" s="33">
        <v>0</v>
      </c>
      <c r="H1215" s="33">
        <v>-2040</v>
      </c>
      <c r="I1215" s="33">
        <v>-2040</v>
      </c>
      <c r="J1215" s="49">
        <v>448674</v>
      </c>
      <c r="K1215" s="42"/>
      <c r="L1215" s="42"/>
    </row>
    <row r="1216" spans="1:12">
      <c r="A1216" s="39" t="s">
        <v>201</v>
      </c>
      <c r="B1216" s="42" t="s">
        <v>158</v>
      </c>
      <c r="C1216" s="42" t="s">
        <v>159</v>
      </c>
      <c r="D1216" s="42" t="s">
        <v>92</v>
      </c>
      <c r="E1216" s="42" t="s">
        <v>93</v>
      </c>
      <c r="F1216" s="48">
        <v>44482</v>
      </c>
      <c r="G1216" s="33">
        <v>2040</v>
      </c>
      <c r="H1216" s="33">
        <v>0</v>
      </c>
      <c r="I1216" s="33">
        <v>2040</v>
      </c>
      <c r="J1216" s="49">
        <v>477583</v>
      </c>
      <c r="K1216" s="42"/>
      <c r="L1216" s="42"/>
    </row>
    <row r="1217" spans="1:12">
      <c r="A1217" s="39" t="s">
        <v>201</v>
      </c>
      <c r="B1217" s="42" t="s">
        <v>158</v>
      </c>
      <c r="C1217" s="42" t="s">
        <v>159</v>
      </c>
      <c r="D1217" s="42" t="s">
        <v>92</v>
      </c>
      <c r="E1217" s="42" t="s">
        <v>93</v>
      </c>
      <c r="F1217" s="48">
        <v>44553</v>
      </c>
      <c r="G1217" s="33">
        <v>136074.25</v>
      </c>
      <c r="H1217" s="33">
        <v>-536074.25</v>
      </c>
      <c r="I1217" s="33">
        <v>-400000</v>
      </c>
      <c r="J1217" s="49">
        <v>481720</v>
      </c>
      <c r="K1217" s="42"/>
      <c r="L1217" s="42"/>
    </row>
    <row r="1218" spans="1:12">
      <c r="A1218" s="39" t="s">
        <v>201</v>
      </c>
      <c r="B1218" s="42" t="s">
        <v>158</v>
      </c>
      <c r="C1218" s="42" t="s">
        <v>159</v>
      </c>
      <c r="D1218" s="42" t="s">
        <v>92</v>
      </c>
      <c r="E1218" s="42" t="s">
        <v>93</v>
      </c>
      <c r="F1218" s="48">
        <v>44553</v>
      </c>
      <c r="G1218" s="33">
        <v>536074.25</v>
      </c>
      <c r="H1218" s="33">
        <v>-136074.25</v>
      </c>
      <c r="I1218" s="33">
        <v>400000</v>
      </c>
      <c r="J1218" s="49">
        <v>481720</v>
      </c>
      <c r="K1218" s="42"/>
      <c r="L1218" s="42"/>
    </row>
    <row r="1219" spans="1:12">
      <c r="A1219" s="39" t="s">
        <v>201</v>
      </c>
      <c r="B1219" s="42" t="s">
        <v>158</v>
      </c>
      <c r="C1219" s="42" t="s">
        <v>159</v>
      </c>
      <c r="D1219" s="42" t="s">
        <v>92</v>
      </c>
      <c r="E1219" s="42" t="s">
        <v>93</v>
      </c>
      <c r="F1219" s="48">
        <v>44561</v>
      </c>
      <c r="G1219" s="33">
        <v>136074.25</v>
      </c>
      <c r="H1219" s="33">
        <v>-536074.25</v>
      </c>
      <c r="I1219" s="33">
        <v>-400000</v>
      </c>
      <c r="J1219" s="49">
        <v>481776</v>
      </c>
      <c r="K1219" s="42"/>
      <c r="L1219" s="42"/>
    </row>
    <row r="1220" spans="1:12">
      <c r="A1220" s="39" t="s">
        <v>201</v>
      </c>
      <c r="B1220" s="42" t="s">
        <v>158</v>
      </c>
      <c r="C1220" s="42" t="s">
        <v>159</v>
      </c>
      <c r="D1220" s="42" t="s">
        <v>92</v>
      </c>
      <c r="E1220" s="42" t="s">
        <v>93</v>
      </c>
      <c r="F1220" s="48">
        <v>44561</v>
      </c>
      <c r="G1220" s="33">
        <v>536074.25</v>
      </c>
      <c r="H1220" s="33">
        <v>-136074.25</v>
      </c>
      <c r="I1220" s="33">
        <v>400000</v>
      </c>
      <c r="J1220" s="49">
        <v>481776</v>
      </c>
      <c r="K1220" s="42"/>
      <c r="L1220" s="42"/>
    </row>
    <row r="1221" spans="1:12">
      <c r="A1221" s="39" t="s">
        <v>201</v>
      </c>
      <c r="B1221" s="42" t="s">
        <v>158</v>
      </c>
      <c r="C1221" s="42" t="s">
        <v>159</v>
      </c>
      <c r="D1221" s="42" t="s">
        <v>150</v>
      </c>
      <c r="E1221" s="42" t="s">
        <v>151</v>
      </c>
      <c r="F1221" s="48">
        <v>44236</v>
      </c>
      <c r="G1221" s="33">
        <v>0</v>
      </c>
      <c r="H1221" s="33">
        <v>-1317122.25</v>
      </c>
      <c r="I1221" s="33">
        <v>-1317122.25</v>
      </c>
      <c r="J1221" s="49">
        <v>387452</v>
      </c>
      <c r="K1221" s="42"/>
      <c r="L1221" s="42"/>
    </row>
    <row r="1222" spans="1:12">
      <c r="A1222" s="39" t="s">
        <v>201</v>
      </c>
      <c r="B1222" s="42" t="s">
        <v>158</v>
      </c>
      <c r="C1222" s="42" t="s">
        <v>159</v>
      </c>
      <c r="D1222" s="42" t="s">
        <v>150</v>
      </c>
      <c r="E1222" s="42" t="s">
        <v>151</v>
      </c>
      <c r="F1222" s="48">
        <v>44236</v>
      </c>
      <c r="G1222" s="33">
        <v>1317122.25</v>
      </c>
      <c r="H1222" s="33">
        <v>0</v>
      </c>
      <c r="I1222" s="33">
        <v>1317122.25</v>
      </c>
      <c r="J1222" s="49">
        <v>387454</v>
      </c>
      <c r="K1222" s="42"/>
      <c r="L1222" s="42"/>
    </row>
    <row r="1223" spans="1:12">
      <c r="A1223" s="39" t="s">
        <v>201</v>
      </c>
      <c r="B1223" s="42" t="s">
        <v>158</v>
      </c>
      <c r="C1223" s="42" t="s">
        <v>159</v>
      </c>
      <c r="D1223" s="42" t="s">
        <v>150</v>
      </c>
      <c r="E1223" s="42" t="s">
        <v>151</v>
      </c>
      <c r="F1223" s="48">
        <v>44244</v>
      </c>
      <c r="G1223" s="33">
        <v>0</v>
      </c>
      <c r="H1223" s="33">
        <v>-100000</v>
      </c>
      <c r="I1223" s="33">
        <v>-100000</v>
      </c>
      <c r="J1223" s="49">
        <v>387418</v>
      </c>
      <c r="K1223" s="42"/>
      <c r="L1223" s="42"/>
    </row>
    <row r="1224" spans="1:12">
      <c r="A1224" s="39" t="s">
        <v>201</v>
      </c>
      <c r="B1224" s="42" t="s">
        <v>158</v>
      </c>
      <c r="C1224" s="42" t="s">
        <v>159</v>
      </c>
      <c r="D1224" s="42" t="s">
        <v>150</v>
      </c>
      <c r="E1224" s="42" t="s">
        <v>151</v>
      </c>
      <c r="F1224" s="48">
        <v>44244</v>
      </c>
      <c r="G1224" s="33">
        <v>100000</v>
      </c>
      <c r="H1224" s="33">
        <v>0</v>
      </c>
      <c r="I1224" s="33">
        <v>100000</v>
      </c>
      <c r="J1224" s="49">
        <v>387777</v>
      </c>
      <c r="K1224" s="42"/>
      <c r="L1224" s="42"/>
    </row>
    <row r="1225" spans="1:12">
      <c r="A1225" s="39" t="s">
        <v>201</v>
      </c>
      <c r="B1225" s="42" t="s">
        <v>158</v>
      </c>
      <c r="C1225" s="42" t="s">
        <v>159</v>
      </c>
      <c r="D1225" s="42" t="s">
        <v>150</v>
      </c>
      <c r="E1225" s="42" t="s">
        <v>151</v>
      </c>
      <c r="F1225" s="48">
        <v>44281</v>
      </c>
      <c r="G1225" s="33">
        <v>0</v>
      </c>
      <c r="H1225" s="33">
        <v>-456341</v>
      </c>
      <c r="I1225" s="33">
        <v>-456341</v>
      </c>
      <c r="J1225" s="49">
        <v>387435</v>
      </c>
      <c r="K1225" s="42"/>
      <c r="L1225" s="42"/>
    </row>
    <row r="1226" spans="1:12">
      <c r="A1226" s="39" t="s">
        <v>201</v>
      </c>
      <c r="B1226" s="42" t="s">
        <v>158</v>
      </c>
      <c r="C1226" s="42" t="s">
        <v>159</v>
      </c>
      <c r="D1226" s="42" t="s">
        <v>150</v>
      </c>
      <c r="E1226" s="42" t="s">
        <v>151</v>
      </c>
      <c r="F1226" s="48">
        <v>44284</v>
      </c>
      <c r="G1226" s="33">
        <v>456341</v>
      </c>
      <c r="H1226" s="33">
        <v>0</v>
      </c>
      <c r="I1226" s="33">
        <v>456341</v>
      </c>
      <c r="J1226" s="49">
        <v>387433</v>
      </c>
      <c r="K1226" s="42"/>
      <c r="L1226" s="42"/>
    </row>
    <row r="1227" spans="1:12">
      <c r="A1227" s="39" t="s">
        <v>201</v>
      </c>
      <c r="B1227" s="42" t="s">
        <v>158</v>
      </c>
      <c r="C1227" s="42" t="s">
        <v>159</v>
      </c>
      <c r="D1227" s="42" t="s">
        <v>150</v>
      </c>
      <c r="E1227" s="42" t="s">
        <v>151</v>
      </c>
      <c r="F1227" s="48">
        <v>44286</v>
      </c>
      <c r="G1227" s="33">
        <v>456341</v>
      </c>
      <c r="H1227" s="33">
        <v>-456341</v>
      </c>
      <c r="I1227" s="33">
        <v>0</v>
      </c>
      <c r="J1227" s="49">
        <v>389514</v>
      </c>
      <c r="K1227" s="42"/>
      <c r="L1227" s="42"/>
    </row>
    <row r="1228" spans="1:12">
      <c r="A1228" s="39" t="s">
        <v>201</v>
      </c>
      <c r="B1228" s="42" t="s">
        <v>158</v>
      </c>
      <c r="C1228" s="42" t="s">
        <v>159</v>
      </c>
      <c r="D1228" s="42" t="s">
        <v>150</v>
      </c>
      <c r="E1228" s="42" t="s">
        <v>151</v>
      </c>
      <c r="F1228" s="48">
        <v>44286</v>
      </c>
      <c r="G1228" s="33">
        <v>456341</v>
      </c>
      <c r="H1228" s="33">
        <v>-456341</v>
      </c>
      <c r="I1228" s="33">
        <v>0</v>
      </c>
      <c r="J1228" s="49">
        <v>389514</v>
      </c>
      <c r="K1228" s="42"/>
      <c r="L1228" s="42"/>
    </row>
    <row r="1229" spans="1:12">
      <c r="A1229" s="39" t="s">
        <v>201</v>
      </c>
      <c r="B1229" s="42" t="s">
        <v>158</v>
      </c>
      <c r="C1229" s="42" t="s">
        <v>159</v>
      </c>
      <c r="D1229" s="42" t="s">
        <v>150</v>
      </c>
      <c r="E1229" s="42" t="s">
        <v>151</v>
      </c>
      <c r="F1229" s="48">
        <v>44286</v>
      </c>
      <c r="G1229" s="33">
        <v>95778.1</v>
      </c>
      <c r="H1229" s="33">
        <v>-95778.1</v>
      </c>
      <c r="I1229" s="33">
        <v>0</v>
      </c>
      <c r="J1229" s="49">
        <v>389693</v>
      </c>
      <c r="K1229" s="42"/>
      <c r="L1229" s="42"/>
    </row>
    <row r="1230" spans="1:12">
      <c r="A1230" s="39" t="s">
        <v>201</v>
      </c>
      <c r="B1230" s="42" t="s">
        <v>158</v>
      </c>
      <c r="C1230" s="42" t="s">
        <v>159</v>
      </c>
      <c r="D1230" s="42" t="s">
        <v>150</v>
      </c>
      <c r="E1230" s="42" t="s">
        <v>151</v>
      </c>
      <c r="F1230" s="48">
        <v>44302</v>
      </c>
      <c r="G1230" s="33">
        <v>0</v>
      </c>
      <c r="H1230" s="33">
        <v>-300000</v>
      </c>
      <c r="I1230" s="33">
        <v>-300000</v>
      </c>
      <c r="J1230" s="49">
        <v>414614</v>
      </c>
      <c r="K1230" s="42"/>
      <c r="L1230" s="42"/>
    </row>
    <row r="1231" spans="1:12">
      <c r="A1231" s="39" t="s">
        <v>201</v>
      </c>
      <c r="B1231" s="42" t="s">
        <v>158</v>
      </c>
      <c r="C1231" s="42" t="s">
        <v>159</v>
      </c>
      <c r="D1231" s="42" t="s">
        <v>150</v>
      </c>
      <c r="E1231" s="42" t="s">
        <v>151</v>
      </c>
      <c r="F1231" s="48">
        <v>44302</v>
      </c>
      <c r="G1231" s="33">
        <v>300000</v>
      </c>
      <c r="H1231" s="33">
        <v>0</v>
      </c>
      <c r="I1231" s="33">
        <v>300000</v>
      </c>
      <c r="J1231" s="49">
        <v>414616</v>
      </c>
      <c r="K1231" s="42"/>
      <c r="L1231" s="42"/>
    </row>
    <row r="1232" spans="1:12">
      <c r="A1232" s="39" t="s">
        <v>201</v>
      </c>
      <c r="B1232" s="42" t="s">
        <v>158</v>
      </c>
      <c r="C1232" s="42" t="s">
        <v>159</v>
      </c>
      <c r="D1232" s="42" t="s">
        <v>150</v>
      </c>
      <c r="E1232" s="42" t="s">
        <v>151</v>
      </c>
      <c r="F1232" s="48">
        <v>44313</v>
      </c>
      <c r="G1232" s="33">
        <v>0</v>
      </c>
      <c r="H1232" s="33">
        <v>-1559962.03</v>
      </c>
      <c r="I1232" s="33">
        <v>-1559962.03</v>
      </c>
      <c r="J1232" s="49">
        <v>414615</v>
      </c>
      <c r="K1232" s="42"/>
      <c r="L1232" s="42"/>
    </row>
    <row r="1233" spans="1:12">
      <c r="A1233" s="39" t="s">
        <v>201</v>
      </c>
      <c r="B1233" s="42" t="s">
        <v>158</v>
      </c>
      <c r="C1233" s="42" t="s">
        <v>159</v>
      </c>
      <c r="D1233" s="42" t="s">
        <v>150</v>
      </c>
      <c r="E1233" s="42" t="s">
        <v>151</v>
      </c>
      <c r="F1233" s="48">
        <v>44313</v>
      </c>
      <c r="G1233" s="33">
        <v>1559962.03</v>
      </c>
      <c r="H1233" s="33">
        <v>0</v>
      </c>
      <c r="I1233" s="33">
        <v>1559962.03</v>
      </c>
      <c r="J1233" s="49">
        <v>414617</v>
      </c>
      <c r="K1233" s="42"/>
      <c r="L1233" s="42"/>
    </row>
    <row r="1234" spans="1:12">
      <c r="A1234" s="39" t="s">
        <v>201</v>
      </c>
      <c r="B1234" s="42" t="s">
        <v>158</v>
      </c>
      <c r="C1234" s="42" t="s">
        <v>159</v>
      </c>
      <c r="D1234" s="42" t="s">
        <v>150</v>
      </c>
      <c r="E1234" s="42" t="s">
        <v>151</v>
      </c>
      <c r="F1234" s="48">
        <v>44321</v>
      </c>
      <c r="G1234" s="33">
        <v>0</v>
      </c>
      <c r="H1234" s="33">
        <v>-150000</v>
      </c>
      <c r="I1234" s="33">
        <v>-150000</v>
      </c>
      <c r="J1234" s="49">
        <v>414624</v>
      </c>
      <c r="K1234" s="42"/>
      <c r="L1234" s="42"/>
    </row>
    <row r="1235" spans="1:12">
      <c r="A1235" s="39" t="s">
        <v>201</v>
      </c>
      <c r="B1235" s="42" t="s">
        <v>158</v>
      </c>
      <c r="C1235" s="42" t="s">
        <v>159</v>
      </c>
      <c r="D1235" s="42" t="s">
        <v>150</v>
      </c>
      <c r="E1235" s="42" t="s">
        <v>151</v>
      </c>
      <c r="F1235" s="48">
        <v>44321</v>
      </c>
      <c r="G1235" s="33">
        <v>150000</v>
      </c>
      <c r="H1235" s="33">
        <v>0</v>
      </c>
      <c r="I1235" s="33">
        <v>150000</v>
      </c>
      <c r="J1235" s="49">
        <v>414626</v>
      </c>
      <c r="K1235" s="42"/>
      <c r="L1235" s="42"/>
    </row>
    <row r="1236" spans="1:12">
      <c r="A1236" s="39" t="s">
        <v>201</v>
      </c>
      <c r="B1236" s="42" t="s">
        <v>158</v>
      </c>
      <c r="C1236" s="42" t="s">
        <v>159</v>
      </c>
      <c r="D1236" s="42" t="s">
        <v>150</v>
      </c>
      <c r="E1236" s="42" t="s">
        <v>151</v>
      </c>
      <c r="F1236" s="48">
        <v>44371</v>
      </c>
      <c r="G1236" s="33">
        <v>0</v>
      </c>
      <c r="H1236" s="33">
        <v>-25000</v>
      </c>
      <c r="I1236" s="33">
        <v>-25000</v>
      </c>
      <c r="J1236" s="49">
        <v>414663</v>
      </c>
      <c r="K1236" s="42"/>
      <c r="L1236" s="42"/>
    </row>
    <row r="1237" spans="1:12">
      <c r="A1237" s="39" t="s">
        <v>201</v>
      </c>
      <c r="B1237" s="42" t="s">
        <v>158</v>
      </c>
      <c r="C1237" s="42" t="s">
        <v>159</v>
      </c>
      <c r="D1237" s="42" t="s">
        <v>150</v>
      </c>
      <c r="E1237" s="42" t="s">
        <v>151</v>
      </c>
      <c r="F1237" s="48">
        <v>44372</v>
      </c>
      <c r="G1237" s="33">
        <v>0</v>
      </c>
      <c r="H1237" s="33">
        <v>-75000</v>
      </c>
      <c r="I1237" s="33">
        <v>-75000</v>
      </c>
      <c r="J1237" s="49">
        <v>414666</v>
      </c>
      <c r="K1237" s="42"/>
      <c r="L1237" s="42"/>
    </row>
    <row r="1238" spans="1:12">
      <c r="A1238" s="39" t="s">
        <v>201</v>
      </c>
      <c r="B1238" s="42" t="s">
        <v>158</v>
      </c>
      <c r="C1238" s="42" t="s">
        <v>159</v>
      </c>
      <c r="D1238" s="42" t="s">
        <v>150</v>
      </c>
      <c r="E1238" s="42" t="s">
        <v>151</v>
      </c>
      <c r="F1238" s="48">
        <v>44372</v>
      </c>
      <c r="G1238" s="33">
        <v>75000</v>
      </c>
      <c r="H1238" s="33">
        <v>0</v>
      </c>
      <c r="I1238" s="33">
        <v>75000</v>
      </c>
      <c r="J1238" s="49">
        <v>414667</v>
      </c>
      <c r="K1238" s="42"/>
      <c r="L1238" s="42"/>
    </row>
    <row r="1239" spans="1:12">
      <c r="A1239" s="39" t="s">
        <v>201</v>
      </c>
      <c r="B1239" s="42" t="s">
        <v>158</v>
      </c>
      <c r="C1239" s="42" t="s">
        <v>159</v>
      </c>
      <c r="D1239" s="42" t="s">
        <v>150</v>
      </c>
      <c r="E1239" s="42" t="s">
        <v>151</v>
      </c>
      <c r="F1239" s="48">
        <v>44377</v>
      </c>
      <c r="G1239" s="33">
        <v>0</v>
      </c>
      <c r="H1239" s="33">
        <v>-221.91</v>
      </c>
      <c r="I1239" s="33">
        <v>-221.91</v>
      </c>
      <c r="J1239" s="49">
        <v>414683</v>
      </c>
      <c r="K1239" s="42"/>
      <c r="L1239" s="42"/>
    </row>
    <row r="1240" spans="1:12">
      <c r="A1240" s="39" t="s">
        <v>201</v>
      </c>
      <c r="B1240" s="42" t="s">
        <v>158</v>
      </c>
      <c r="C1240" s="42" t="s">
        <v>159</v>
      </c>
      <c r="D1240" s="42" t="s">
        <v>150</v>
      </c>
      <c r="E1240" s="42" t="s">
        <v>151</v>
      </c>
      <c r="F1240" s="48">
        <v>44377</v>
      </c>
      <c r="G1240" s="33">
        <v>456341</v>
      </c>
      <c r="H1240" s="33">
        <v>-481562.91</v>
      </c>
      <c r="I1240" s="33">
        <v>-25221.91</v>
      </c>
      <c r="J1240" s="49">
        <v>416817</v>
      </c>
      <c r="K1240" s="42"/>
      <c r="L1240" s="42"/>
    </row>
    <row r="1241" spans="1:12">
      <c r="A1241" s="39" t="s">
        <v>201</v>
      </c>
      <c r="B1241" s="42" t="s">
        <v>158</v>
      </c>
      <c r="C1241" s="42" t="s">
        <v>159</v>
      </c>
      <c r="D1241" s="42" t="s">
        <v>150</v>
      </c>
      <c r="E1241" s="42" t="s">
        <v>151</v>
      </c>
      <c r="F1241" s="48">
        <v>44377</v>
      </c>
      <c r="G1241" s="33">
        <v>481562.91</v>
      </c>
      <c r="H1241" s="33">
        <v>-456341</v>
      </c>
      <c r="I1241" s="33">
        <v>25221.91</v>
      </c>
      <c r="J1241" s="49">
        <v>416817</v>
      </c>
      <c r="K1241" s="42"/>
      <c r="L1241" s="42"/>
    </row>
    <row r="1242" spans="1:12">
      <c r="A1242" s="39" t="s">
        <v>201</v>
      </c>
      <c r="B1242" s="42" t="s">
        <v>158</v>
      </c>
      <c r="C1242" s="42" t="s">
        <v>159</v>
      </c>
      <c r="D1242" s="42" t="s">
        <v>150</v>
      </c>
      <c r="E1242" s="42" t="s">
        <v>151</v>
      </c>
      <c r="F1242" s="48">
        <v>44378</v>
      </c>
      <c r="G1242" s="33">
        <v>0</v>
      </c>
      <c r="H1242" s="33">
        <v>-250000</v>
      </c>
      <c r="I1242" s="33">
        <v>-250000</v>
      </c>
      <c r="J1242" s="49">
        <v>446140</v>
      </c>
      <c r="K1242" s="42"/>
      <c r="L1242" s="42"/>
    </row>
    <row r="1243" spans="1:12">
      <c r="A1243" s="39" t="s">
        <v>201</v>
      </c>
      <c r="B1243" s="42" t="s">
        <v>158</v>
      </c>
      <c r="C1243" s="42" t="s">
        <v>159</v>
      </c>
      <c r="D1243" s="42" t="s">
        <v>150</v>
      </c>
      <c r="E1243" s="42" t="s">
        <v>151</v>
      </c>
      <c r="F1243" s="48">
        <v>44386</v>
      </c>
      <c r="G1243" s="33">
        <v>25000</v>
      </c>
      <c r="H1243" s="33">
        <v>0</v>
      </c>
      <c r="I1243" s="33">
        <v>25000</v>
      </c>
      <c r="J1243" s="49">
        <v>445494</v>
      </c>
      <c r="K1243" s="42"/>
      <c r="L1243" s="42"/>
    </row>
    <row r="1244" spans="1:12">
      <c r="A1244" s="39" t="s">
        <v>201</v>
      </c>
      <c r="B1244" s="42" t="s">
        <v>158</v>
      </c>
      <c r="C1244" s="42" t="s">
        <v>159</v>
      </c>
      <c r="D1244" s="42" t="s">
        <v>150</v>
      </c>
      <c r="E1244" s="42" t="s">
        <v>151</v>
      </c>
      <c r="F1244" s="48">
        <v>44396</v>
      </c>
      <c r="G1244" s="33">
        <v>0</v>
      </c>
      <c r="H1244" s="33">
        <v>-200000</v>
      </c>
      <c r="I1244" s="33">
        <v>-200000</v>
      </c>
      <c r="J1244" s="49">
        <v>445499</v>
      </c>
      <c r="K1244" s="42"/>
      <c r="L1244" s="42"/>
    </row>
    <row r="1245" spans="1:12">
      <c r="A1245" s="39" t="s">
        <v>201</v>
      </c>
      <c r="B1245" s="42" t="s">
        <v>158</v>
      </c>
      <c r="C1245" s="42" t="s">
        <v>159</v>
      </c>
      <c r="D1245" s="42" t="s">
        <v>150</v>
      </c>
      <c r="E1245" s="42" t="s">
        <v>151</v>
      </c>
      <c r="F1245" s="48">
        <v>44396</v>
      </c>
      <c r="G1245" s="33">
        <v>200000</v>
      </c>
      <c r="H1245" s="33">
        <v>0</v>
      </c>
      <c r="I1245" s="33">
        <v>200000</v>
      </c>
      <c r="J1245" s="49">
        <v>445642</v>
      </c>
      <c r="K1245" s="42"/>
      <c r="L1245" s="42"/>
    </row>
    <row r="1246" spans="1:12">
      <c r="A1246" s="39" t="s">
        <v>201</v>
      </c>
      <c r="B1246" s="42" t="s">
        <v>158</v>
      </c>
      <c r="C1246" s="42" t="s">
        <v>159</v>
      </c>
      <c r="D1246" s="42" t="s">
        <v>150</v>
      </c>
      <c r="E1246" s="42" t="s">
        <v>151</v>
      </c>
      <c r="F1246" s="48">
        <v>44398</v>
      </c>
      <c r="G1246" s="33">
        <v>0</v>
      </c>
      <c r="H1246" s="33">
        <v>-1257920.31</v>
      </c>
      <c r="I1246" s="33">
        <v>-1257920.31</v>
      </c>
      <c r="J1246" s="49">
        <v>445501</v>
      </c>
      <c r="K1246" s="42"/>
      <c r="L1246" s="42"/>
    </row>
    <row r="1247" spans="1:12">
      <c r="A1247" s="39" t="s">
        <v>201</v>
      </c>
      <c r="B1247" s="42" t="s">
        <v>158</v>
      </c>
      <c r="C1247" s="42" t="s">
        <v>159</v>
      </c>
      <c r="D1247" s="42" t="s">
        <v>150</v>
      </c>
      <c r="E1247" s="42" t="s">
        <v>151</v>
      </c>
      <c r="F1247" s="48">
        <v>44398</v>
      </c>
      <c r="G1247" s="33">
        <v>1257920.31</v>
      </c>
      <c r="H1247" s="33">
        <v>0</v>
      </c>
      <c r="I1247" s="33">
        <v>1257920.31</v>
      </c>
      <c r="J1247" s="49">
        <v>445889</v>
      </c>
      <c r="K1247" s="42"/>
      <c r="L1247" s="42"/>
    </row>
    <row r="1248" spans="1:12">
      <c r="A1248" s="39" t="s">
        <v>201</v>
      </c>
      <c r="B1248" s="42" t="s">
        <v>158</v>
      </c>
      <c r="C1248" s="42" t="s">
        <v>159</v>
      </c>
      <c r="D1248" s="42" t="s">
        <v>150</v>
      </c>
      <c r="E1248" s="42" t="s">
        <v>151</v>
      </c>
      <c r="F1248" s="48">
        <v>44399</v>
      </c>
      <c r="G1248" s="33">
        <v>400000</v>
      </c>
      <c r="H1248" s="33">
        <v>0</v>
      </c>
      <c r="I1248" s="33">
        <v>400000</v>
      </c>
      <c r="J1248" s="49">
        <v>446008</v>
      </c>
      <c r="K1248" s="42"/>
      <c r="L1248" s="42"/>
    </row>
    <row r="1249" spans="1:12">
      <c r="A1249" s="39" t="s">
        <v>201</v>
      </c>
      <c r="B1249" s="42" t="s">
        <v>158</v>
      </c>
      <c r="C1249" s="42" t="s">
        <v>159</v>
      </c>
      <c r="D1249" s="42" t="s">
        <v>150</v>
      </c>
      <c r="E1249" s="42" t="s">
        <v>151</v>
      </c>
      <c r="F1249" s="48">
        <v>44399</v>
      </c>
      <c r="G1249" s="33">
        <v>0</v>
      </c>
      <c r="H1249" s="33">
        <v>-400000</v>
      </c>
      <c r="I1249" s="33">
        <v>-400000</v>
      </c>
      <c r="J1249" s="49">
        <v>446663</v>
      </c>
      <c r="K1249" s="42"/>
      <c r="L1249" s="42"/>
    </row>
    <row r="1250" spans="1:12">
      <c r="A1250" s="39" t="s">
        <v>201</v>
      </c>
      <c r="B1250" s="42" t="s">
        <v>158</v>
      </c>
      <c r="C1250" s="42" t="s">
        <v>159</v>
      </c>
      <c r="D1250" s="42" t="s">
        <v>150</v>
      </c>
      <c r="E1250" s="42" t="s">
        <v>151</v>
      </c>
      <c r="F1250" s="48">
        <v>44426</v>
      </c>
      <c r="G1250" s="33">
        <v>250000</v>
      </c>
      <c r="H1250" s="33">
        <v>0</v>
      </c>
      <c r="I1250" s="33">
        <v>250000</v>
      </c>
      <c r="J1250" s="49">
        <v>446146</v>
      </c>
      <c r="K1250" s="42"/>
      <c r="L1250" s="42"/>
    </row>
    <row r="1251" spans="1:12">
      <c r="A1251" s="39" t="s">
        <v>201</v>
      </c>
      <c r="B1251" s="42" t="s">
        <v>158</v>
      </c>
      <c r="C1251" s="42" t="s">
        <v>159</v>
      </c>
      <c r="D1251" s="42" t="s">
        <v>150</v>
      </c>
      <c r="E1251" s="42" t="s">
        <v>151</v>
      </c>
      <c r="F1251" s="48">
        <v>44459</v>
      </c>
      <c r="G1251" s="33">
        <v>221.91</v>
      </c>
      <c r="H1251" s="33">
        <v>0</v>
      </c>
      <c r="I1251" s="33">
        <v>221.91</v>
      </c>
      <c r="J1251" s="49">
        <v>446064</v>
      </c>
      <c r="K1251" s="42"/>
      <c r="L1251" s="42"/>
    </row>
    <row r="1252" spans="1:12">
      <c r="A1252" s="39" t="s">
        <v>201</v>
      </c>
      <c r="B1252" s="42" t="s">
        <v>158</v>
      </c>
      <c r="C1252" s="42" t="s">
        <v>159</v>
      </c>
      <c r="D1252" s="42" t="s">
        <v>150</v>
      </c>
      <c r="E1252" s="42" t="s">
        <v>151</v>
      </c>
      <c r="F1252" s="48">
        <v>44466</v>
      </c>
      <c r="G1252" s="33">
        <v>0</v>
      </c>
      <c r="H1252" s="33">
        <v>-100000</v>
      </c>
      <c r="I1252" s="33">
        <v>-100000</v>
      </c>
      <c r="J1252" s="49">
        <v>446101</v>
      </c>
      <c r="K1252" s="42"/>
      <c r="L1252" s="42"/>
    </row>
    <row r="1253" spans="1:12">
      <c r="A1253" s="39" t="s">
        <v>201</v>
      </c>
      <c r="B1253" s="42" t="s">
        <v>158</v>
      </c>
      <c r="C1253" s="42" t="s">
        <v>159</v>
      </c>
      <c r="D1253" s="42" t="s">
        <v>150</v>
      </c>
      <c r="E1253" s="42" t="s">
        <v>151</v>
      </c>
      <c r="F1253" s="48">
        <v>44466</v>
      </c>
      <c r="G1253" s="33">
        <v>100000</v>
      </c>
      <c r="H1253" s="33">
        <v>0</v>
      </c>
      <c r="I1253" s="33">
        <v>100000</v>
      </c>
      <c r="J1253" s="49">
        <v>446136</v>
      </c>
      <c r="K1253" s="42"/>
      <c r="L1253" s="42"/>
    </row>
    <row r="1254" spans="1:12">
      <c r="A1254" s="39" t="s">
        <v>201</v>
      </c>
      <c r="B1254" s="42" t="s">
        <v>158</v>
      </c>
      <c r="C1254" s="42" t="s">
        <v>159</v>
      </c>
      <c r="D1254" s="42" t="s">
        <v>150</v>
      </c>
      <c r="E1254" s="42" t="s">
        <v>151</v>
      </c>
      <c r="F1254" s="48">
        <v>44469</v>
      </c>
      <c r="G1254" s="33">
        <v>0</v>
      </c>
      <c r="H1254" s="33">
        <v>-12926.99</v>
      </c>
      <c r="I1254" s="33">
        <v>-12926.99</v>
      </c>
      <c r="J1254" s="49">
        <v>446147</v>
      </c>
      <c r="K1254" s="42"/>
      <c r="L1254" s="42"/>
    </row>
    <row r="1255" spans="1:12">
      <c r="A1255" s="39" t="s">
        <v>201</v>
      </c>
      <c r="B1255" s="42" t="s">
        <v>158</v>
      </c>
      <c r="C1255" s="42" t="s">
        <v>159</v>
      </c>
      <c r="D1255" s="42" t="s">
        <v>150</v>
      </c>
      <c r="E1255" s="42" t="s">
        <v>151</v>
      </c>
      <c r="F1255" s="48">
        <v>44469</v>
      </c>
      <c r="G1255" s="33">
        <v>885718</v>
      </c>
      <c r="H1255" s="33">
        <v>0</v>
      </c>
      <c r="I1255" s="33">
        <v>885718</v>
      </c>
      <c r="J1255" s="49">
        <v>446148</v>
      </c>
      <c r="K1255" s="42"/>
      <c r="L1255" s="42"/>
    </row>
    <row r="1256" spans="1:12">
      <c r="A1256" s="39" t="s">
        <v>201</v>
      </c>
      <c r="B1256" s="42" t="s">
        <v>158</v>
      </c>
      <c r="C1256" s="42" t="s">
        <v>159</v>
      </c>
      <c r="D1256" s="42" t="s">
        <v>150</v>
      </c>
      <c r="E1256" s="42" t="s">
        <v>151</v>
      </c>
      <c r="F1256" s="48">
        <v>44469</v>
      </c>
      <c r="G1256" s="33">
        <v>0</v>
      </c>
      <c r="H1256" s="33">
        <v>-885718</v>
      </c>
      <c r="I1256" s="33">
        <v>-885718</v>
      </c>
      <c r="J1256" s="49">
        <v>446248</v>
      </c>
      <c r="K1256" s="42"/>
      <c r="L1256" s="42"/>
    </row>
    <row r="1257" spans="1:12">
      <c r="A1257" s="39" t="s">
        <v>201</v>
      </c>
      <c r="B1257" s="42" t="s">
        <v>158</v>
      </c>
      <c r="C1257" s="42" t="s">
        <v>159</v>
      </c>
      <c r="D1257" s="42" t="s">
        <v>150</v>
      </c>
      <c r="E1257" s="42" t="s">
        <v>151</v>
      </c>
      <c r="F1257" s="48">
        <v>44469</v>
      </c>
      <c r="G1257" s="33">
        <v>250162.15</v>
      </c>
      <c r="H1257" s="33">
        <v>0</v>
      </c>
      <c r="I1257" s="33">
        <v>250162.15</v>
      </c>
      <c r="J1257" s="49">
        <v>446667</v>
      </c>
      <c r="K1257" s="42"/>
      <c r="L1257" s="42"/>
    </row>
    <row r="1258" spans="1:12">
      <c r="A1258" s="39" t="s">
        <v>201</v>
      </c>
      <c r="B1258" s="42" t="s">
        <v>158</v>
      </c>
      <c r="C1258" s="42" t="s">
        <v>159</v>
      </c>
      <c r="D1258" s="42" t="s">
        <v>150</v>
      </c>
      <c r="E1258" s="42" t="s">
        <v>151</v>
      </c>
      <c r="F1258" s="48">
        <v>44469</v>
      </c>
      <c r="G1258" s="33">
        <v>9610471.5399999991</v>
      </c>
      <c r="H1258" s="33">
        <v>0</v>
      </c>
      <c r="I1258" s="33">
        <v>9610471.5399999991</v>
      </c>
      <c r="J1258" s="49">
        <v>446669</v>
      </c>
      <c r="K1258" s="42"/>
      <c r="L1258" s="42"/>
    </row>
    <row r="1259" spans="1:12">
      <c r="A1259" s="39" t="s">
        <v>201</v>
      </c>
      <c r="B1259" s="42" t="s">
        <v>158</v>
      </c>
      <c r="C1259" s="42" t="s">
        <v>159</v>
      </c>
      <c r="D1259" s="42" t="s">
        <v>150</v>
      </c>
      <c r="E1259" s="42" t="s">
        <v>151</v>
      </c>
      <c r="F1259" s="48">
        <v>44469</v>
      </c>
      <c r="G1259" s="33">
        <v>0</v>
      </c>
      <c r="H1259" s="33">
        <v>-9860633.6899999995</v>
      </c>
      <c r="I1259" s="33">
        <v>-9860633.6899999995</v>
      </c>
      <c r="J1259" s="49">
        <v>446671</v>
      </c>
      <c r="K1259" s="42"/>
      <c r="L1259" s="42"/>
    </row>
    <row r="1260" spans="1:12">
      <c r="A1260" s="39" t="s">
        <v>201</v>
      </c>
      <c r="B1260" s="42" t="s">
        <v>158</v>
      </c>
      <c r="C1260" s="42" t="s">
        <v>159</v>
      </c>
      <c r="D1260" s="42" t="s">
        <v>150</v>
      </c>
      <c r="E1260" s="42" t="s">
        <v>151</v>
      </c>
      <c r="F1260" s="48">
        <v>44469</v>
      </c>
      <c r="G1260" s="33">
        <v>12926.99</v>
      </c>
      <c r="H1260" s="33">
        <v>0</v>
      </c>
      <c r="I1260" s="33">
        <v>12926.99</v>
      </c>
      <c r="J1260" s="49">
        <v>448670</v>
      </c>
      <c r="K1260" s="42"/>
      <c r="L1260" s="42"/>
    </row>
    <row r="1261" spans="1:12">
      <c r="A1261" s="39" t="s">
        <v>201</v>
      </c>
      <c r="B1261" s="42" t="s">
        <v>158</v>
      </c>
      <c r="C1261" s="42" t="s">
        <v>159</v>
      </c>
      <c r="D1261" s="42" t="s">
        <v>150</v>
      </c>
      <c r="E1261" s="42" t="s">
        <v>151</v>
      </c>
      <c r="F1261" s="48">
        <v>44487</v>
      </c>
      <c r="G1261" s="33">
        <v>0</v>
      </c>
      <c r="H1261" s="33">
        <v>-100000</v>
      </c>
      <c r="I1261" s="33">
        <v>-100000</v>
      </c>
      <c r="J1261" s="49">
        <v>477580</v>
      </c>
      <c r="K1261" s="42"/>
      <c r="L1261" s="42"/>
    </row>
    <row r="1262" spans="1:12">
      <c r="A1262" s="39" t="s">
        <v>201</v>
      </c>
      <c r="B1262" s="42" t="s">
        <v>158</v>
      </c>
      <c r="C1262" s="42" t="s">
        <v>159</v>
      </c>
      <c r="D1262" s="42" t="s">
        <v>150</v>
      </c>
      <c r="E1262" s="42" t="s">
        <v>151</v>
      </c>
      <c r="F1262" s="48">
        <v>44487</v>
      </c>
      <c r="G1262" s="33">
        <v>100000</v>
      </c>
      <c r="H1262" s="33">
        <v>0</v>
      </c>
      <c r="I1262" s="33">
        <v>100000</v>
      </c>
      <c r="J1262" s="49">
        <v>477582</v>
      </c>
      <c r="K1262" s="42"/>
      <c r="L1262" s="42"/>
    </row>
    <row r="1263" spans="1:12">
      <c r="A1263" s="39" t="s">
        <v>201</v>
      </c>
      <c r="B1263" s="42" t="s">
        <v>158</v>
      </c>
      <c r="C1263" s="42" t="s">
        <v>159</v>
      </c>
      <c r="D1263" s="42" t="s">
        <v>150</v>
      </c>
      <c r="E1263" s="42" t="s">
        <v>151</v>
      </c>
      <c r="F1263" s="48">
        <v>44517</v>
      </c>
      <c r="G1263" s="33">
        <v>500000</v>
      </c>
      <c r="H1263" s="33">
        <v>0</v>
      </c>
      <c r="I1263" s="33">
        <v>500000</v>
      </c>
      <c r="J1263" s="49">
        <v>477591</v>
      </c>
      <c r="K1263" s="42"/>
      <c r="L1263" s="42"/>
    </row>
    <row r="1264" spans="1:12">
      <c r="A1264" s="39" t="s">
        <v>201</v>
      </c>
      <c r="B1264" s="42" t="s">
        <v>158</v>
      </c>
      <c r="C1264" s="42" t="s">
        <v>159</v>
      </c>
      <c r="D1264" s="42" t="s">
        <v>150</v>
      </c>
      <c r="E1264" s="42" t="s">
        <v>151</v>
      </c>
      <c r="F1264" s="48">
        <v>44517</v>
      </c>
      <c r="G1264" s="33">
        <v>0</v>
      </c>
      <c r="H1264" s="33">
        <v>-500000</v>
      </c>
      <c r="I1264" s="33">
        <v>-500000</v>
      </c>
      <c r="J1264" s="49">
        <v>477592</v>
      </c>
      <c r="K1264" s="42"/>
      <c r="L1264" s="42"/>
    </row>
    <row r="1265" spans="1:12">
      <c r="A1265" s="39" t="s">
        <v>201</v>
      </c>
      <c r="B1265" s="42" t="s">
        <v>158</v>
      </c>
      <c r="C1265" s="42" t="s">
        <v>159</v>
      </c>
      <c r="D1265" s="42" t="s">
        <v>150</v>
      </c>
      <c r="E1265" s="42" t="s">
        <v>151</v>
      </c>
      <c r="F1265" s="48">
        <v>44530</v>
      </c>
      <c r="G1265" s="33">
        <v>0</v>
      </c>
      <c r="H1265" s="33">
        <v>-31487.15</v>
      </c>
      <c r="I1265" s="33">
        <v>-31487.15</v>
      </c>
      <c r="J1265" s="49">
        <v>477595</v>
      </c>
      <c r="K1265" s="42"/>
      <c r="L1265" s="42"/>
    </row>
    <row r="1266" spans="1:12">
      <c r="A1266" s="39" t="s">
        <v>201</v>
      </c>
      <c r="B1266" s="42" t="s">
        <v>158</v>
      </c>
      <c r="C1266" s="42" t="s">
        <v>159</v>
      </c>
      <c r="D1266" s="42" t="s">
        <v>150</v>
      </c>
      <c r="E1266" s="42" t="s">
        <v>151</v>
      </c>
      <c r="F1266" s="48">
        <v>44530</v>
      </c>
      <c r="G1266" s="33">
        <v>31487.15</v>
      </c>
      <c r="H1266" s="33">
        <v>0</v>
      </c>
      <c r="I1266" s="33">
        <v>31487.15</v>
      </c>
      <c r="J1266" s="49">
        <v>477597</v>
      </c>
      <c r="K1266" s="42"/>
      <c r="L1266" s="42"/>
    </row>
    <row r="1267" spans="1:12">
      <c r="A1267" s="39" t="s">
        <v>201</v>
      </c>
      <c r="B1267" s="42" t="s">
        <v>158</v>
      </c>
      <c r="C1267" s="42" t="s">
        <v>159</v>
      </c>
      <c r="D1267" s="42" t="s">
        <v>150</v>
      </c>
      <c r="E1267" s="42" t="s">
        <v>151</v>
      </c>
      <c r="F1267" s="48">
        <v>44550</v>
      </c>
      <c r="G1267" s="33">
        <v>0</v>
      </c>
      <c r="H1267" s="33">
        <v>-50000</v>
      </c>
      <c r="I1267" s="33">
        <v>-50000</v>
      </c>
      <c r="J1267" s="49">
        <v>477678</v>
      </c>
      <c r="K1267" s="42"/>
      <c r="L1267" s="42"/>
    </row>
    <row r="1268" spans="1:12">
      <c r="A1268" s="39" t="s">
        <v>201</v>
      </c>
      <c r="B1268" s="42" t="s">
        <v>158</v>
      </c>
      <c r="C1268" s="42" t="s">
        <v>159</v>
      </c>
      <c r="D1268" s="42" t="s">
        <v>150</v>
      </c>
      <c r="E1268" s="42" t="s">
        <v>151</v>
      </c>
      <c r="F1268" s="48">
        <v>44550</v>
      </c>
      <c r="G1268" s="33">
        <v>50000</v>
      </c>
      <c r="H1268" s="33">
        <v>0</v>
      </c>
      <c r="I1268" s="33">
        <v>50000</v>
      </c>
      <c r="J1268" s="49">
        <v>477681</v>
      </c>
      <c r="K1268" s="42"/>
      <c r="L1268" s="42"/>
    </row>
    <row r="1269" spans="1:12">
      <c r="A1269" s="39" t="s">
        <v>201</v>
      </c>
      <c r="B1269" s="42" t="s">
        <v>158</v>
      </c>
      <c r="C1269" s="42" t="s">
        <v>159</v>
      </c>
      <c r="D1269" s="42" t="s">
        <v>150</v>
      </c>
      <c r="E1269" s="42" t="s">
        <v>151</v>
      </c>
      <c r="F1269" s="48">
        <v>44551</v>
      </c>
      <c r="G1269" s="33">
        <v>0</v>
      </c>
      <c r="H1269" s="33">
        <v>-221123.85</v>
      </c>
      <c r="I1269" s="33">
        <v>-221123.85</v>
      </c>
      <c r="J1269" s="49">
        <v>477684</v>
      </c>
      <c r="K1269" s="42"/>
      <c r="L1269" s="42"/>
    </row>
    <row r="1270" spans="1:12">
      <c r="A1270" s="39" t="s">
        <v>201</v>
      </c>
      <c r="B1270" s="42" t="s">
        <v>158</v>
      </c>
      <c r="C1270" s="42" t="s">
        <v>159</v>
      </c>
      <c r="D1270" s="42" t="s">
        <v>150</v>
      </c>
      <c r="E1270" s="42" t="s">
        <v>151</v>
      </c>
      <c r="F1270" s="48">
        <v>44551</v>
      </c>
      <c r="G1270" s="33">
        <v>221123.85</v>
      </c>
      <c r="H1270" s="33">
        <v>0</v>
      </c>
      <c r="I1270" s="33">
        <v>221123.85</v>
      </c>
      <c r="J1270" s="49">
        <v>477686</v>
      </c>
      <c r="K1270" s="42"/>
      <c r="L1270" s="42"/>
    </row>
    <row r="1271" spans="1:12">
      <c r="A1271" s="39" t="s">
        <v>201</v>
      </c>
      <c r="B1271" s="42" t="s">
        <v>158</v>
      </c>
      <c r="C1271" s="42" t="s">
        <v>159</v>
      </c>
      <c r="D1271" s="42" t="s">
        <v>150</v>
      </c>
      <c r="E1271" s="42" t="s">
        <v>151</v>
      </c>
      <c r="F1271" s="48">
        <v>44553</v>
      </c>
      <c r="G1271" s="33">
        <v>731563.04</v>
      </c>
      <c r="H1271" s="33">
        <v>-731563.04</v>
      </c>
      <c r="I1271" s="33">
        <v>0</v>
      </c>
      <c r="J1271" s="49">
        <v>481720</v>
      </c>
      <c r="K1271" s="42"/>
      <c r="L1271" s="42"/>
    </row>
    <row r="1272" spans="1:12">
      <c r="A1272" s="39" t="s">
        <v>201</v>
      </c>
      <c r="B1272" s="42" t="s">
        <v>158</v>
      </c>
      <c r="C1272" s="42" t="s">
        <v>159</v>
      </c>
      <c r="D1272" s="42" t="s">
        <v>150</v>
      </c>
      <c r="E1272" s="42" t="s">
        <v>151</v>
      </c>
      <c r="F1272" s="48">
        <v>44553</v>
      </c>
      <c r="G1272" s="33">
        <v>731563.04</v>
      </c>
      <c r="H1272" s="33">
        <v>-731563.04</v>
      </c>
      <c r="I1272" s="33">
        <v>0</v>
      </c>
      <c r="J1272" s="49">
        <v>481720</v>
      </c>
      <c r="K1272" s="42"/>
      <c r="L1272" s="42"/>
    </row>
    <row r="1273" spans="1:12">
      <c r="A1273" s="39" t="s">
        <v>201</v>
      </c>
      <c r="B1273" s="42" t="s">
        <v>158</v>
      </c>
      <c r="C1273" s="42" t="s">
        <v>159</v>
      </c>
      <c r="D1273" s="42" t="s">
        <v>150</v>
      </c>
      <c r="E1273" s="42" t="s">
        <v>151</v>
      </c>
      <c r="F1273" s="48">
        <v>44561</v>
      </c>
      <c r="G1273" s="33">
        <v>731562.91</v>
      </c>
      <c r="H1273" s="33">
        <v>-731562.91</v>
      </c>
      <c r="I1273" s="33">
        <v>0</v>
      </c>
      <c r="J1273" s="49">
        <v>481776</v>
      </c>
      <c r="K1273" s="42"/>
      <c r="L1273" s="42"/>
    </row>
    <row r="1274" spans="1:12">
      <c r="A1274" s="39" t="s">
        <v>201</v>
      </c>
      <c r="B1274" s="42" t="s">
        <v>158</v>
      </c>
      <c r="C1274" s="42" t="s">
        <v>159</v>
      </c>
      <c r="D1274" s="42" t="s">
        <v>150</v>
      </c>
      <c r="E1274" s="42" t="s">
        <v>151</v>
      </c>
      <c r="F1274" s="48">
        <v>44561</v>
      </c>
      <c r="G1274" s="33">
        <v>731562.91</v>
      </c>
      <c r="H1274" s="33">
        <v>-731562.91</v>
      </c>
      <c r="I1274" s="33">
        <v>0</v>
      </c>
      <c r="J1274" s="49">
        <v>481776</v>
      </c>
      <c r="K1274" s="42"/>
      <c r="L1274" s="42"/>
    </row>
    <row r="1275" spans="1:12">
      <c r="A1275" s="39" t="s">
        <v>201</v>
      </c>
      <c r="B1275" s="62" t="s">
        <v>210</v>
      </c>
      <c r="C1275" s="62" t="s">
        <v>210</v>
      </c>
      <c r="D1275" s="42" t="s">
        <v>110</v>
      </c>
      <c r="E1275" s="42" t="s">
        <v>111</v>
      </c>
      <c r="F1275" s="48">
        <v>44165</v>
      </c>
      <c r="G1275" s="33">
        <v>0</v>
      </c>
      <c r="H1275" s="33">
        <v>-4276.97</v>
      </c>
      <c r="I1275" s="33">
        <v>-4276.97</v>
      </c>
      <c r="J1275" s="49">
        <v>360202</v>
      </c>
      <c r="K1275" s="42"/>
      <c r="L1275" s="42"/>
    </row>
    <row r="1276" spans="1:12">
      <c r="A1276" s="39" t="s">
        <v>201</v>
      </c>
      <c r="B1276" s="62" t="s">
        <v>210</v>
      </c>
      <c r="C1276" s="62" t="s">
        <v>210</v>
      </c>
      <c r="D1276" s="42" t="s">
        <v>110</v>
      </c>
      <c r="E1276" s="42" t="s">
        <v>111</v>
      </c>
      <c r="F1276" s="48">
        <v>44196</v>
      </c>
      <c r="G1276" s="33">
        <v>0</v>
      </c>
      <c r="H1276" s="33">
        <v>-15768</v>
      </c>
      <c r="I1276" s="33">
        <v>-15768</v>
      </c>
      <c r="J1276" s="49">
        <v>360201</v>
      </c>
      <c r="K1276" s="42"/>
      <c r="L1276" s="42"/>
    </row>
    <row r="1277" spans="1:12">
      <c r="A1277" s="39" t="s">
        <v>201</v>
      </c>
      <c r="B1277" s="62" t="s">
        <v>210</v>
      </c>
      <c r="C1277" s="62" t="s">
        <v>210</v>
      </c>
      <c r="D1277" s="42" t="s">
        <v>110</v>
      </c>
      <c r="E1277" s="42" t="s">
        <v>111</v>
      </c>
      <c r="F1277" s="48">
        <v>44286</v>
      </c>
      <c r="G1277" s="33">
        <v>0</v>
      </c>
      <c r="H1277" s="33">
        <v>-20044.97</v>
      </c>
      <c r="I1277" s="33">
        <v>-20044.97</v>
      </c>
      <c r="J1277" s="49">
        <v>389514</v>
      </c>
      <c r="K1277" s="42"/>
      <c r="L1277" s="42"/>
    </row>
    <row r="1278" spans="1:12">
      <c r="A1278" s="39" t="s">
        <v>201</v>
      </c>
      <c r="B1278" s="62" t="s">
        <v>210</v>
      </c>
      <c r="C1278" s="62" t="s">
        <v>210</v>
      </c>
      <c r="D1278" s="42" t="s">
        <v>110</v>
      </c>
      <c r="E1278" s="42" t="s">
        <v>111</v>
      </c>
      <c r="F1278" s="48">
        <v>44286</v>
      </c>
      <c r="G1278" s="33">
        <v>20044.97</v>
      </c>
      <c r="H1278" s="33">
        <v>0</v>
      </c>
      <c r="I1278" s="33">
        <v>20044.97</v>
      </c>
      <c r="J1278" s="49">
        <v>389514</v>
      </c>
      <c r="K1278" s="42"/>
      <c r="L1278" s="42"/>
    </row>
    <row r="1279" spans="1:12">
      <c r="A1279" s="39" t="s">
        <v>201</v>
      </c>
      <c r="B1279" s="62" t="s">
        <v>210</v>
      </c>
      <c r="C1279" s="62" t="s">
        <v>210</v>
      </c>
      <c r="D1279" s="42" t="s">
        <v>110</v>
      </c>
      <c r="E1279" s="42" t="s">
        <v>111</v>
      </c>
      <c r="F1279" s="48">
        <v>44286</v>
      </c>
      <c r="G1279" s="33">
        <v>1022.1</v>
      </c>
      <c r="H1279" s="33">
        <v>-1022.1</v>
      </c>
      <c r="I1279" s="33">
        <v>0</v>
      </c>
      <c r="J1279" s="49">
        <v>389693</v>
      </c>
      <c r="K1279" s="42"/>
      <c r="L1279" s="42"/>
    </row>
    <row r="1280" spans="1:12">
      <c r="A1280" s="39" t="s">
        <v>201</v>
      </c>
      <c r="B1280" s="62" t="s">
        <v>210</v>
      </c>
      <c r="C1280" s="62" t="s">
        <v>210</v>
      </c>
      <c r="D1280" s="42" t="s">
        <v>110</v>
      </c>
      <c r="E1280" s="42" t="s">
        <v>111</v>
      </c>
      <c r="F1280" s="48">
        <v>44377</v>
      </c>
      <c r="G1280" s="33">
        <v>0</v>
      </c>
      <c r="H1280" s="33">
        <v>-20044.97</v>
      </c>
      <c r="I1280" s="33">
        <v>-20044.97</v>
      </c>
      <c r="J1280" s="49">
        <v>416817</v>
      </c>
      <c r="K1280" s="42"/>
      <c r="L1280" s="42"/>
    </row>
    <row r="1281" spans="1:12">
      <c r="A1281" s="39" t="s">
        <v>201</v>
      </c>
      <c r="B1281" s="62" t="s">
        <v>210</v>
      </c>
      <c r="C1281" s="62" t="s">
        <v>210</v>
      </c>
      <c r="D1281" s="42" t="s">
        <v>110</v>
      </c>
      <c r="E1281" s="42" t="s">
        <v>111</v>
      </c>
      <c r="F1281" s="48">
        <v>44377</v>
      </c>
      <c r="G1281" s="33">
        <v>20044.97</v>
      </c>
      <c r="H1281" s="33">
        <v>0</v>
      </c>
      <c r="I1281" s="33">
        <v>20044.97</v>
      </c>
      <c r="J1281" s="49">
        <v>416817</v>
      </c>
      <c r="K1281" s="42"/>
      <c r="L1281" s="42"/>
    </row>
    <row r="1282" spans="1:12">
      <c r="A1282" s="39" t="s">
        <v>201</v>
      </c>
      <c r="B1282" s="62" t="s">
        <v>210</v>
      </c>
      <c r="C1282" s="62" t="s">
        <v>210</v>
      </c>
      <c r="D1282" s="42" t="s">
        <v>110</v>
      </c>
      <c r="E1282" s="42" t="s">
        <v>111</v>
      </c>
      <c r="F1282" s="48">
        <v>44553</v>
      </c>
      <c r="G1282" s="33">
        <v>0</v>
      </c>
      <c r="H1282" s="33">
        <v>-20044.97</v>
      </c>
      <c r="I1282" s="33">
        <v>-20044.97</v>
      </c>
      <c r="J1282" s="49">
        <v>481720</v>
      </c>
      <c r="K1282" s="42"/>
      <c r="L1282" s="42"/>
    </row>
    <row r="1283" spans="1:12">
      <c r="A1283" s="39" t="s">
        <v>201</v>
      </c>
      <c r="B1283" s="62" t="s">
        <v>210</v>
      </c>
      <c r="C1283" s="62" t="s">
        <v>210</v>
      </c>
      <c r="D1283" s="42" t="s">
        <v>110</v>
      </c>
      <c r="E1283" s="42" t="s">
        <v>111</v>
      </c>
      <c r="F1283" s="48">
        <v>44553</v>
      </c>
      <c r="G1283" s="33">
        <v>20044.97</v>
      </c>
      <c r="H1283" s="33">
        <v>0</v>
      </c>
      <c r="I1283" s="33">
        <v>20044.97</v>
      </c>
      <c r="J1283" s="49">
        <v>481720</v>
      </c>
      <c r="K1283" s="42"/>
      <c r="L1283" s="42"/>
    </row>
    <row r="1284" spans="1:12">
      <c r="A1284" s="39" t="s">
        <v>201</v>
      </c>
      <c r="B1284" s="62" t="s">
        <v>210</v>
      </c>
      <c r="C1284" s="62" t="s">
        <v>210</v>
      </c>
      <c r="D1284" s="42" t="s">
        <v>110</v>
      </c>
      <c r="E1284" s="42" t="s">
        <v>111</v>
      </c>
      <c r="F1284" s="48">
        <v>44561</v>
      </c>
      <c r="G1284" s="33">
        <v>0</v>
      </c>
      <c r="H1284" s="33">
        <v>-20044.97</v>
      </c>
      <c r="I1284" s="33">
        <v>-20044.97</v>
      </c>
      <c r="J1284" s="49">
        <v>481776</v>
      </c>
      <c r="K1284" s="42"/>
      <c r="L1284" s="42"/>
    </row>
    <row r="1285" spans="1:12">
      <c r="A1285" s="39" t="s">
        <v>201</v>
      </c>
      <c r="B1285" s="62" t="s">
        <v>210</v>
      </c>
      <c r="C1285" s="62" t="s">
        <v>210</v>
      </c>
      <c r="D1285" s="42" t="s">
        <v>110</v>
      </c>
      <c r="E1285" s="42" t="s">
        <v>111</v>
      </c>
      <c r="F1285" s="48">
        <v>44561</v>
      </c>
      <c r="G1285" s="33">
        <v>20044.97</v>
      </c>
      <c r="H1285" s="33">
        <v>0</v>
      </c>
      <c r="I1285" s="33">
        <v>20044.97</v>
      </c>
      <c r="J1285" s="49">
        <v>481776</v>
      </c>
      <c r="K1285" s="42"/>
      <c r="L1285" s="42"/>
    </row>
    <row r="1286" spans="1:12">
      <c r="A1286" s="39" t="s">
        <v>201</v>
      </c>
      <c r="B1286" s="42" t="s">
        <v>158</v>
      </c>
      <c r="C1286" s="42" t="s">
        <v>159</v>
      </c>
      <c r="D1286" s="42" t="s">
        <v>110</v>
      </c>
      <c r="E1286" s="42" t="s">
        <v>111</v>
      </c>
      <c r="F1286" s="48">
        <v>44165</v>
      </c>
      <c r="G1286" s="33">
        <v>359</v>
      </c>
      <c r="H1286" s="33">
        <v>-359</v>
      </c>
      <c r="I1286" s="33">
        <v>0</v>
      </c>
      <c r="J1286" s="49">
        <v>360240</v>
      </c>
      <c r="K1286" s="42"/>
      <c r="L1286" s="42"/>
    </row>
    <row r="1287" spans="1:12">
      <c r="A1287" s="39" t="s">
        <v>201</v>
      </c>
      <c r="B1287" s="42" t="s">
        <v>158</v>
      </c>
      <c r="C1287" s="42" t="s">
        <v>159</v>
      </c>
      <c r="D1287" s="42" t="s">
        <v>110</v>
      </c>
      <c r="E1287" s="42" t="s">
        <v>111</v>
      </c>
      <c r="F1287" s="48">
        <v>44165</v>
      </c>
      <c r="G1287" s="33">
        <v>0</v>
      </c>
      <c r="H1287" s="33">
        <v>-359</v>
      </c>
      <c r="I1287" s="33">
        <v>-359</v>
      </c>
      <c r="J1287" s="49">
        <v>360241</v>
      </c>
      <c r="K1287" s="42"/>
      <c r="L1287" s="42"/>
    </row>
    <row r="1288" spans="1:12">
      <c r="A1288" s="39" t="s">
        <v>201</v>
      </c>
      <c r="B1288" s="42" t="s">
        <v>158</v>
      </c>
      <c r="C1288" s="42" t="s">
        <v>159</v>
      </c>
      <c r="D1288" s="42" t="s">
        <v>110</v>
      </c>
      <c r="E1288" s="42" t="s">
        <v>111</v>
      </c>
      <c r="F1288" s="48">
        <v>44165</v>
      </c>
      <c r="G1288" s="33">
        <v>11150</v>
      </c>
      <c r="H1288" s="33">
        <v>-11150</v>
      </c>
      <c r="I1288" s="33">
        <v>0</v>
      </c>
      <c r="J1288" s="49">
        <v>360243</v>
      </c>
      <c r="K1288" s="42"/>
      <c r="L1288" s="42"/>
    </row>
    <row r="1289" spans="1:12">
      <c r="A1289" s="39" t="s">
        <v>201</v>
      </c>
      <c r="B1289" s="42" t="s">
        <v>158</v>
      </c>
      <c r="C1289" s="42" t="s">
        <v>159</v>
      </c>
      <c r="D1289" s="42" t="s">
        <v>110</v>
      </c>
      <c r="E1289" s="42" t="s">
        <v>111</v>
      </c>
      <c r="F1289" s="48">
        <v>44165</v>
      </c>
      <c r="G1289" s="33">
        <v>0</v>
      </c>
      <c r="H1289" s="33">
        <v>-11150</v>
      </c>
      <c r="I1289" s="33">
        <v>-11150</v>
      </c>
      <c r="J1289" s="49">
        <v>360244</v>
      </c>
      <c r="K1289" s="42"/>
      <c r="L1289" s="42"/>
    </row>
    <row r="1290" spans="1:12">
      <c r="A1290" s="39" t="s">
        <v>201</v>
      </c>
      <c r="B1290" s="42" t="s">
        <v>158</v>
      </c>
      <c r="C1290" s="42" t="s">
        <v>159</v>
      </c>
      <c r="D1290" s="42" t="s">
        <v>110</v>
      </c>
      <c r="E1290" s="42" t="s">
        <v>111</v>
      </c>
      <c r="F1290" s="48">
        <v>44165</v>
      </c>
      <c r="G1290" s="33">
        <v>640</v>
      </c>
      <c r="H1290" s="33">
        <v>-640</v>
      </c>
      <c r="I1290" s="33">
        <v>0</v>
      </c>
      <c r="J1290" s="49">
        <v>360246</v>
      </c>
      <c r="K1290" s="42"/>
      <c r="L1290" s="42"/>
    </row>
    <row r="1291" spans="1:12">
      <c r="A1291" s="39" t="s">
        <v>201</v>
      </c>
      <c r="B1291" s="42" t="s">
        <v>158</v>
      </c>
      <c r="C1291" s="42" t="s">
        <v>159</v>
      </c>
      <c r="D1291" s="42" t="s">
        <v>110</v>
      </c>
      <c r="E1291" s="42" t="s">
        <v>111</v>
      </c>
      <c r="F1291" s="48">
        <v>44165</v>
      </c>
      <c r="G1291" s="33">
        <v>0</v>
      </c>
      <c r="H1291" s="33">
        <v>-640</v>
      </c>
      <c r="I1291" s="33">
        <v>-640</v>
      </c>
      <c r="J1291" s="49">
        <v>360247</v>
      </c>
      <c r="K1291" s="42"/>
      <c r="L1291" s="42"/>
    </row>
    <row r="1292" spans="1:12">
      <c r="A1292" s="39" t="s">
        <v>201</v>
      </c>
      <c r="B1292" s="42" t="s">
        <v>158</v>
      </c>
      <c r="C1292" s="42" t="s">
        <v>159</v>
      </c>
      <c r="D1292" s="42" t="s">
        <v>110</v>
      </c>
      <c r="E1292" s="42" t="s">
        <v>111</v>
      </c>
      <c r="F1292" s="48">
        <v>44165</v>
      </c>
      <c r="G1292" s="33">
        <v>10225</v>
      </c>
      <c r="H1292" s="33">
        <v>-10225</v>
      </c>
      <c r="I1292" s="33">
        <v>0</v>
      </c>
      <c r="J1292" s="49">
        <v>360249</v>
      </c>
      <c r="K1292" s="42"/>
      <c r="L1292" s="42"/>
    </row>
    <row r="1293" spans="1:12">
      <c r="A1293" s="39" t="s">
        <v>201</v>
      </c>
      <c r="B1293" s="42" t="s">
        <v>158</v>
      </c>
      <c r="C1293" s="42" t="s">
        <v>159</v>
      </c>
      <c r="D1293" s="42" t="s">
        <v>110</v>
      </c>
      <c r="E1293" s="42" t="s">
        <v>111</v>
      </c>
      <c r="F1293" s="48">
        <v>44165</v>
      </c>
      <c r="G1293" s="33">
        <v>0</v>
      </c>
      <c r="H1293" s="33">
        <v>-10225</v>
      </c>
      <c r="I1293" s="33">
        <v>-10225</v>
      </c>
      <c r="J1293" s="49">
        <v>360250</v>
      </c>
      <c r="K1293" s="42"/>
      <c r="L1293" s="42"/>
    </row>
    <row r="1294" spans="1:12">
      <c r="A1294" s="39" t="s">
        <v>201</v>
      </c>
      <c r="B1294" s="42" t="s">
        <v>158</v>
      </c>
      <c r="C1294" s="42" t="s">
        <v>159</v>
      </c>
      <c r="D1294" s="42" t="s">
        <v>110</v>
      </c>
      <c r="E1294" s="42" t="s">
        <v>111</v>
      </c>
      <c r="F1294" s="48">
        <v>44165</v>
      </c>
      <c r="G1294" s="33">
        <v>7735</v>
      </c>
      <c r="H1294" s="33">
        <v>-7735</v>
      </c>
      <c r="I1294" s="33">
        <v>0</v>
      </c>
      <c r="J1294" s="49">
        <v>360252</v>
      </c>
      <c r="K1294" s="42"/>
      <c r="L1294" s="42"/>
    </row>
    <row r="1295" spans="1:12" s="20" customFormat="1">
      <c r="A1295" s="39" t="s">
        <v>201</v>
      </c>
      <c r="B1295" s="42" t="s">
        <v>158</v>
      </c>
      <c r="C1295" s="42" t="s">
        <v>159</v>
      </c>
      <c r="D1295" s="42" t="s">
        <v>110</v>
      </c>
      <c r="E1295" s="42" t="s">
        <v>111</v>
      </c>
      <c r="F1295" s="48">
        <v>44165</v>
      </c>
      <c r="G1295" s="33">
        <v>0</v>
      </c>
      <c r="H1295" s="33">
        <v>-7735</v>
      </c>
      <c r="I1295" s="33">
        <v>-7735</v>
      </c>
      <c r="J1295" s="49">
        <v>360253</v>
      </c>
      <c r="K1295" s="42"/>
      <c r="L1295" s="42"/>
    </row>
    <row r="1296" spans="1:12">
      <c r="A1296" s="39" t="s">
        <v>201</v>
      </c>
      <c r="B1296" s="42" t="s">
        <v>158</v>
      </c>
      <c r="C1296" s="42" t="s">
        <v>159</v>
      </c>
      <c r="D1296" s="42" t="s">
        <v>110</v>
      </c>
      <c r="E1296" s="42" t="s">
        <v>111</v>
      </c>
      <c r="F1296" s="48">
        <v>44165</v>
      </c>
      <c r="G1296" s="33">
        <v>0</v>
      </c>
      <c r="H1296" s="33">
        <v>-2659</v>
      </c>
      <c r="I1296" s="33">
        <v>-2659</v>
      </c>
      <c r="J1296" s="49">
        <v>360255</v>
      </c>
      <c r="K1296" s="42"/>
      <c r="L1296" s="42"/>
    </row>
    <row r="1297" spans="1:12">
      <c r="A1297" s="39" t="s">
        <v>201</v>
      </c>
      <c r="B1297" s="42" t="s">
        <v>158</v>
      </c>
      <c r="C1297" s="42" t="s">
        <v>159</v>
      </c>
      <c r="D1297" s="42" t="s">
        <v>110</v>
      </c>
      <c r="E1297" s="42" t="s">
        <v>111</v>
      </c>
      <c r="F1297" s="48">
        <v>44165</v>
      </c>
      <c r="G1297" s="33">
        <v>450</v>
      </c>
      <c r="H1297" s="33">
        <v>-450</v>
      </c>
      <c r="I1297" s="33">
        <v>0</v>
      </c>
      <c r="J1297" s="49">
        <v>360256</v>
      </c>
      <c r="K1297" s="42"/>
      <c r="L1297" s="42"/>
    </row>
    <row r="1298" spans="1:12">
      <c r="A1298" s="39" t="s">
        <v>201</v>
      </c>
      <c r="B1298" s="42" t="s">
        <v>158</v>
      </c>
      <c r="C1298" s="42" t="s">
        <v>159</v>
      </c>
      <c r="D1298" s="42" t="s">
        <v>110</v>
      </c>
      <c r="E1298" s="42" t="s">
        <v>111</v>
      </c>
      <c r="F1298" s="48">
        <v>44165</v>
      </c>
      <c r="G1298" s="33">
        <v>0</v>
      </c>
      <c r="H1298" s="33">
        <v>-450</v>
      </c>
      <c r="I1298" s="33">
        <v>-450</v>
      </c>
      <c r="J1298" s="49">
        <v>360257</v>
      </c>
      <c r="K1298" s="42"/>
      <c r="L1298" s="42"/>
    </row>
    <row r="1299" spans="1:12">
      <c r="A1299" s="39" t="s">
        <v>201</v>
      </c>
      <c r="B1299" s="42" t="s">
        <v>158</v>
      </c>
      <c r="C1299" s="42" t="s">
        <v>159</v>
      </c>
      <c r="D1299" s="42" t="s">
        <v>110</v>
      </c>
      <c r="E1299" s="42" t="s">
        <v>111</v>
      </c>
      <c r="F1299" s="48">
        <v>44165</v>
      </c>
      <c r="G1299" s="33">
        <v>76.95</v>
      </c>
      <c r="H1299" s="33">
        <v>-76.95</v>
      </c>
      <c r="I1299" s="33">
        <v>0</v>
      </c>
      <c r="J1299" s="49">
        <v>360259</v>
      </c>
      <c r="K1299" s="42"/>
      <c r="L1299" s="42"/>
    </row>
    <row r="1300" spans="1:12">
      <c r="A1300" s="39" t="s">
        <v>201</v>
      </c>
      <c r="B1300" s="42" t="s">
        <v>158</v>
      </c>
      <c r="C1300" s="42" t="s">
        <v>159</v>
      </c>
      <c r="D1300" s="42" t="s">
        <v>110</v>
      </c>
      <c r="E1300" s="42" t="s">
        <v>111</v>
      </c>
      <c r="F1300" s="48">
        <v>44165</v>
      </c>
      <c r="G1300" s="33">
        <v>0</v>
      </c>
      <c r="H1300" s="33">
        <v>-76.95</v>
      </c>
      <c r="I1300" s="33">
        <v>-76.95</v>
      </c>
      <c r="J1300" s="49">
        <v>360260</v>
      </c>
      <c r="K1300" s="42"/>
      <c r="L1300" s="42"/>
    </row>
    <row r="1301" spans="1:12">
      <c r="A1301" s="39" t="s">
        <v>201</v>
      </c>
      <c r="B1301" s="42" t="s">
        <v>158</v>
      </c>
      <c r="C1301" s="42" t="s">
        <v>159</v>
      </c>
      <c r="D1301" s="42" t="s">
        <v>110</v>
      </c>
      <c r="E1301" s="42" t="s">
        <v>111</v>
      </c>
      <c r="F1301" s="48">
        <v>44165</v>
      </c>
      <c r="G1301" s="33">
        <v>3861.71</v>
      </c>
      <c r="H1301" s="33">
        <v>-3861.71</v>
      </c>
      <c r="I1301" s="33">
        <v>0</v>
      </c>
      <c r="J1301" s="49">
        <v>360262</v>
      </c>
      <c r="K1301" s="42"/>
      <c r="L1301" s="42"/>
    </row>
    <row r="1302" spans="1:12">
      <c r="A1302" s="39" t="s">
        <v>201</v>
      </c>
      <c r="B1302" s="42" t="s">
        <v>158</v>
      </c>
      <c r="C1302" s="42" t="s">
        <v>159</v>
      </c>
      <c r="D1302" s="42" t="s">
        <v>110</v>
      </c>
      <c r="E1302" s="42" t="s">
        <v>111</v>
      </c>
      <c r="F1302" s="48">
        <v>44165</v>
      </c>
      <c r="G1302" s="33">
        <v>961.19</v>
      </c>
      <c r="H1302" s="33">
        <v>-961.19</v>
      </c>
      <c r="I1302" s="33">
        <v>0</v>
      </c>
      <c r="J1302" s="49">
        <v>360263</v>
      </c>
      <c r="K1302" s="42"/>
      <c r="L1302" s="42"/>
    </row>
    <row r="1303" spans="1:12">
      <c r="A1303" s="39" t="s">
        <v>201</v>
      </c>
      <c r="B1303" s="42" t="s">
        <v>158</v>
      </c>
      <c r="C1303" s="42" t="s">
        <v>159</v>
      </c>
      <c r="D1303" s="42" t="s">
        <v>110</v>
      </c>
      <c r="E1303" s="42" t="s">
        <v>111</v>
      </c>
      <c r="F1303" s="48">
        <v>44165</v>
      </c>
      <c r="G1303" s="33">
        <v>0</v>
      </c>
      <c r="H1303" s="33">
        <v>-3861.71</v>
      </c>
      <c r="I1303" s="33">
        <v>-3861.71</v>
      </c>
      <c r="J1303" s="49">
        <v>360264</v>
      </c>
      <c r="K1303" s="42"/>
      <c r="L1303" s="42"/>
    </row>
    <row r="1304" spans="1:12">
      <c r="A1304" s="39" t="s">
        <v>201</v>
      </c>
      <c r="B1304" s="42" t="s">
        <v>158</v>
      </c>
      <c r="C1304" s="42" t="s">
        <v>159</v>
      </c>
      <c r="D1304" s="42" t="s">
        <v>110</v>
      </c>
      <c r="E1304" s="42" t="s">
        <v>111</v>
      </c>
      <c r="F1304" s="48">
        <v>44165</v>
      </c>
      <c r="G1304" s="33">
        <v>0</v>
      </c>
      <c r="H1304" s="33">
        <v>-961.19</v>
      </c>
      <c r="I1304" s="33">
        <v>-961.19</v>
      </c>
      <c r="J1304" s="49">
        <v>360265</v>
      </c>
      <c r="K1304" s="42"/>
      <c r="L1304" s="42"/>
    </row>
    <row r="1305" spans="1:12">
      <c r="A1305" s="39" t="s">
        <v>201</v>
      </c>
      <c r="B1305" s="42" t="s">
        <v>158</v>
      </c>
      <c r="C1305" s="42" t="s">
        <v>159</v>
      </c>
      <c r="D1305" s="42" t="s">
        <v>110</v>
      </c>
      <c r="E1305" s="42" t="s">
        <v>111</v>
      </c>
      <c r="F1305" s="48">
        <v>44165</v>
      </c>
      <c r="G1305" s="33">
        <v>450</v>
      </c>
      <c r="H1305" s="33">
        <v>-450</v>
      </c>
      <c r="I1305" s="33">
        <v>0</v>
      </c>
      <c r="J1305" s="49">
        <v>360268</v>
      </c>
      <c r="K1305" s="42"/>
      <c r="L1305" s="42"/>
    </row>
    <row r="1306" spans="1:12">
      <c r="A1306" s="39" t="s">
        <v>201</v>
      </c>
      <c r="B1306" s="42" t="s">
        <v>158</v>
      </c>
      <c r="C1306" s="42" t="s">
        <v>159</v>
      </c>
      <c r="D1306" s="42" t="s">
        <v>110</v>
      </c>
      <c r="E1306" s="42" t="s">
        <v>111</v>
      </c>
      <c r="F1306" s="48">
        <v>44165</v>
      </c>
      <c r="G1306" s="33">
        <v>600</v>
      </c>
      <c r="H1306" s="33">
        <v>-600</v>
      </c>
      <c r="I1306" s="33">
        <v>0</v>
      </c>
      <c r="J1306" s="49">
        <v>360269</v>
      </c>
      <c r="K1306" s="42"/>
      <c r="L1306" s="42"/>
    </row>
    <row r="1307" spans="1:12">
      <c r="A1307" s="39" t="s">
        <v>201</v>
      </c>
      <c r="B1307" s="42" t="s">
        <v>158</v>
      </c>
      <c r="C1307" s="42" t="s">
        <v>159</v>
      </c>
      <c r="D1307" s="42" t="s">
        <v>110</v>
      </c>
      <c r="E1307" s="42" t="s">
        <v>111</v>
      </c>
      <c r="F1307" s="48">
        <v>44165</v>
      </c>
      <c r="G1307" s="33">
        <v>0</v>
      </c>
      <c r="H1307" s="33">
        <v>-450</v>
      </c>
      <c r="I1307" s="33">
        <v>-450</v>
      </c>
      <c r="J1307" s="49">
        <v>360270</v>
      </c>
      <c r="K1307" s="42"/>
      <c r="L1307" s="42"/>
    </row>
    <row r="1308" spans="1:12">
      <c r="A1308" s="39" t="s">
        <v>201</v>
      </c>
      <c r="B1308" s="42" t="s">
        <v>158</v>
      </c>
      <c r="C1308" s="42" t="s">
        <v>159</v>
      </c>
      <c r="D1308" s="42" t="s">
        <v>110</v>
      </c>
      <c r="E1308" s="42" t="s">
        <v>111</v>
      </c>
      <c r="F1308" s="48">
        <v>44165</v>
      </c>
      <c r="G1308" s="33">
        <v>0</v>
      </c>
      <c r="H1308" s="33">
        <v>-600</v>
      </c>
      <c r="I1308" s="33">
        <v>-600</v>
      </c>
      <c r="J1308" s="49">
        <v>360273</v>
      </c>
      <c r="K1308" s="42"/>
      <c r="L1308" s="42"/>
    </row>
    <row r="1309" spans="1:12">
      <c r="A1309" s="39" t="s">
        <v>201</v>
      </c>
      <c r="B1309" s="42" t="s">
        <v>158</v>
      </c>
      <c r="C1309" s="42" t="s">
        <v>159</v>
      </c>
      <c r="D1309" s="42" t="s">
        <v>110</v>
      </c>
      <c r="E1309" s="42" t="s">
        <v>111</v>
      </c>
      <c r="F1309" s="48">
        <v>44165</v>
      </c>
      <c r="G1309" s="33">
        <v>959.68</v>
      </c>
      <c r="H1309" s="33">
        <v>-959.68</v>
      </c>
      <c r="I1309" s="33">
        <v>0</v>
      </c>
      <c r="J1309" s="49">
        <v>360274</v>
      </c>
      <c r="K1309" s="42"/>
      <c r="L1309" s="42"/>
    </row>
    <row r="1310" spans="1:12">
      <c r="A1310" s="39" t="s">
        <v>201</v>
      </c>
      <c r="B1310" s="42" t="s">
        <v>158</v>
      </c>
      <c r="C1310" s="42" t="s">
        <v>159</v>
      </c>
      <c r="D1310" s="42" t="s">
        <v>110</v>
      </c>
      <c r="E1310" s="42" t="s">
        <v>111</v>
      </c>
      <c r="F1310" s="48">
        <v>44165</v>
      </c>
      <c r="G1310" s="33">
        <v>185.17</v>
      </c>
      <c r="H1310" s="33">
        <v>-185.17</v>
      </c>
      <c r="I1310" s="33">
        <v>0</v>
      </c>
      <c r="J1310" s="49">
        <v>360275</v>
      </c>
      <c r="K1310" s="42"/>
      <c r="L1310" s="42"/>
    </row>
    <row r="1311" spans="1:12">
      <c r="A1311" s="39" t="s">
        <v>201</v>
      </c>
      <c r="B1311" s="42" t="s">
        <v>158</v>
      </c>
      <c r="C1311" s="42" t="s">
        <v>159</v>
      </c>
      <c r="D1311" s="42" t="s">
        <v>110</v>
      </c>
      <c r="E1311" s="42" t="s">
        <v>111</v>
      </c>
      <c r="F1311" s="48">
        <v>44165</v>
      </c>
      <c r="G1311" s="33">
        <v>0</v>
      </c>
      <c r="H1311" s="33">
        <v>-959.68</v>
      </c>
      <c r="I1311" s="33">
        <v>-959.68</v>
      </c>
      <c r="J1311" s="49">
        <v>360276</v>
      </c>
      <c r="K1311" s="42"/>
      <c r="L1311" s="42"/>
    </row>
    <row r="1312" spans="1:12">
      <c r="A1312" s="39" t="s">
        <v>201</v>
      </c>
      <c r="B1312" s="42" t="s">
        <v>158</v>
      </c>
      <c r="C1312" s="42" t="s">
        <v>159</v>
      </c>
      <c r="D1312" s="42" t="s">
        <v>110</v>
      </c>
      <c r="E1312" s="42" t="s">
        <v>111</v>
      </c>
      <c r="F1312" s="48">
        <v>44165</v>
      </c>
      <c r="G1312" s="33">
        <v>0</v>
      </c>
      <c r="H1312" s="33">
        <v>-185.17</v>
      </c>
      <c r="I1312" s="33">
        <v>-185.17</v>
      </c>
      <c r="J1312" s="49">
        <v>360279</v>
      </c>
      <c r="K1312" s="42"/>
      <c r="L1312" s="42"/>
    </row>
    <row r="1313" spans="1:12">
      <c r="A1313" s="39" t="s">
        <v>201</v>
      </c>
      <c r="B1313" s="42" t="s">
        <v>158</v>
      </c>
      <c r="C1313" s="42" t="s">
        <v>159</v>
      </c>
      <c r="D1313" s="42" t="s">
        <v>110</v>
      </c>
      <c r="E1313" s="42" t="s">
        <v>111</v>
      </c>
      <c r="F1313" s="48">
        <v>44165</v>
      </c>
      <c r="G1313" s="33">
        <v>0</v>
      </c>
      <c r="H1313" s="33">
        <v>-1530</v>
      </c>
      <c r="I1313" s="33">
        <v>-1530</v>
      </c>
      <c r="J1313" s="49">
        <v>360281</v>
      </c>
      <c r="K1313" s="42"/>
      <c r="L1313" s="42"/>
    </row>
    <row r="1314" spans="1:12">
      <c r="A1314" s="39" t="s">
        <v>201</v>
      </c>
      <c r="B1314" s="42" t="s">
        <v>158</v>
      </c>
      <c r="C1314" s="42" t="s">
        <v>159</v>
      </c>
      <c r="D1314" s="42" t="s">
        <v>110</v>
      </c>
      <c r="E1314" s="42" t="s">
        <v>111</v>
      </c>
      <c r="F1314" s="48">
        <v>44165</v>
      </c>
      <c r="G1314" s="33">
        <v>1225</v>
      </c>
      <c r="H1314" s="33">
        <v>-1225</v>
      </c>
      <c r="I1314" s="33">
        <v>0</v>
      </c>
      <c r="J1314" s="49">
        <v>360282</v>
      </c>
      <c r="K1314" s="42"/>
      <c r="L1314" s="42"/>
    </row>
    <row r="1315" spans="1:12">
      <c r="A1315" s="39" t="s">
        <v>201</v>
      </c>
      <c r="B1315" s="42" t="s">
        <v>158</v>
      </c>
      <c r="C1315" s="42" t="s">
        <v>159</v>
      </c>
      <c r="D1315" s="42" t="s">
        <v>110</v>
      </c>
      <c r="E1315" s="42" t="s">
        <v>111</v>
      </c>
      <c r="F1315" s="48">
        <v>44165</v>
      </c>
      <c r="G1315" s="33">
        <v>1650</v>
      </c>
      <c r="H1315" s="33">
        <v>-1650</v>
      </c>
      <c r="I1315" s="33">
        <v>0</v>
      </c>
      <c r="J1315" s="49">
        <v>360283</v>
      </c>
      <c r="K1315" s="42"/>
      <c r="L1315" s="42"/>
    </row>
    <row r="1316" spans="1:12">
      <c r="A1316" s="39" t="s">
        <v>201</v>
      </c>
      <c r="B1316" s="42" t="s">
        <v>158</v>
      </c>
      <c r="C1316" s="42" t="s">
        <v>159</v>
      </c>
      <c r="D1316" s="42" t="s">
        <v>110</v>
      </c>
      <c r="E1316" s="42" t="s">
        <v>111</v>
      </c>
      <c r="F1316" s="48">
        <v>44165</v>
      </c>
      <c r="G1316" s="33">
        <v>1530</v>
      </c>
      <c r="H1316" s="33">
        <v>-1530</v>
      </c>
      <c r="I1316" s="33">
        <v>0</v>
      </c>
      <c r="J1316" s="49">
        <v>360284</v>
      </c>
      <c r="K1316" s="42"/>
      <c r="L1316" s="42"/>
    </row>
    <row r="1317" spans="1:12">
      <c r="A1317" s="39" t="s">
        <v>201</v>
      </c>
      <c r="B1317" s="42" t="s">
        <v>158</v>
      </c>
      <c r="C1317" s="42" t="s">
        <v>159</v>
      </c>
      <c r="D1317" s="42" t="s">
        <v>110</v>
      </c>
      <c r="E1317" s="42" t="s">
        <v>111</v>
      </c>
      <c r="F1317" s="48">
        <v>44165</v>
      </c>
      <c r="G1317" s="33">
        <v>0</v>
      </c>
      <c r="H1317" s="33">
        <v>-1225</v>
      </c>
      <c r="I1317" s="33">
        <v>-1225</v>
      </c>
      <c r="J1317" s="49">
        <v>360286</v>
      </c>
      <c r="K1317" s="42"/>
      <c r="L1317" s="42"/>
    </row>
    <row r="1318" spans="1:12">
      <c r="A1318" s="39" t="s">
        <v>201</v>
      </c>
      <c r="B1318" s="42" t="s">
        <v>158</v>
      </c>
      <c r="C1318" s="42" t="s">
        <v>159</v>
      </c>
      <c r="D1318" s="42" t="s">
        <v>110</v>
      </c>
      <c r="E1318" s="42" t="s">
        <v>111</v>
      </c>
      <c r="F1318" s="48">
        <v>44165</v>
      </c>
      <c r="G1318" s="33">
        <v>0</v>
      </c>
      <c r="H1318" s="33">
        <v>-1650</v>
      </c>
      <c r="I1318" s="33">
        <v>-1650</v>
      </c>
      <c r="J1318" s="49">
        <v>360287</v>
      </c>
      <c r="K1318" s="42"/>
      <c r="L1318" s="42"/>
    </row>
    <row r="1319" spans="1:12">
      <c r="A1319" s="39" t="s">
        <v>201</v>
      </c>
      <c r="B1319" s="42" t="s">
        <v>158</v>
      </c>
      <c r="C1319" s="42" t="s">
        <v>159</v>
      </c>
      <c r="D1319" s="42" t="s">
        <v>110</v>
      </c>
      <c r="E1319" s="42" t="s">
        <v>111</v>
      </c>
      <c r="F1319" s="48">
        <v>44165</v>
      </c>
      <c r="G1319" s="33">
        <v>0</v>
      </c>
      <c r="H1319" s="33">
        <v>-3150</v>
      </c>
      <c r="I1319" s="33">
        <v>-3150</v>
      </c>
      <c r="J1319" s="49">
        <v>360289</v>
      </c>
      <c r="K1319" s="42"/>
      <c r="L1319" s="42"/>
    </row>
    <row r="1320" spans="1:12">
      <c r="A1320" s="39" t="s">
        <v>201</v>
      </c>
      <c r="B1320" s="42" t="s">
        <v>158</v>
      </c>
      <c r="C1320" s="42" t="s">
        <v>159</v>
      </c>
      <c r="D1320" s="42" t="s">
        <v>110</v>
      </c>
      <c r="E1320" s="42" t="s">
        <v>111</v>
      </c>
      <c r="F1320" s="48">
        <v>44165</v>
      </c>
      <c r="G1320" s="33">
        <v>0</v>
      </c>
      <c r="H1320" s="33">
        <v>-1159.8399999999999</v>
      </c>
      <c r="I1320" s="33">
        <v>-1159.8399999999999</v>
      </c>
      <c r="J1320" s="49">
        <v>360290</v>
      </c>
      <c r="K1320" s="42"/>
      <c r="L1320" s="42"/>
    </row>
    <row r="1321" spans="1:12">
      <c r="A1321" s="39" t="s">
        <v>201</v>
      </c>
      <c r="B1321" s="42" t="s">
        <v>158</v>
      </c>
      <c r="C1321" s="42" t="s">
        <v>159</v>
      </c>
      <c r="D1321" s="42" t="s">
        <v>110</v>
      </c>
      <c r="E1321" s="42" t="s">
        <v>111</v>
      </c>
      <c r="F1321" s="48">
        <v>44165</v>
      </c>
      <c r="G1321" s="33">
        <v>0</v>
      </c>
      <c r="H1321" s="33">
        <v>-2625</v>
      </c>
      <c r="I1321" s="33">
        <v>-2625</v>
      </c>
      <c r="J1321" s="49">
        <v>360291</v>
      </c>
      <c r="K1321" s="42"/>
      <c r="L1321" s="42"/>
    </row>
    <row r="1322" spans="1:12">
      <c r="A1322" s="39" t="s">
        <v>201</v>
      </c>
      <c r="B1322" s="42" t="s">
        <v>158</v>
      </c>
      <c r="C1322" s="42" t="s">
        <v>159</v>
      </c>
      <c r="D1322" s="42" t="s">
        <v>110</v>
      </c>
      <c r="E1322" s="42" t="s">
        <v>111</v>
      </c>
      <c r="F1322" s="48">
        <v>44165</v>
      </c>
      <c r="G1322" s="33">
        <v>0</v>
      </c>
      <c r="H1322" s="33">
        <v>-780</v>
      </c>
      <c r="I1322" s="33">
        <v>-780</v>
      </c>
      <c r="J1322" s="49">
        <v>360292</v>
      </c>
      <c r="K1322" s="42"/>
      <c r="L1322" s="42"/>
    </row>
    <row r="1323" spans="1:12">
      <c r="A1323" s="39" t="s">
        <v>201</v>
      </c>
      <c r="B1323" s="42" t="s">
        <v>158</v>
      </c>
      <c r="C1323" s="42" t="s">
        <v>159</v>
      </c>
      <c r="D1323" s="42" t="s">
        <v>110</v>
      </c>
      <c r="E1323" s="42" t="s">
        <v>111</v>
      </c>
      <c r="F1323" s="48">
        <v>44165</v>
      </c>
      <c r="G1323" s="33">
        <v>0</v>
      </c>
      <c r="H1323" s="33">
        <v>-497.5</v>
      </c>
      <c r="I1323" s="33">
        <v>-497.5</v>
      </c>
      <c r="J1323" s="49">
        <v>360295</v>
      </c>
      <c r="K1323" s="42"/>
      <c r="L1323" s="42"/>
    </row>
    <row r="1324" spans="1:12">
      <c r="A1324" s="39" t="s">
        <v>201</v>
      </c>
      <c r="B1324" s="42" t="s">
        <v>158</v>
      </c>
      <c r="C1324" s="42" t="s">
        <v>159</v>
      </c>
      <c r="D1324" s="42" t="s">
        <v>110</v>
      </c>
      <c r="E1324" s="42" t="s">
        <v>111</v>
      </c>
      <c r="F1324" s="48">
        <v>44165</v>
      </c>
      <c r="G1324" s="33">
        <v>0</v>
      </c>
      <c r="H1324" s="33">
        <v>-1072.49</v>
      </c>
      <c r="I1324" s="33">
        <v>-1072.49</v>
      </c>
      <c r="J1324" s="49">
        <v>360299</v>
      </c>
      <c r="K1324" s="42"/>
      <c r="L1324" s="42"/>
    </row>
    <row r="1325" spans="1:12">
      <c r="A1325" s="39" t="s">
        <v>201</v>
      </c>
      <c r="B1325" s="42" t="s">
        <v>158</v>
      </c>
      <c r="C1325" s="42" t="s">
        <v>159</v>
      </c>
      <c r="D1325" s="42" t="s">
        <v>110</v>
      </c>
      <c r="E1325" s="42" t="s">
        <v>111</v>
      </c>
      <c r="F1325" s="48">
        <v>44165</v>
      </c>
      <c r="G1325" s="33">
        <v>0</v>
      </c>
      <c r="H1325" s="33">
        <v>-2184.14</v>
      </c>
      <c r="I1325" s="33">
        <v>-2184.14</v>
      </c>
      <c r="J1325" s="49">
        <v>360300</v>
      </c>
      <c r="K1325" s="42"/>
      <c r="L1325" s="42"/>
    </row>
    <row r="1326" spans="1:12">
      <c r="A1326" s="39" t="s">
        <v>201</v>
      </c>
      <c r="B1326" s="42" t="s">
        <v>158</v>
      </c>
      <c r="C1326" s="42" t="s">
        <v>159</v>
      </c>
      <c r="D1326" s="42" t="s">
        <v>110</v>
      </c>
      <c r="E1326" s="42" t="s">
        <v>111</v>
      </c>
      <c r="F1326" s="48">
        <v>44165</v>
      </c>
      <c r="G1326" s="33">
        <v>0</v>
      </c>
      <c r="H1326" s="33">
        <v>-994.09</v>
      </c>
      <c r="I1326" s="33">
        <v>-994.09</v>
      </c>
      <c r="J1326" s="49">
        <v>360301</v>
      </c>
      <c r="K1326" s="42"/>
      <c r="L1326" s="42"/>
    </row>
    <row r="1327" spans="1:12">
      <c r="A1327" s="39" t="s">
        <v>201</v>
      </c>
      <c r="B1327" s="42" t="s">
        <v>158</v>
      </c>
      <c r="C1327" s="42" t="s">
        <v>159</v>
      </c>
      <c r="D1327" s="42" t="s">
        <v>110</v>
      </c>
      <c r="E1327" s="42" t="s">
        <v>111</v>
      </c>
      <c r="F1327" s="48">
        <v>44165</v>
      </c>
      <c r="G1327" s="33">
        <v>0</v>
      </c>
      <c r="H1327" s="33">
        <v>-59.71</v>
      </c>
      <c r="I1327" s="33">
        <v>-59.71</v>
      </c>
      <c r="J1327" s="49">
        <v>360302</v>
      </c>
      <c r="K1327" s="42"/>
      <c r="L1327" s="42"/>
    </row>
    <row r="1328" spans="1:12">
      <c r="A1328" s="39" t="s">
        <v>201</v>
      </c>
      <c r="B1328" s="42" t="s">
        <v>158</v>
      </c>
      <c r="C1328" s="42" t="s">
        <v>159</v>
      </c>
      <c r="D1328" s="42" t="s">
        <v>110</v>
      </c>
      <c r="E1328" s="42" t="s">
        <v>111</v>
      </c>
      <c r="F1328" s="48">
        <v>44165</v>
      </c>
      <c r="G1328" s="33">
        <v>0</v>
      </c>
      <c r="H1328" s="33">
        <v>-76.95</v>
      </c>
      <c r="I1328" s="33">
        <v>-76.95</v>
      </c>
      <c r="J1328" s="49">
        <v>360303</v>
      </c>
      <c r="K1328" s="42"/>
      <c r="L1328" s="42"/>
    </row>
    <row r="1329" spans="1:12">
      <c r="A1329" s="39" t="s">
        <v>201</v>
      </c>
      <c r="B1329" s="42" t="s">
        <v>158</v>
      </c>
      <c r="C1329" s="42" t="s">
        <v>159</v>
      </c>
      <c r="D1329" s="42" t="s">
        <v>110</v>
      </c>
      <c r="E1329" s="42" t="s">
        <v>111</v>
      </c>
      <c r="F1329" s="48">
        <v>44165</v>
      </c>
      <c r="G1329" s="33">
        <v>0</v>
      </c>
      <c r="H1329" s="33">
        <v>-70</v>
      </c>
      <c r="I1329" s="33">
        <v>-70</v>
      </c>
      <c r="J1329" s="49">
        <v>360304</v>
      </c>
      <c r="K1329" s="42"/>
      <c r="L1329" s="42"/>
    </row>
    <row r="1330" spans="1:12">
      <c r="A1330" s="39" t="s">
        <v>201</v>
      </c>
      <c r="B1330" s="42" t="s">
        <v>158</v>
      </c>
      <c r="C1330" s="42" t="s">
        <v>159</v>
      </c>
      <c r="D1330" s="42" t="s">
        <v>110</v>
      </c>
      <c r="E1330" s="42" t="s">
        <v>111</v>
      </c>
      <c r="F1330" s="48">
        <v>44165</v>
      </c>
      <c r="G1330" s="33">
        <v>0</v>
      </c>
      <c r="H1330" s="33">
        <v>-83.07</v>
      </c>
      <c r="I1330" s="33">
        <v>-83.07</v>
      </c>
      <c r="J1330" s="49">
        <v>360305</v>
      </c>
      <c r="K1330" s="42"/>
      <c r="L1330" s="42"/>
    </row>
    <row r="1331" spans="1:12">
      <c r="A1331" s="39" t="s">
        <v>201</v>
      </c>
      <c r="B1331" s="42" t="s">
        <v>158</v>
      </c>
      <c r="C1331" s="42" t="s">
        <v>159</v>
      </c>
      <c r="D1331" s="42" t="s">
        <v>110</v>
      </c>
      <c r="E1331" s="42" t="s">
        <v>111</v>
      </c>
      <c r="F1331" s="48">
        <v>44165</v>
      </c>
      <c r="G1331" s="33">
        <v>0</v>
      </c>
      <c r="H1331" s="33">
        <v>-2182.4899999999998</v>
      </c>
      <c r="I1331" s="33">
        <v>-2182.4899999999998</v>
      </c>
      <c r="J1331" s="49">
        <v>360306</v>
      </c>
      <c r="K1331" s="42"/>
      <c r="L1331" s="42"/>
    </row>
    <row r="1332" spans="1:12">
      <c r="A1332" s="39" t="s">
        <v>201</v>
      </c>
      <c r="B1332" s="42" t="s">
        <v>158</v>
      </c>
      <c r="C1332" s="42" t="s">
        <v>159</v>
      </c>
      <c r="D1332" s="42" t="s">
        <v>110</v>
      </c>
      <c r="E1332" s="42" t="s">
        <v>111</v>
      </c>
      <c r="F1332" s="48">
        <v>44165</v>
      </c>
      <c r="G1332" s="33">
        <v>0</v>
      </c>
      <c r="H1332" s="33">
        <v>-3367</v>
      </c>
      <c r="I1332" s="33">
        <v>-3367</v>
      </c>
      <c r="J1332" s="49">
        <v>360307</v>
      </c>
      <c r="K1332" s="42"/>
      <c r="L1332" s="42"/>
    </row>
    <row r="1333" spans="1:12">
      <c r="A1333" s="39" t="s">
        <v>201</v>
      </c>
      <c r="B1333" s="42" t="s">
        <v>158</v>
      </c>
      <c r="C1333" s="42" t="s">
        <v>159</v>
      </c>
      <c r="D1333" s="42" t="s">
        <v>110</v>
      </c>
      <c r="E1333" s="42" t="s">
        <v>111</v>
      </c>
      <c r="F1333" s="48">
        <v>44165</v>
      </c>
      <c r="G1333" s="33">
        <v>0</v>
      </c>
      <c r="H1333" s="33">
        <v>-799</v>
      </c>
      <c r="I1333" s="33">
        <v>-799</v>
      </c>
      <c r="J1333" s="49">
        <v>360308</v>
      </c>
      <c r="K1333" s="42"/>
      <c r="L1333" s="42"/>
    </row>
    <row r="1334" spans="1:12">
      <c r="A1334" s="39" t="s">
        <v>201</v>
      </c>
      <c r="B1334" s="42" t="s">
        <v>158</v>
      </c>
      <c r="C1334" s="42" t="s">
        <v>159</v>
      </c>
      <c r="D1334" s="42" t="s">
        <v>110</v>
      </c>
      <c r="E1334" s="42" t="s">
        <v>111</v>
      </c>
      <c r="F1334" s="48">
        <v>44165</v>
      </c>
      <c r="G1334" s="33">
        <v>0</v>
      </c>
      <c r="H1334" s="33">
        <v>-300</v>
      </c>
      <c r="I1334" s="33">
        <v>-300</v>
      </c>
      <c r="J1334" s="49">
        <v>360314</v>
      </c>
      <c r="K1334" s="42"/>
      <c r="L1334" s="42"/>
    </row>
    <row r="1335" spans="1:12">
      <c r="A1335" s="39" t="s">
        <v>201</v>
      </c>
      <c r="B1335" s="42" t="s">
        <v>158</v>
      </c>
      <c r="C1335" s="42" t="s">
        <v>159</v>
      </c>
      <c r="D1335" s="42" t="s">
        <v>110</v>
      </c>
      <c r="E1335" s="42" t="s">
        <v>111</v>
      </c>
      <c r="F1335" s="48">
        <v>44176</v>
      </c>
      <c r="G1335" s="33">
        <v>0</v>
      </c>
      <c r="H1335" s="33">
        <v>-1224.5</v>
      </c>
      <c r="I1335" s="33">
        <v>-1224.5</v>
      </c>
      <c r="J1335" s="49">
        <v>360293</v>
      </c>
      <c r="K1335" s="42"/>
      <c r="L1335" s="42"/>
    </row>
    <row r="1336" spans="1:12">
      <c r="A1336" s="39" t="s">
        <v>201</v>
      </c>
      <c r="B1336" s="42" t="s">
        <v>158</v>
      </c>
      <c r="C1336" s="42" t="s">
        <v>159</v>
      </c>
      <c r="D1336" s="42" t="s">
        <v>110</v>
      </c>
      <c r="E1336" s="42" t="s">
        <v>111</v>
      </c>
      <c r="F1336" s="48">
        <v>44183</v>
      </c>
      <c r="G1336" s="33">
        <v>359</v>
      </c>
      <c r="H1336" s="33">
        <v>0</v>
      </c>
      <c r="I1336" s="33">
        <v>359</v>
      </c>
      <c r="J1336" s="49">
        <v>360219</v>
      </c>
      <c r="K1336" s="42"/>
      <c r="L1336" s="42"/>
    </row>
    <row r="1337" spans="1:12">
      <c r="A1337" s="39" t="s">
        <v>201</v>
      </c>
      <c r="B1337" s="42" t="s">
        <v>158</v>
      </c>
      <c r="C1337" s="42" t="s">
        <v>159</v>
      </c>
      <c r="D1337" s="42" t="s">
        <v>110</v>
      </c>
      <c r="E1337" s="42" t="s">
        <v>111</v>
      </c>
      <c r="F1337" s="48">
        <v>44183</v>
      </c>
      <c r="G1337" s="33">
        <v>11150</v>
      </c>
      <c r="H1337" s="33">
        <v>0</v>
      </c>
      <c r="I1337" s="33">
        <v>11150</v>
      </c>
      <c r="J1337" s="49">
        <v>360220</v>
      </c>
      <c r="K1337" s="42"/>
      <c r="L1337" s="42"/>
    </row>
    <row r="1338" spans="1:12">
      <c r="A1338" s="39" t="s">
        <v>201</v>
      </c>
      <c r="B1338" s="42" t="s">
        <v>158</v>
      </c>
      <c r="C1338" s="42" t="s">
        <v>159</v>
      </c>
      <c r="D1338" s="42" t="s">
        <v>110</v>
      </c>
      <c r="E1338" s="42" t="s">
        <v>111</v>
      </c>
      <c r="F1338" s="48">
        <v>44183</v>
      </c>
      <c r="G1338" s="33">
        <v>10225</v>
      </c>
      <c r="H1338" s="33">
        <v>0</v>
      </c>
      <c r="I1338" s="33">
        <v>10225</v>
      </c>
      <c r="J1338" s="49">
        <v>360221</v>
      </c>
      <c r="K1338" s="42"/>
      <c r="L1338" s="42"/>
    </row>
    <row r="1339" spans="1:12">
      <c r="A1339" s="39" t="s">
        <v>201</v>
      </c>
      <c r="B1339" s="42" t="s">
        <v>158</v>
      </c>
      <c r="C1339" s="42" t="s">
        <v>159</v>
      </c>
      <c r="D1339" s="42" t="s">
        <v>110</v>
      </c>
      <c r="E1339" s="42" t="s">
        <v>111</v>
      </c>
      <c r="F1339" s="48">
        <v>44183</v>
      </c>
      <c r="G1339" s="33">
        <v>7735</v>
      </c>
      <c r="H1339" s="33">
        <v>0</v>
      </c>
      <c r="I1339" s="33">
        <v>7735</v>
      </c>
      <c r="J1339" s="49">
        <v>360222</v>
      </c>
      <c r="K1339" s="42"/>
      <c r="L1339" s="42"/>
    </row>
    <row r="1340" spans="1:12">
      <c r="A1340" s="39" t="s">
        <v>201</v>
      </c>
      <c r="B1340" s="42" t="s">
        <v>158</v>
      </c>
      <c r="C1340" s="42" t="s">
        <v>159</v>
      </c>
      <c r="D1340" s="42" t="s">
        <v>110</v>
      </c>
      <c r="E1340" s="42" t="s">
        <v>111</v>
      </c>
      <c r="F1340" s="48">
        <v>44183</v>
      </c>
      <c r="G1340" s="33">
        <v>450</v>
      </c>
      <c r="H1340" s="33">
        <v>0</v>
      </c>
      <c r="I1340" s="33">
        <v>450</v>
      </c>
      <c r="J1340" s="49">
        <v>360223</v>
      </c>
      <c r="K1340" s="42"/>
      <c r="L1340" s="42"/>
    </row>
    <row r="1341" spans="1:12">
      <c r="A1341" s="39" t="s">
        <v>201</v>
      </c>
      <c r="B1341" s="42" t="s">
        <v>158</v>
      </c>
      <c r="C1341" s="42" t="s">
        <v>159</v>
      </c>
      <c r="D1341" s="42" t="s">
        <v>110</v>
      </c>
      <c r="E1341" s="42" t="s">
        <v>111</v>
      </c>
      <c r="F1341" s="48">
        <v>44183</v>
      </c>
      <c r="G1341" s="33">
        <v>76.95</v>
      </c>
      <c r="H1341" s="33">
        <v>0</v>
      </c>
      <c r="I1341" s="33">
        <v>76.95</v>
      </c>
      <c r="J1341" s="49">
        <v>360224</v>
      </c>
      <c r="K1341" s="42"/>
      <c r="L1341" s="42"/>
    </row>
    <row r="1342" spans="1:12">
      <c r="A1342" s="39" t="s">
        <v>201</v>
      </c>
      <c r="B1342" s="42" t="s">
        <v>158</v>
      </c>
      <c r="C1342" s="42" t="s">
        <v>159</v>
      </c>
      <c r="D1342" s="42" t="s">
        <v>110</v>
      </c>
      <c r="E1342" s="42" t="s">
        <v>111</v>
      </c>
      <c r="F1342" s="48">
        <v>44183</v>
      </c>
      <c r="G1342" s="33">
        <v>450</v>
      </c>
      <c r="H1342" s="33">
        <v>0</v>
      </c>
      <c r="I1342" s="33">
        <v>450</v>
      </c>
      <c r="J1342" s="49">
        <v>360225</v>
      </c>
      <c r="K1342" s="42"/>
      <c r="L1342" s="42"/>
    </row>
    <row r="1343" spans="1:12">
      <c r="A1343" s="39" t="s">
        <v>201</v>
      </c>
      <c r="B1343" s="42" t="s">
        <v>158</v>
      </c>
      <c r="C1343" s="42" t="s">
        <v>159</v>
      </c>
      <c r="D1343" s="42" t="s">
        <v>110</v>
      </c>
      <c r="E1343" s="42" t="s">
        <v>111</v>
      </c>
      <c r="F1343" s="48">
        <v>44183</v>
      </c>
      <c r="G1343" s="33">
        <v>600</v>
      </c>
      <c r="H1343" s="33">
        <v>0</v>
      </c>
      <c r="I1343" s="33">
        <v>600</v>
      </c>
      <c r="J1343" s="49">
        <v>360226</v>
      </c>
      <c r="K1343" s="42"/>
      <c r="L1343" s="42"/>
    </row>
    <row r="1344" spans="1:12">
      <c r="A1344" s="39" t="s">
        <v>201</v>
      </c>
      <c r="B1344" s="42" t="s">
        <v>158</v>
      </c>
      <c r="C1344" s="42" t="s">
        <v>159</v>
      </c>
      <c r="D1344" s="42" t="s">
        <v>110</v>
      </c>
      <c r="E1344" s="42" t="s">
        <v>111</v>
      </c>
      <c r="F1344" s="48">
        <v>44183</v>
      </c>
      <c r="G1344" s="33">
        <v>1225</v>
      </c>
      <c r="H1344" s="33">
        <v>0</v>
      </c>
      <c r="I1344" s="33">
        <v>1225</v>
      </c>
      <c r="J1344" s="49">
        <v>360227</v>
      </c>
      <c r="K1344" s="42"/>
      <c r="L1344" s="42"/>
    </row>
    <row r="1345" spans="1:12">
      <c r="A1345" s="39" t="s">
        <v>201</v>
      </c>
      <c r="B1345" s="42" t="s">
        <v>158</v>
      </c>
      <c r="C1345" s="42" t="s">
        <v>159</v>
      </c>
      <c r="D1345" s="42" t="s">
        <v>110</v>
      </c>
      <c r="E1345" s="42" t="s">
        <v>111</v>
      </c>
      <c r="F1345" s="48">
        <v>44183</v>
      </c>
      <c r="G1345" s="33">
        <v>1650</v>
      </c>
      <c r="H1345" s="33">
        <v>0</v>
      </c>
      <c r="I1345" s="33">
        <v>1650</v>
      </c>
      <c r="J1345" s="49">
        <v>360228</v>
      </c>
      <c r="K1345" s="42"/>
      <c r="L1345" s="42"/>
    </row>
    <row r="1346" spans="1:12">
      <c r="A1346" s="39" t="s">
        <v>201</v>
      </c>
      <c r="B1346" s="42" t="s">
        <v>158</v>
      </c>
      <c r="C1346" s="42" t="s">
        <v>159</v>
      </c>
      <c r="D1346" s="42" t="s">
        <v>110</v>
      </c>
      <c r="E1346" s="42" t="s">
        <v>111</v>
      </c>
      <c r="F1346" s="48">
        <v>44183</v>
      </c>
      <c r="G1346" s="33">
        <v>1530</v>
      </c>
      <c r="H1346" s="33">
        <v>0</v>
      </c>
      <c r="I1346" s="33">
        <v>1530</v>
      </c>
      <c r="J1346" s="49">
        <v>360229</v>
      </c>
      <c r="K1346" s="42"/>
      <c r="L1346" s="42"/>
    </row>
    <row r="1347" spans="1:12">
      <c r="A1347" s="39" t="s">
        <v>201</v>
      </c>
      <c r="B1347" s="42" t="s">
        <v>158</v>
      </c>
      <c r="C1347" s="42" t="s">
        <v>159</v>
      </c>
      <c r="D1347" s="42" t="s">
        <v>110</v>
      </c>
      <c r="E1347" s="42" t="s">
        <v>111</v>
      </c>
      <c r="F1347" s="48">
        <v>44183</v>
      </c>
      <c r="G1347" s="33">
        <v>640</v>
      </c>
      <c r="H1347" s="33">
        <v>0</v>
      </c>
      <c r="I1347" s="33">
        <v>640</v>
      </c>
      <c r="J1347" s="49">
        <v>360230</v>
      </c>
      <c r="K1347" s="42"/>
      <c r="L1347" s="42"/>
    </row>
    <row r="1348" spans="1:12">
      <c r="A1348" s="39" t="s">
        <v>201</v>
      </c>
      <c r="B1348" s="42" t="s">
        <v>158</v>
      </c>
      <c r="C1348" s="42" t="s">
        <v>159</v>
      </c>
      <c r="D1348" s="42" t="s">
        <v>110</v>
      </c>
      <c r="E1348" s="42" t="s">
        <v>111</v>
      </c>
      <c r="F1348" s="48">
        <v>44183</v>
      </c>
      <c r="G1348" s="33">
        <v>3861.71</v>
      </c>
      <c r="H1348" s="33">
        <v>0</v>
      </c>
      <c r="I1348" s="33">
        <v>3861.71</v>
      </c>
      <c r="J1348" s="49">
        <v>360231</v>
      </c>
      <c r="K1348" s="42"/>
      <c r="L1348" s="42"/>
    </row>
    <row r="1349" spans="1:12">
      <c r="A1349" s="39" t="s">
        <v>201</v>
      </c>
      <c r="B1349" s="42" t="s">
        <v>158</v>
      </c>
      <c r="C1349" s="42" t="s">
        <v>159</v>
      </c>
      <c r="D1349" s="42" t="s">
        <v>110</v>
      </c>
      <c r="E1349" s="42" t="s">
        <v>111</v>
      </c>
      <c r="F1349" s="48">
        <v>44183</v>
      </c>
      <c r="G1349" s="33">
        <v>961.19</v>
      </c>
      <c r="H1349" s="33">
        <v>0</v>
      </c>
      <c r="I1349" s="33">
        <v>961.19</v>
      </c>
      <c r="J1349" s="49">
        <v>360232</v>
      </c>
      <c r="K1349" s="42"/>
      <c r="L1349" s="42"/>
    </row>
    <row r="1350" spans="1:12">
      <c r="A1350" s="39" t="s">
        <v>201</v>
      </c>
      <c r="B1350" s="42" t="s">
        <v>158</v>
      </c>
      <c r="C1350" s="42" t="s">
        <v>159</v>
      </c>
      <c r="D1350" s="42" t="s">
        <v>110</v>
      </c>
      <c r="E1350" s="42" t="s">
        <v>111</v>
      </c>
      <c r="F1350" s="48">
        <v>44183</v>
      </c>
      <c r="G1350" s="33">
        <v>959.68</v>
      </c>
      <c r="H1350" s="33">
        <v>0</v>
      </c>
      <c r="I1350" s="33">
        <v>959.68</v>
      </c>
      <c r="J1350" s="49">
        <v>360233</v>
      </c>
      <c r="K1350" s="42"/>
      <c r="L1350" s="42"/>
    </row>
    <row r="1351" spans="1:12">
      <c r="A1351" s="39" t="s">
        <v>201</v>
      </c>
      <c r="B1351" s="42" t="s">
        <v>158</v>
      </c>
      <c r="C1351" s="42" t="s">
        <v>159</v>
      </c>
      <c r="D1351" s="42" t="s">
        <v>110</v>
      </c>
      <c r="E1351" s="42" t="s">
        <v>111</v>
      </c>
      <c r="F1351" s="48">
        <v>44183</v>
      </c>
      <c r="G1351" s="33">
        <v>185.17</v>
      </c>
      <c r="H1351" s="33">
        <v>0</v>
      </c>
      <c r="I1351" s="33">
        <v>185.17</v>
      </c>
      <c r="J1351" s="49">
        <v>360234</v>
      </c>
      <c r="K1351" s="42"/>
      <c r="L1351" s="42"/>
    </row>
    <row r="1352" spans="1:12">
      <c r="A1352" s="39" t="s">
        <v>201</v>
      </c>
      <c r="B1352" s="42" t="s">
        <v>158</v>
      </c>
      <c r="C1352" s="42" t="s">
        <v>159</v>
      </c>
      <c r="D1352" s="42" t="s">
        <v>110</v>
      </c>
      <c r="E1352" s="42" t="s">
        <v>111</v>
      </c>
      <c r="F1352" s="48">
        <v>44183</v>
      </c>
      <c r="G1352" s="33">
        <v>1072.49</v>
      </c>
      <c r="H1352" s="33">
        <v>0</v>
      </c>
      <c r="I1352" s="33">
        <v>1072.49</v>
      </c>
      <c r="J1352" s="49">
        <v>360235</v>
      </c>
      <c r="K1352" s="42"/>
      <c r="L1352" s="42"/>
    </row>
    <row r="1353" spans="1:12">
      <c r="A1353" s="39" t="s">
        <v>201</v>
      </c>
      <c r="B1353" s="42" t="s">
        <v>158</v>
      </c>
      <c r="C1353" s="42" t="s">
        <v>159</v>
      </c>
      <c r="D1353" s="42" t="s">
        <v>110</v>
      </c>
      <c r="E1353" s="42" t="s">
        <v>111</v>
      </c>
      <c r="F1353" s="48">
        <v>44187</v>
      </c>
      <c r="G1353" s="33">
        <v>2659</v>
      </c>
      <c r="H1353" s="33">
        <v>0</v>
      </c>
      <c r="I1353" s="33">
        <v>2659</v>
      </c>
      <c r="J1353" s="49">
        <v>360218</v>
      </c>
      <c r="K1353" s="42"/>
      <c r="L1353" s="42"/>
    </row>
    <row r="1354" spans="1:12">
      <c r="A1354" s="39" t="s">
        <v>201</v>
      </c>
      <c r="B1354" s="42" t="s">
        <v>158</v>
      </c>
      <c r="C1354" s="42" t="s">
        <v>159</v>
      </c>
      <c r="D1354" s="42" t="s">
        <v>110</v>
      </c>
      <c r="E1354" s="42" t="s">
        <v>111</v>
      </c>
      <c r="F1354" s="48">
        <v>44196</v>
      </c>
      <c r="G1354" s="33">
        <v>0</v>
      </c>
      <c r="H1354" s="33">
        <v>-25.26</v>
      </c>
      <c r="I1354" s="33">
        <v>-25.26</v>
      </c>
      <c r="J1354" s="49">
        <v>360309</v>
      </c>
      <c r="K1354" s="42"/>
      <c r="L1354" s="42"/>
    </row>
    <row r="1355" spans="1:12">
      <c r="A1355" s="39" t="s">
        <v>201</v>
      </c>
      <c r="B1355" s="42" t="s">
        <v>158</v>
      </c>
      <c r="C1355" s="42" t="s">
        <v>159</v>
      </c>
      <c r="D1355" s="42" t="s">
        <v>110</v>
      </c>
      <c r="E1355" s="42" t="s">
        <v>111</v>
      </c>
      <c r="F1355" s="48">
        <v>44196</v>
      </c>
      <c r="G1355" s="33">
        <v>0</v>
      </c>
      <c r="H1355" s="33">
        <v>-43.1</v>
      </c>
      <c r="I1355" s="33">
        <v>-43.1</v>
      </c>
      <c r="J1355" s="49">
        <v>360310</v>
      </c>
      <c r="K1355" s="42"/>
      <c r="L1355" s="42"/>
    </row>
    <row r="1356" spans="1:12">
      <c r="A1356" s="39" t="s">
        <v>201</v>
      </c>
      <c r="B1356" s="42" t="s">
        <v>158</v>
      </c>
      <c r="C1356" s="42" t="s">
        <v>159</v>
      </c>
      <c r="D1356" s="42" t="s">
        <v>110</v>
      </c>
      <c r="E1356" s="42" t="s">
        <v>111</v>
      </c>
      <c r="F1356" s="48">
        <v>44196</v>
      </c>
      <c r="G1356" s="33">
        <v>0</v>
      </c>
      <c r="H1356" s="33">
        <v>-1480</v>
      </c>
      <c r="I1356" s="33">
        <v>-1480</v>
      </c>
      <c r="J1356" s="49">
        <v>360311</v>
      </c>
      <c r="K1356" s="42"/>
      <c r="L1356" s="42"/>
    </row>
    <row r="1357" spans="1:12">
      <c r="A1357" s="39" t="s">
        <v>201</v>
      </c>
      <c r="B1357" s="42" t="s">
        <v>158</v>
      </c>
      <c r="C1357" s="42" t="s">
        <v>159</v>
      </c>
      <c r="D1357" s="42" t="s">
        <v>110</v>
      </c>
      <c r="E1357" s="42" t="s">
        <v>111</v>
      </c>
      <c r="F1357" s="48">
        <v>44196</v>
      </c>
      <c r="G1357" s="33">
        <v>0</v>
      </c>
      <c r="H1357" s="33">
        <v>-900</v>
      </c>
      <c r="I1357" s="33">
        <v>-900</v>
      </c>
      <c r="J1357" s="49">
        <v>360312</v>
      </c>
      <c r="K1357" s="42"/>
      <c r="L1357" s="42"/>
    </row>
    <row r="1358" spans="1:12">
      <c r="A1358" s="39" t="s">
        <v>201</v>
      </c>
      <c r="B1358" s="42" t="s">
        <v>158</v>
      </c>
      <c r="C1358" s="42" t="s">
        <v>159</v>
      </c>
      <c r="D1358" s="42" t="s">
        <v>110</v>
      </c>
      <c r="E1358" s="42" t="s">
        <v>111</v>
      </c>
      <c r="F1358" s="48">
        <v>44196</v>
      </c>
      <c r="G1358" s="33">
        <v>0</v>
      </c>
      <c r="H1358" s="33">
        <v>-900</v>
      </c>
      <c r="I1358" s="33">
        <v>-900</v>
      </c>
      <c r="J1358" s="49">
        <v>360313</v>
      </c>
      <c r="K1358" s="42"/>
      <c r="L1358" s="42"/>
    </row>
    <row r="1359" spans="1:12">
      <c r="A1359" s="39" t="s">
        <v>201</v>
      </c>
      <c r="B1359" s="42" t="s">
        <v>158</v>
      </c>
      <c r="C1359" s="42" t="s">
        <v>159</v>
      </c>
      <c r="D1359" s="42" t="s">
        <v>110</v>
      </c>
      <c r="E1359" s="42" t="s">
        <v>111</v>
      </c>
      <c r="F1359" s="48">
        <v>44197</v>
      </c>
      <c r="G1359" s="33">
        <v>0</v>
      </c>
      <c r="H1359" s="33">
        <v>-1965</v>
      </c>
      <c r="I1359" s="33">
        <v>-1965</v>
      </c>
      <c r="J1359" s="49">
        <v>387328</v>
      </c>
      <c r="K1359" s="42"/>
      <c r="L1359" s="42"/>
    </row>
    <row r="1360" spans="1:12">
      <c r="A1360" s="39" t="s">
        <v>201</v>
      </c>
      <c r="B1360" s="42" t="s">
        <v>158</v>
      </c>
      <c r="C1360" s="42" t="s">
        <v>159</v>
      </c>
      <c r="D1360" s="42" t="s">
        <v>110</v>
      </c>
      <c r="E1360" s="42" t="s">
        <v>111</v>
      </c>
      <c r="F1360" s="48">
        <v>44197</v>
      </c>
      <c r="G1360" s="33">
        <v>0</v>
      </c>
      <c r="H1360" s="33">
        <v>-2475</v>
      </c>
      <c r="I1360" s="33">
        <v>-2475</v>
      </c>
      <c r="J1360" s="49">
        <v>387329</v>
      </c>
      <c r="K1360" s="42"/>
      <c r="L1360" s="42"/>
    </row>
    <row r="1361" spans="1:12">
      <c r="A1361" s="39" t="s">
        <v>201</v>
      </c>
      <c r="B1361" s="42" t="s">
        <v>158</v>
      </c>
      <c r="C1361" s="42" t="s">
        <v>159</v>
      </c>
      <c r="D1361" s="42" t="s">
        <v>110</v>
      </c>
      <c r="E1361" s="42" t="s">
        <v>111</v>
      </c>
      <c r="F1361" s="48">
        <v>44197</v>
      </c>
      <c r="G1361" s="33">
        <v>0</v>
      </c>
      <c r="H1361" s="33">
        <v>-75.400000000000006</v>
      </c>
      <c r="I1361" s="33">
        <v>-75.400000000000006</v>
      </c>
      <c r="J1361" s="49">
        <v>387331</v>
      </c>
      <c r="K1361" s="42"/>
      <c r="L1361" s="42"/>
    </row>
    <row r="1362" spans="1:12">
      <c r="A1362" s="39" t="s">
        <v>201</v>
      </c>
      <c r="B1362" s="42" t="s">
        <v>158</v>
      </c>
      <c r="C1362" s="42" t="s">
        <v>159</v>
      </c>
      <c r="D1362" s="42" t="s">
        <v>110</v>
      </c>
      <c r="E1362" s="42" t="s">
        <v>111</v>
      </c>
      <c r="F1362" s="48">
        <v>44197</v>
      </c>
      <c r="G1362" s="33">
        <v>0</v>
      </c>
      <c r="H1362" s="33">
        <v>-75.400000000000006</v>
      </c>
      <c r="I1362" s="33">
        <v>-75.400000000000006</v>
      </c>
      <c r="J1362" s="49">
        <v>387332</v>
      </c>
      <c r="K1362" s="42"/>
      <c r="L1362" s="42"/>
    </row>
    <row r="1363" spans="1:12">
      <c r="A1363" s="39" t="s">
        <v>201</v>
      </c>
      <c r="B1363" s="42" t="s">
        <v>158</v>
      </c>
      <c r="C1363" s="42" t="s">
        <v>159</v>
      </c>
      <c r="D1363" s="42" t="s">
        <v>110</v>
      </c>
      <c r="E1363" s="42" t="s">
        <v>111</v>
      </c>
      <c r="F1363" s="48">
        <v>44201</v>
      </c>
      <c r="G1363" s="33">
        <v>359</v>
      </c>
      <c r="H1363" s="33">
        <v>0</v>
      </c>
      <c r="I1363" s="33">
        <v>359</v>
      </c>
      <c r="J1363" s="49">
        <v>387234</v>
      </c>
      <c r="K1363" s="42"/>
      <c r="L1363" s="42"/>
    </row>
    <row r="1364" spans="1:12">
      <c r="A1364" s="39" t="s">
        <v>201</v>
      </c>
      <c r="B1364" s="42" t="s">
        <v>158</v>
      </c>
      <c r="C1364" s="42" t="s">
        <v>159</v>
      </c>
      <c r="D1364" s="42" t="s">
        <v>110</v>
      </c>
      <c r="E1364" s="42" t="s">
        <v>111</v>
      </c>
      <c r="F1364" s="48">
        <v>44201</v>
      </c>
      <c r="G1364" s="33">
        <v>11150</v>
      </c>
      <c r="H1364" s="33">
        <v>0</v>
      </c>
      <c r="I1364" s="33">
        <v>11150</v>
      </c>
      <c r="J1364" s="49">
        <v>387235</v>
      </c>
      <c r="K1364" s="42"/>
      <c r="L1364" s="42"/>
    </row>
    <row r="1365" spans="1:12">
      <c r="A1365" s="39" t="s">
        <v>201</v>
      </c>
      <c r="B1365" s="42" t="s">
        <v>158</v>
      </c>
      <c r="C1365" s="42" t="s">
        <v>159</v>
      </c>
      <c r="D1365" s="42" t="s">
        <v>110</v>
      </c>
      <c r="E1365" s="42" t="s">
        <v>111</v>
      </c>
      <c r="F1365" s="48">
        <v>44201</v>
      </c>
      <c r="G1365" s="33">
        <v>10225</v>
      </c>
      <c r="H1365" s="33">
        <v>0</v>
      </c>
      <c r="I1365" s="33">
        <v>10225</v>
      </c>
      <c r="J1365" s="49">
        <v>387236</v>
      </c>
      <c r="K1365" s="42"/>
      <c r="L1365" s="42"/>
    </row>
    <row r="1366" spans="1:12">
      <c r="A1366" s="39" t="s">
        <v>201</v>
      </c>
      <c r="B1366" s="42" t="s">
        <v>158</v>
      </c>
      <c r="C1366" s="42" t="s">
        <v>159</v>
      </c>
      <c r="D1366" s="42" t="s">
        <v>110</v>
      </c>
      <c r="E1366" s="42" t="s">
        <v>111</v>
      </c>
      <c r="F1366" s="48">
        <v>44201</v>
      </c>
      <c r="G1366" s="33">
        <v>7735</v>
      </c>
      <c r="H1366" s="33">
        <v>0</v>
      </c>
      <c r="I1366" s="33">
        <v>7735</v>
      </c>
      <c r="J1366" s="49">
        <v>387237</v>
      </c>
      <c r="K1366" s="42"/>
      <c r="L1366" s="42"/>
    </row>
    <row r="1367" spans="1:12">
      <c r="A1367" s="39" t="s">
        <v>201</v>
      </c>
      <c r="B1367" s="42" t="s">
        <v>158</v>
      </c>
      <c r="C1367" s="42" t="s">
        <v>159</v>
      </c>
      <c r="D1367" s="42" t="s">
        <v>110</v>
      </c>
      <c r="E1367" s="42" t="s">
        <v>111</v>
      </c>
      <c r="F1367" s="48">
        <v>44201</v>
      </c>
      <c r="G1367" s="33">
        <v>450</v>
      </c>
      <c r="H1367" s="33">
        <v>0</v>
      </c>
      <c r="I1367" s="33">
        <v>450</v>
      </c>
      <c r="J1367" s="49">
        <v>387238</v>
      </c>
      <c r="K1367" s="42"/>
      <c r="L1367" s="42"/>
    </row>
    <row r="1368" spans="1:12">
      <c r="A1368" s="39" t="s">
        <v>201</v>
      </c>
      <c r="B1368" s="42" t="s">
        <v>158</v>
      </c>
      <c r="C1368" s="42" t="s">
        <v>159</v>
      </c>
      <c r="D1368" s="42" t="s">
        <v>110</v>
      </c>
      <c r="E1368" s="42" t="s">
        <v>111</v>
      </c>
      <c r="F1368" s="48">
        <v>44201</v>
      </c>
      <c r="G1368" s="33">
        <v>76.95</v>
      </c>
      <c r="H1368" s="33">
        <v>0</v>
      </c>
      <c r="I1368" s="33">
        <v>76.95</v>
      </c>
      <c r="J1368" s="49">
        <v>387239</v>
      </c>
      <c r="K1368" s="42"/>
      <c r="L1368" s="42"/>
    </row>
    <row r="1369" spans="1:12">
      <c r="A1369" s="39" t="s">
        <v>201</v>
      </c>
      <c r="B1369" s="42" t="s">
        <v>158</v>
      </c>
      <c r="C1369" s="42" t="s">
        <v>159</v>
      </c>
      <c r="D1369" s="42" t="s">
        <v>110</v>
      </c>
      <c r="E1369" s="42" t="s">
        <v>111</v>
      </c>
      <c r="F1369" s="48">
        <v>44201</v>
      </c>
      <c r="G1369" s="33">
        <v>450</v>
      </c>
      <c r="H1369" s="33">
        <v>0</v>
      </c>
      <c r="I1369" s="33">
        <v>450</v>
      </c>
      <c r="J1369" s="49">
        <v>387240</v>
      </c>
      <c r="K1369" s="42"/>
      <c r="L1369" s="42"/>
    </row>
    <row r="1370" spans="1:12">
      <c r="A1370" s="39" t="s">
        <v>201</v>
      </c>
      <c r="B1370" s="42" t="s">
        <v>158</v>
      </c>
      <c r="C1370" s="42" t="s">
        <v>159</v>
      </c>
      <c r="D1370" s="42" t="s">
        <v>110</v>
      </c>
      <c r="E1370" s="42" t="s">
        <v>111</v>
      </c>
      <c r="F1370" s="48">
        <v>44201</v>
      </c>
      <c r="G1370" s="33">
        <v>600</v>
      </c>
      <c r="H1370" s="33">
        <v>0</v>
      </c>
      <c r="I1370" s="33">
        <v>600</v>
      </c>
      <c r="J1370" s="49">
        <v>387241</v>
      </c>
      <c r="K1370" s="42"/>
      <c r="L1370" s="42"/>
    </row>
    <row r="1371" spans="1:12">
      <c r="A1371" s="39" t="s">
        <v>201</v>
      </c>
      <c r="B1371" s="42" t="s">
        <v>158</v>
      </c>
      <c r="C1371" s="42" t="s">
        <v>159</v>
      </c>
      <c r="D1371" s="42" t="s">
        <v>110</v>
      </c>
      <c r="E1371" s="42" t="s">
        <v>111</v>
      </c>
      <c r="F1371" s="48">
        <v>44201</v>
      </c>
      <c r="G1371" s="33">
        <v>1225</v>
      </c>
      <c r="H1371" s="33">
        <v>0</v>
      </c>
      <c r="I1371" s="33">
        <v>1225</v>
      </c>
      <c r="J1371" s="49">
        <v>387242</v>
      </c>
      <c r="K1371" s="42"/>
      <c r="L1371" s="42"/>
    </row>
    <row r="1372" spans="1:12">
      <c r="A1372" s="39" t="s">
        <v>201</v>
      </c>
      <c r="B1372" s="42" t="s">
        <v>158</v>
      </c>
      <c r="C1372" s="42" t="s">
        <v>159</v>
      </c>
      <c r="D1372" s="42" t="s">
        <v>110</v>
      </c>
      <c r="E1372" s="42" t="s">
        <v>111</v>
      </c>
      <c r="F1372" s="48">
        <v>44201</v>
      </c>
      <c r="G1372" s="33">
        <v>1650</v>
      </c>
      <c r="H1372" s="33">
        <v>0</v>
      </c>
      <c r="I1372" s="33">
        <v>1650</v>
      </c>
      <c r="J1372" s="49">
        <v>387243</v>
      </c>
      <c r="K1372" s="42"/>
      <c r="L1372" s="42"/>
    </row>
    <row r="1373" spans="1:12">
      <c r="A1373" s="39" t="s">
        <v>201</v>
      </c>
      <c r="B1373" s="42" t="s">
        <v>158</v>
      </c>
      <c r="C1373" s="42" t="s">
        <v>159</v>
      </c>
      <c r="D1373" s="42" t="s">
        <v>110</v>
      </c>
      <c r="E1373" s="42" t="s">
        <v>111</v>
      </c>
      <c r="F1373" s="48">
        <v>44201</v>
      </c>
      <c r="G1373" s="33">
        <v>1530</v>
      </c>
      <c r="H1373" s="33">
        <v>0</v>
      </c>
      <c r="I1373" s="33">
        <v>1530</v>
      </c>
      <c r="J1373" s="49">
        <v>387244</v>
      </c>
      <c r="K1373" s="42"/>
      <c r="L1373" s="42"/>
    </row>
    <row r="1374" spans="1:12">
      <c r="A1374" s="39" t="s">
        <v>201</v>
      </c>
      <c r="B1374" s="42" t="s">
        <v>158</v>
      </c>
      <c r="C1374" s="42" t="s">
        <v>159</v>
      </c>
      <c r="D1374" s="42" t="s">
        <v>110</v>
      </c>
      <c r="E1374" s="42" t="s">
        <v>111</v>
      </c>
      <c r="F1374" s="48">
        <v>44201</v>
      </c>
      <c r="G1374" s="33">
        <v>640</v>
      </c>
      <c r="H1374" s="33">
        <v>0</v>
      </c>
      <c r="I1374" s="33">
        <v>640</v>
      </c>
      <c r="J1374" s="49">
        <v>387245</v>
      </c>
      <c r="K1374" s="42"/>
      <c r="L1374" s="42"/>
    </row>
    <row r="1375" spans="1:12">
      <c r="A1375" s="39" t="s">
        <v>201</v>
      </c>
      <c r="B1375" s="42" t="s">
        <v>158</v>
      </c>
      <c r="C1375" s="42" t="s">
        <v>159</v>
      </c>
      <c r="D1375" s="42" t="s">
        <v>110</v>
      </c>
      <c r="E1375" s="42" t="s">
        <v>111</v>
      </c>
      <c r="F1375" s="48">
        <v>44201</v>
      </c>
      <c r="G1375" s="33">
        <v>3861.71</v>
      </c>
      <c r="H1375" s="33">
        <v>0</v>
      </c>
      <c r="I1375" s="33">
        <v>3861.71</v>
      </c>
      <c r="J1375" s="49">
        <v>387246</v>
      </c>
      <c r="K1375" s="42"/>
      <c r="L1375" s="42"/>
    </row>
    <row r="1376" spans="1:12">
      <c r="A1376" s="39" t="s">
        <v>201</v>
      </c>
      <c r="B1376" s="42" t="s">
        <v>158</v>
      </c>
      <c r="C1376" s="42" t="s">
        <v>159</v>
      </c>
      <c r="D1376" s="42" t="s">
        <v>110</v>
      </c>
      <c r="E1376" s="42" t="s">
        <v>111</v>
      </c>
      <c r="F1376" s="48">
        <v>44201</v>
      </c>
      <c r="G1376" s="33">
        <v>961.19</v>
      </c>
      <c r="H1376" s="33">
        <v>0</v>
      </c>
      <c r="I1376" s="33">
        <v>961.19</v>
      </c>
      <c r="J1376" s="49">
        <v>387247</v>
      </c>
      <c r="K1376" s="42"/>
      <c r="L1376" s="42"/>
    </row>
    <row r="1377" spans="1:12">
      <c r="A1377" s="39" t="s">
        <v>201</v>
      </c>
      <c r="B1377" s="42" t="s">
        <v>158</v>
      </c>
      <c r="C1377" s="42" t="s">
        <v>159</v>
      </c>
      <c r="D1377" s="42" t="s">
        <v>110</v>
      </c>
      <c r="E1377" s="42" t="s">
        <v>111</v>
      </c>
      <c r="F1377" s="48">
        <v>44201</v>
      </c>
      <c r="G1377" s="33">
        <v>959.68</v>
      </c>
      <c r="H1377" s="33">
        <v>0</v>
      </c>
      <c r="I1377" s="33">
        <v>959.68</v>
      </c>
      <c r="J1377" s="49">
        <v>387248</v>
      </c>
      <c r="K1377" s="42"/>
      <c r="L1377" s="42"/>
    </row>
    <row r="1378" spans="1:12">
      <c r="A1378" s="39" t="s">
        <v>201</v>
      </c>
      <c r="B1378" s="42" t="s">
        <v>158</v>
      </c>
      <c r="C1378" s="42" t="s">
        <v>159</v>
      </c>
      <c r="D1378" s="42" t="s">
        <v>110</v>
      </c>
      <c r="E1378" s="42" t="s">
        <v>111</v>
      </c>
      <c r="F1378" s="48">
        <v>44201</v>
      </c>
      <c r="G1378" s="33">
        <v>185.17</v>
      </c>
      <c r="H1378" s="33">
        <v>0</v>
      </c>
      <c r="I1378" s="33">
        <v>185.17</v>
      </c>
      <c r="J1378" s="49">
        <v>387249</v>
      </c>
      <c r="K1378" s="42"/>
      <c r="L1378" s="42"/>
    </row>
    <row r="1379" spans="1:12">
      <c r="A1379" s="39" t="s">
        <v>201</v>
      </c>
      <c r="B1379" s="42" t="s">
        <v>158</v>
      </c>
      <c r="C1379" s="42" t="s">
        <v>159</v>
      </c>
      <c r="D1379" s="42" t="s">
        <v>110</v>
      </c>
      <c r="E1379" s="42" t="s">
        <v>111</v>
      </c>
      <c r="F1379" s="48">
        <v>44201</v>
      </c>
      <c r="G1379" s="33">
        <v>0</v>
      </c>
      <c r="H1379" s="33">
        <v>-640</v>
      </c>
      <c r="I1379" s="33">
        <v>-640</v>
      </c>
      <c r="J1379" s="49">
        <v>387250</v>
      </c>
      <c r="K1379" s="42"/>
      <c r="L1379" s="42"/>
    </row>
    <row r="1380" spans="1:12">
      <c r="A1380" s="39" t="s">
        <v>201</v>
      </c>
      <c r="B1380" s="42" t="s">
        <v>158</v>
      </c>
      <c r="C1380" s="42" t="s">
        <v>159</v>
      </c>
      <c r="D1380" s="42" t="s">
        <v>110</v>
      </c>
      <c r="E1380" s="42" t="s">
        <v>111</v>
      </c>
      <c r="F1380" s="48">
        <v>44201</v>
      </c>
      <c r="G1380" s="33">
        <v>0</v>
      </c>
      <c r="H1380" s="33">
        <v>-3861.71</v>
      </c>
      <c r="I1380" s="33">
        <v>-3861.71</v>
      </c>
      <c r="J1380" s="49">
        <v>387251</v>
      </c>
      <c r="K1380" s="42"/>
      <c r="L1380" s="42"/>
    </row>
    <row r="1381" spans="1:12">
      <c r="A1381" s="39" t="s">
        <v>201</v>
      </c>
      <c r="B1381" s="42" t="s">
        <v>158</v>
      </c>
      <c r="C1381" s="42" t="s">
        <v>159</v>
      </c>
      <c r="D1381" s="42" t="s">
        <v>110</v>
      </c>
      <c r="E1381" s="42" t="s">
        <v>111</v>
      </c>
      <c r="F1381" s="48">
        <v>44201</v>
      </c>
      <c r="G1381" s="33">
        <v>0</v>
      </c>
      <c r="H1381" s="33">
        <v>-961.19</v>
      </c>
      <c r="I1381" s="33">
        <v>-961.19</v>
      </c>
      <c r="J1381" s="49">
        <v>387252</v>
      </c>
      <c r="K1381" s="42"/>
      <c r="L1381" s="42"/>
    </row>
    <row r="1382" spans="1:12">
      <c r="A1382" s="39" t="s">
        <v>201</v>
      </c>
      <c r="B1382" s="42" t="s">
        <v>158</v>
      </c>
      <c r="C1382" s="42" t="s">
        <v>159</v>
      </c>
      <c r="D1382" s="42" t="s">
        <v>110</v>
      </c>
      <c r="E1382" s="42" t="s">
        <v>111</v>
      </c>
      <c r="F1382" s="48">
        <v>44201</v>
      </c>
      <c r="G1382" s="33">
        <v>0</v>
      </c>
      <c r="H1382" s="33">
        <v>-959.68</v>
      </c>
      <c r="I1382" s="33">
        <v>-959.68</v>
      </c>
      <c r="J1382" s="49">
        <v>387253</v>
      </c>
      <c r="K1382" s="42"/>
      <c r="L1382" s="42"/>
    </row>
    <row r="1383" spans="1:12">
      <c r="A1383" s="39" t="s">
        <v>201</v>
      </c>
      <c r="B1383" s="42" t="s">
        <v>158</v>
      </c>
      <c r="C1383" s="42" t="s">
        <v>159</v>
      </c>
      <c r="D1383" s="42" t="s">
        <v>110</v>
      </c>
      <c r="E1383" s="42" t="s">
        <v>111</v>
      </c>
      <c r="F1383" s="48">
        <v>44201</v>
      </c>
      <c r="G1383" s="33">
        <v>0</v>
      </c>
      <c r="H1383" s="33">
        <v>-185.17</v>
      </c>
      <c r="I1383" s="33">
        <v>-185.17</v>
      </c>
      <c r="J1383" s="49">
        <v>387254</v>
      </c>
      <c r="K1383" s="42"/>
      <c r="L1383" s="42"/>
    </row>
    <row r="1384" spans="1:12">
      <c r="A1384" s="39" t="s">
        <v>201</v>
      </c>
      <c r="B1384" s="42" t="s">
        <v>158</v>
      </c>
      <c r="C1384" s="42" t="s">
        <v>159</v>
      </c>
      <c r="D1384" s="42" t="s">
        <v>110</v>
      </c>
      <c r="E1384" s="42" t="s">
        <v>111</v>
      </c>
      <c r="F1384" s="48">
        <v>44201</v>
      </c>
      <c r="G1384" s="33">
        <v>0</v>
      </c>
      <c r="H1384" s="33">
        <v>-359</v>
      </c>
      <c r="I1384" s="33">
        <v>-359</v>
      </c>
      <c r="J1384" s="49">
        <v>387255</v>
      </c>
      <c r="K1384" s="42"/>
      <c r="L1384" s="42"/>
    </row>
    <row r="1385" spans="1:12">
      <c r="A1385" s="39" t="s">
        <v>201</v>
      </c>
      <c r="B1385" s="42" t="s">
        <v>158</v>
      </c>
      <c r="C1385" s="42" t="s">
        <v>159</v>
      </c>
      <c r="D1385" s="42" t="s">
        <v>110</v>
      </c>
      <c r="E1385" s="42" t="s">
        <v>111</v>
      </c>
      <c r="F1385" s="48">
        <v>44201</v>
      </c>
      <c r="G1385" s="33">
        <v>0</v>
      </c>
      <c r="H1385" s="33">
        <v>-11150</v>
      </c>
      <c r="I1385" s="33">
        <v>-11150</v>
      </c>
      <c r="J1385" s="49">
        <v>387256</v>
      </c>
      <c r="K1385" s="42"/>
      <c r="L1385" s="42"/>
    </row>
    <row r="1386" spans="1:12">
      <c r="A1386" s="39" t="s">
        <v>201</v>
      </c>
      <c r="B1386" s="42" t="s">
        <v>158</v>
      </c>
      <c r="C1386" s="42" t="s">
        <v>159</v>
      </c>
      <c r="D1386" s="42" t="s">
        <v>110</v>
      </c>
      <c r="E1386" s="42" t="s">
        <v>111</v>
      </c>
      <c r="F1386" s="48">
        <v>44201</v>
      </c>
      <c r="G1386" s="33">
        <v>0</v>
      </c>
      <c r="H1386" s="33">
        <v>-10225</v>
      </c>
      <c r="I1386" s="33">
        <v>-10225</v>
      </c>
      <c r="J1386" s="49">
        <v>387257</v>
      </c>
      <c r="K1386" s="42"/>
      <c r="L1386" s="42"/>
    </row>
    <row r="1387" spans="1:12">
      <c r="A1387" s="39" t="s">
        <v>201</v>
      </c>
      <c r="B1387" s="42" t="s">
        <v>158</v>
      </c>
      <c r="C1387" s="42" t="s">
        <v>159</v>
      </c>
      <c r="D1387" s="42" t="s">
        <v>110</v>
      </c>
      <c r="E1387" s="42" t="s">
        <v>111</v>
      </c>
      <c r="F1387" s="48">
        <v>44201</v>
      </c>
      <c r="G1387" s="33">
        <v>0</v>
      </c>
      <c r="H1387" s="33">
        <v>-7735</v>
      </c>
      <c r="I1387" s="33">
        <v>-7735</v>
      </c>
      <c r="J1387" s="49">
        <v>387258</v>
      </c>
      <c r="K1387" s="42"/>
      <c r="L1387" s="42"/>
    </row>
    <row r="1388" spans="1:12">
      <c r="A1388" s="39" t="s">
        <v>201</v>
      </c>
      <c r="B1388" s="42" t="s">
        <v>158</v>
      </c>
      <c r="C1388" s="42" t="s">
        <v>159</v>
      </c>
      <c r="D1388" s="42" t="s">
        <v>110</v>
      </c>
      <c r="E1388" s="42" t="s">
        <v>111</v>
      </c>
      <c r="F1388" s="48">
        <v>44201</v>
      </c>
      <c r="G1388" s="33">
        <v>0</v>
      </c>
      <c r="H1388" s="33">
        <v>-450</v>
      </c>
      <c r="I1388" s="33">
        <v>-450</v>
      </c>
      <c r="J1388" s="49">
        <v>387259</v>
      </c>
      <c r="K1388" s="42"/>
      <c r="L1388" s="42"/>
    </row>
    <row r="1389" spans="1:12">
      <c r="A1389" s="39" t="s">
        <v>201</v>
      </c>
      <c r="B1389" s="42" t="s">
        <v>158</v>
      </c>
      <c r="C1389" s="42" t="s">
        <v>159</v>
      </c>
      <c r="D1389" s="42" t="s">
        <v>110</v>
      </c>
      <c r="E1389" s="42" t="s">
        <v>111</v>
      </c>
      <c r="F1389" s="48">
        <v>44201</v>
      </c>
      <c r="G1389" s="33">
        <v>0</v>
      </c>
      <c r="H1389" s="33">
        <v>-76.95</v>
      </c>
      <c r="I1389" s="33">
        <v>-76.95</v>
      </c>
      <c r="J1389" s="49">
        <v>387260</v>
      </c>
      <c r="K1389" s="42"/>
      <c r="L1389" s="42"/>
    </row>
    <row r="1390" spans="1:12">
      <c r="A1390" s="39" t="s">
        <v>201</v>
      </c>
      <c r="B1390" s="42" t="s">
        <v>158</v>
      </c>
      <c r="C1390" s="42" t="s">
        <v>159</v>
      </c>
      <c r="D1390" s="42" t="s">
        <v>110</v>
      </c>
      <c r="E1390" s="42" t="s">
        <v>111</v>
      </c>
      <c r="F1390" s="48">
        <v>44201</v>
      </c>
      <c r="G1390" s="33">
        <v>0</v>
      </c>
      <c r="H1390" s="33">
        <v>-450</v>
      </c>
      <c r="I1390" s="33">
        <v>-450</v>
      </c>
      <c r="J1390" s="49">
        <v>387261</v>
      </c>
      <c r="K1390" s="42"/>
      <c r="L1390" s="42"/>
    </row>
    <row r="1391" spans="1:12">
      <c r="A1391" s="39" t="s">
        <v>201</v>
      </c>
      <c r="B1391" s="42" t="s">
        <v>158</v>
      </c>
      <c r="C1391" s="42" t="s">
        <v>159</v>
      </c>
      <c r="D1391" s="42" t="s">
        <v>110</v>
      </c>
      <c r="E1391" s="42" t="s">
        <v>111</v>
      </c>
      <c r="F1391" s="48">
        <v>44201</v>
      </c>
      <c r="G1391" s="33">
        <v>0</v>
      </c>
      <c r="H1391" s="33">
        <v>-600</v>
      </c>
      <c r="I1391" s="33">
        <v>-600</v>
      </c>
      <c r="J1391" s="49">
        <v>387262</v>
      </c>
      <c r="K1391" s="42"/>
      <c r="L1391" s="42"/>
    </row>
    <row r="1392" spans="1:12">
      <c r="A1392" s="39" t="s">
        <v>201</v>
      </c>
      <c r="B1392" s="42" t="s">
        <v>158</v>
      </c>
      <c r="C1392" s="42" t="s">
        <v>159</v>
      </c>
      <c r="D1392" s="42" t="s">
        <v>110</v>
      </c>
      <c r="E1392" s="42" t="s">
        <v>111</v>
      </c>
      <c r="F1392" s="48">
        <v>44201</v>
      </c>
      <c r="G1392" s="33">
        <v>0</v>
      </c>
      <c r="H1392" s="33">
        <v>-1225</v>
      </c>
      <c r="I1392" s="33">
        <v>-1225</v>
      </c>
      <c r="J1392" s="49">
        <v>387263</v>
      </c>
      <c r="K1392" s="42"/>
      <c r="L1392" s="42"/>
    </row>
    <row r="1393" spans="1:12">
      <c r="A1393" s="39" t="s">
        <v>201</v>
      </c>
      <c r="B1393" s="42" t="s">
        <v>158</v>
      </c>
      <c r="C1393" s="42" t="s">
        <v>159</v>
      </c>
      <c r="D1393" s="42" t="s">
        <v>110</v>
      </c>
      <c r="E1393" s="42" t="s">
        <v>111</v>
      </c>
      <c r="F1393" s="48">
        <v>44201</v>
      </c>
      <c r="G1393" s="33">
        <v>0</v>
      </c>
      <c r="H1393" s="33">
        <v>-1650</v>
      </c>
      <c r="I1393" s="33">
        <v>-1650</v>
      </c>
      <c r="J1393" s="49">
        <v>387264</v>
      </c>
      <c r="K1393" s="42"/>
      <c r="L1393" s="42"/>
    </row>
    <row r="1394" spans="1:12">
      <c r="A1394" s="39" t="s">
        <v>201</v>
      </c>
      <c r="B1394" s="42" t="s">
        <v>158</v>
      </c>
      <c r="C1394" s="42" t="s">
        <v>159</v>
      </c>
      <c r="D1394" s="42" t="s">
        <v>110</v>
      </c>
      <c r="E1394" s="42" t="s">
        <v>111</v>
      </c>
      <c r="F1394" s="48">
        <v>44201</v>
      </c>
      <c r="G1394" s="33">
        <v>0</v>
      </c>
      <c r="H1394" s="33">
        <v>-1530</v>
      </c>
      <c r="I1394" s="33">
        <v>-1530</v>
      </c>
      <c r="J1394" s="49">
        <v>387265</v>
      </c>
      <c r="K1394" s="42"/>
      <c r="L1394" s="42"/>
    </row>
    <row r="1395" spans="1:12">
      <c r="A1395" s="39" t="s">
        <v>201</v>
      </c>
      <c r="B1395" s="42" t="s">
        <v>158</v>
      </c>
      <c r="C1395" s="42" t="s">
        <v>159</v>
      </c>
      <c r="D1395" s="42" t="s">
        <v>110</v>
      </c>
      <c r="E1395" s="42" t="s">
        <v>111</v>
      </c>
      <c r="F1395" s="48">
        <v>44208</v>
      </c>
      <c r="G1395" s="33">
        <v>3150</v>
      </c>
      <c r="H1395" s="33">
        <v>0</v>
      </c>
      <c r="I1395" s="33">
        <v>3150</v>
      </c>
      <c r="J1395" s="49">
        <v>387266</v>
      </c>
      <c r="K1395" s="42"/>
      <c r="L1395" s="42"/>
    </row>
    <row r="1396" spans="1:12">
      <c r="A1396" s="39" t="s">
        <v>201</v>
      </c>
      <c r="B1396" s="42" t="s">
        <v>158</v>
      </c>
      <c r="C1396" s="42" t="s">
        <v>159</v>
      </c>
      <c r="D1396" s="42" t="s">
        <v>110</v>
      </c>
      <c r="E1396" s="42" t="s">
        <v>111</v>
      </c>
      <c r="F1396" s="48">
        <v>44208</v>
      </c>
      <c r="G1396" s="33">
        <v>1159.8399999999999</v>
      </c>
      <c r="H1396" s="33">
        <v>0</v>
      </c>
      <c r="I1396" s="33">
        <v>1159.8399999999999</v>
      </c>
      <c r="J1396" s="49">
        <v>387269</v>
      </c>
      <c r="K1396" s="42"/>
      <c r="L1396" s="42"/>
    </row>
    <row r="1397" spans="1:12">
      <c r="A1397" s="39" t="s">
        <v>201</v>
      </c>
      <c r="B1397" s="42" t="s">
        <v>158</v>
      </c>
      <c r="C1397" s="42" t="s">
        <v>159</v>
      </c>
      <c r="D1397" s="42" t="s">
        <v>110</v>
      </c>
      <c r="E1397" s="42" t="s">
        <v>111</v>
      </c>
      <c r="F1397" s="48">
        <v>44208</v>
      </c>
      <c r="G1397" s="33">
        <v>2625</v>
      </c>
      <c r="H1397" s="33">
        <v>0</v>
      </c>
      <c r="I1397" s="33">
        <v>2625</v>
      </c>
      <c r="J1397" s="49">
        <v>387270</v>
      </c>
      <c r="K1397" s="42"/>
      <c r="L1397" s="42"/>
    </row>
    <row r="1398" spans="1:12">
      <c r="A1398" s="39" t="s">
        <v>201</v>
      </c>
      <c r="B1398" s="42" t="s">
        <v>158</v>
      </c>
      <c r="C1398" s="42" t="s">
        <v>159</v>
      </c>
      <c r="D1398" s="42" t="s">
        <v>110</v>
      </c>
      <c r="E1398" s="42" t="s">
        <v>111</v>
      </c>
      <c r="F1398" s="48">
        <v>44208</v>
      </c>
      <c r="G1398" s="33">
        <v>780</v>
      </c>
      <c r="H1398" s="33">
        <v>0</v>
      </c>
      <c r="I1398" s="33">
        <v>780</v>
      </c>
      <c r="J1398" s="49">
        <v>387271</v>
      </c>
      <c r="K1398" s="42"/>
      <c r="L1398" s="42"/>
    </row>
    <row r="1399" spans="1:12">
      <c r="A1399" s="39" t="s">
        <v>201</v>
      </c>
      <c r="B1399" s="42" t="s">
        <v>158</v>
      </c>
      <c r="C1399" s="42" t="s">
        <v>159</v>
      </c>
      <c r="D1399" s="42" t="s">
        <v>110</v>
      </c>
      <c r="E1399" s="42" t="s">
        <v>111</v>
      </c>
      <c r="F1399" s="48">
        <v>44208</v>
      </c>
      <c r="G1399" s="33">
        <v>1224.5</v>
      </c>
      <c r="H1399" s="33">
        <v>0</v>
      </c>
      <c r="I1399" s="33">
        <v>1224.5</v>
      </c>
      <c r="J1399" s="49">
        <v>387272</v>
      </c>
      <c r="K1399" s="42"/>
      <c r="L1399" s="42"/>
    </row>
    <row r="1400" spans="1:12">
      <c r="A1400" s="39" t="s">
        <v>201</v>
      </c>
      <c r="B1400" s="42" t="s">
        <v>158</v>
      </c>
      <c r="C1400" s="42" t="s">
        <v>159</v>
      </c>
      <c r="D1400" s="42" t="s">
        <v>110</v>
      </c>
      <c r="E1400" s="42" t="s">
        <v>111</v>
      </c>
      <c r="F1400" s="48">
        <v>44208</v>
      </c>
      <c r="G1400" s="33">
        <v>497.5</v>
      </c>
      <c r="H1400" s="33">
        <v>0</v>
      </c>
      <c r="I1400" s="33">
        <v>497.5</v>
      </c>
      <c r="J1400" s="49">
        <v>387273</v>
      </c>
      <c r="K1400" s="42"/>
      <c r="L1400" s="42"/>
    </row>
    <row r="1401" spans="1:12">
      <c r="A1401" s="39" t="s">
        <v>201</v>
      </c>
      <c r="B1401" s="42" t="s">
        <v>158</v>
      </c>
      <c r="C1401" s="42" t="s">
        <v>159</v>
      </c>
      <c r="D1401" s="42" t="s">
        <v>110</v>
      </c>
      <c r="E1401" s="42" t="s">
        <v>111</v>
      </c>
      <c r="F1401" s="48">
        <v>44222</v>
      </c>
      <c r="G1401" s="33">
        <v>76.95</v>
      </c>
      <c r="H1401" s="33">
        <v>0</v>
      </c>
      <c r="I1401" s="33">
        <v>76.95</v>
      </c>
      <c r="J1401" s="49">
        <v>387275</v>
      </c>
      <c r="K1401" s="42"/>
      <c r="L1401" s="42"/>
    </row>
    <row r="1402" spans="1:12">
      <c r="A1402" s="39" t="s">
        <v>201</v>
      </c>
      <c r="B1402" s="42" t="s">
        <v>158</v>
      </c>
      <c r="C1402" s="42" t="s">
        <v>159</v>
      </c>
      <c r="D1402" s="42" t="s">
        <v>110</v>
      </c>
      <c r="E1402" s="42" t="s">
        <v>111</v>
      </c>
      <c r="F1402" s="48">
        <v>44222</v>
      </c>
      <c r="G1402" s="33">
        <v>59.71</v>
      </c>
      <c r="H1402" s="33">
        <v>0</v>
      </c>
      <c r="I1402" s="33">
        <v>59.71</v>
      </c>
      <c r="J1402" s="49">
        <v>387276</v>
      </c>
      <c r="K1402" s="42"/>
      <c r="L1402" s="42"/>
    </row>
    <row r="1403" spans="1:12">
      <c r="A1403" s="39" t="s">
        <v>201</v>
      </c>
      <c r="B1403" s="42" t="s">
        <v>158</v>
      </c>
      <c r="C1403" s="42" t="s">
        <v>159</v>
      </c>
      <c r="D1403" s="42" t="s">
        <v>110</v>
      </c>
      <c r="E1403" s="42" t="s">
        <v>111</v>
      </c>
      <c r="F1403" s="48">
        <v>44222</v>
      </c>
      <c r="G1403" s="33">
        <v>2184.14</v>
      </c>
      <c r="H1403" s="33">
        <v>0</v>
      </c>
      <c r="I1403" s="33">
        <v>2184.14</v>
      </c>
      <c r="J1403" s="49">
        <v>387277</v>
      </c>
      <c r="K1403" s="42"/>
      <c r="L1403" s="42"/>
    </row>
    <row r="1404" spans="1:12">
      <c r="A1404" s="39" t="s">
        <v>201</v>
      </c>
      <c r="B1404" s="42" t="s">
        <v>158</v>
      </c>
      <c r="C1404" s="42" t="s">
        <v>159</v>
      </c>
      <c r="D1404" s="42" t="s">
        <v>110</v>
      </c>
      <c r="E1404" s="42" t="s">
        <v>111</v>
      </c>
      <c r="F1404" s="48">
        <v>44222</v>
      </c>
      <c r="G1404" s="33">
        <v>994.09</v>
      </c>
      <c r="H1404" s="33">
        <v>0</v>
      </c>
      <c r="I1404" s="33">
        <v>994.09</v>
      </c>
      <c r="J1404" s="49">
        <v>387278</v>
      </c>
      <c r="K1404" s="42"/>
      <c r="L1404" s="42"/>
    </row>
    <row r="1405" spans="1:12">
      <c r="A1405" s="39" t="s">
        <v>201</v>
      </c>
      <c r="B1405" s="42" t="s">
        <v>158</v>
      </c>
      <c r="C1405" s="42" t="s">
        <v>159</v>
      </c>
      <c r="D1405" s="42" t="s">
        <v>110</v>
      </c>
      <c r="E1405" s="42" t="s">
        <v>111</v>
      </c>
      <c r="F1405" s="48">
        <v>44222</v>
      </c>
      <c r="G1405" s="33">
        <v>3367</v>
      </c>
      <c r="H1405" s="33">
        <v>0</v>
      </c>
      <c r="I1405" s="33">
        <v>3367</v>
      </c>
      <c r="J1405" s="49">
        <v>387279</v>
      </c>
      <c r="K1405" s="42"/>
      <c r="L1405" s="42"/>
    </row>
    <row r="1406" spans="1:12">
      <c r="A1406" s="39" t="s">
        <v>201</v>
      </c>
      <c r="B1406" s="42" t="s">
        <v>158</v>
      </c>
      <c r="C1406" s="42" t="s">
        <v>159</v>
      </c>
      <c r="D1406" s="42" t="s">
        <v>110</v>
      </c>
      <c r="E1406" s="42" t="s">
        <v>111</v>
      </c>
      <c r="F1406" s="48">
        <v>44222</v>
      </c>
      <c r="G1406" s="33">
        <v>799</v>
      </c>
      <c r="H1406" s="33">
        <v>0</v>
      </c>
      <c r="I1406" s="33">
        <v>799</v>
      </c>
      <c r="J1406" s="49">
        <v>387280</v>
      </c>
      <c r="K1406" s="42"/>
      <c r="L1406" s="42"/>
    </row>
    <row r="1407" spans="1:12">
      <c r="A1407" s="39" t="s">
        <v>201</v>
      </c>
      <c r="B1407" s="42" t="s">
        <v>158</v>
      </c>
      <c r="C1407" s="42" t="s">
        <v>159</v>
      </c>
      <c r="D1407" s="42" t="s">
        <v>110</v>
      </c>
      <c r="E1407" s="42" t="s">
        <v>111</v>
      </c>
      <c r="F1407" s="48">
        <v>44222</v>
      </c>
      <c r="G1407" s="33">
        <v>25.26</v>
      </c>
      <c r="H1407" s="33">
        <v>0</v>
      </c>
      <c r="I1407" s="33">
        <v>25.26</v>
      </c>
      <c r="J1407" s="49">
        <v>387281</v>
      </c>
      <c r="K1407" s="42"/>
      <c r="L1407" s="42"/>
    </row>
    <row r="1408" spans="1:12">
      <c r="A1408" s="39" t="s">
        <v>201</v>
      </c>
      <c r="B1408" s="42" t="s">
        <v>158</v>
      </c>
      <c r="C1408" s="42" t="s">
        <v>159</v>
      </c>
      <c r="D1408" s="42" t="s">
        <v>110</v>
      </c>
      <c r="E1408" s="42" t="s">
        <v>111</v>
      </c>
      <c r="F1408" s="48">
        <v>44222</v>
      </c>
      <c r="G1408" s="33">
        <v>43.1</v>
      </c>
      <c r="H1408" s="33">
        <v>0</v>
      </c>
      <c r="I1408" s="33">
        <v>43.1</v>
      </c>
      <c r="J1408" s="49">
        <v>387282</v>
      </c>
      <c r="K1408" s="42"/>
      <c r="L1408" s="42"/>
    </row>
    <row r="1409" spans="1:12">
      <c r="A1409" s="39" t="s">
        <v>201</v>
      </c>
      <c r="B1409" s="42" t="s">
        <v>158</v>
      </c>
      <c r="C1409" s="42" t="s">
        <v>159</v>
      </c>
      <c r="D1409" s="42" t="s">
        <v>110</v>
      </c>
      <c r="E1409" s="42" t="s">
        <v>111</v>
      </c>
      <c r="F1409" s="48">
        <v>44222</v>
      </c>
      <c r="G1409" s="33">
        <v>1480</v>
      </c>
      <c r="H1409" s="33">
        <v>0</v>
      </c>
      <c r="I1409" s="33">
        <v>1480</v>
      </c>
      <c r="J1409" s="49">
        <v>387283</v>
      </c>
      <c r="K1409" s="42"/>
      <c r="L1409" s="42"/>
    </row>
    <row r="1410" spans="1:12">
      <c r="A1410" s="39" t="s">
        <v>201</v>
      </c>
      <c r="B1410" s="42" t="s">
        <v>158</v>
      </c>
      <c r="C1410" s="42" t="s">
        <v>159</v>
      </c>
      <c r="D1410" s="42" t="s">
        <v>110</v>
      </c>
      <c r="E1410" s="42" t="s">
        <v>111</v>
      </c>
      <c r="F1410" s="48">
        <v>44222</v>
      </c>
      <c r="G1410" s="33">
        <v>83.07</v>
      </c>
      <c r="H1410" s="33">
        <v>0</v>
      </c>
      <c r="I1410" s="33">
        <v>83.07</v>
      </c>
      <c r="J1410" s="49">
        <v>387284</v>
      </c>
      <c r="K1410" s="42"/>
      <c r="L1410" s="42"/>
    </row>
    <row r="1411" spans="1:12">
      <c r="A1411" s="39" t="s">
        <v>201</v>
      </c>
      <c r="B1411" s="42" t="s">
        <v>158</v>
      </c>
      <c r="C1411" s="42" t="s">
        <v>159</v>
      </c>
      <c r="D1411" s="42" t="s">
        <v>110</v>
      </c>
      <c r="E1411" s="42" t="s">
        <v>111</v>
      </c>
      <c r="F1411" s="48">
        <v>44222</v>
      </c>
      <c r="G1411" s="33">
        <v>70</v>
      </c>
      <c r="H1411" s="33">
        <v>0</v>
      </c>
      <c r="I1411" s="33">
        <v>70</v>
      </c>
      <c r="J1411" s="49">
        <v>387285</v>
      </c>
      <c r="K1411" s="42"/>
      <c r="L1411" s="42"/>
    </row>
    <row r="1412" spans="1:12">
      <c r="A1412" s="39" t="s">
        <v>201</v>
      </c>
      <c r="B1412" s="42" t="s">
        <v>158</v>
      </c>
      <c r="C1412" s="42" t="s">
        <v>159</v>
      </c>
      <c r="D1412" s="42" t="s">
        <v>110</v>
      </c>
      <c r="E1412" s="42" t="s">
        <v>111</v>
      </c>
      <c r="F1412" s="48">
        <v>44222</v>
      </c>
      <c r="G1412" s="33">
        <v>2182.4899999999998</v>
      </c>
      <c r="H1412" s="33">
        <v>0</v>
      </c>
      <c r="I1412" s="33">
        <v>2182.4899999999998</v>
      </c>
      <c r="J1412" s="49">
        <v>387286</v>
      </c>
      <c r="K1412" s="42"/>
      <c r="L1412" s="42"/>
    </row>
    <row r="1413" spans="1:12">
      <c r="A1413" s="39" t="s">
        <v>201</v>
      </c>
      <c r="B1413" s="42" t="s">
        <v>158</v>
      </c>
      <c r="C1413" s="42" t="s">
        <v>159</v>
      </c>
      <c r="D1413" s="42" t="s">
        <v>110</v>
      </c>
      <c r="E1413" s="42" t="s">
        <v>111</v>
      </c>
      <c r="F1413" s="48">
        <v>44225</v>
      </c>
      <c r="G1413" s="33">
        <v>3367</v>
      </c>
      <c r="H1413" s="33">
        <v>0</v>
      </c>
      <c r="I1413" s="33">
        <v>3367</v>
      </c>
      <c r="J1413" s="49">
        <v>387301</v>
      </c>
      <c r="K1413" s="42"/>
      <c r="L1413" s="42"/>
    </row>
    <row r="1414" spans="1:12">
      <c r="A1414" s="39" t="s">
        <v>201</v>
      </c>
      <c r="B1414" s="42" t="s">
        <v>158</v>
      </c>
      <c r="C1414" s="42" t="s">
        <v>159</v>
      </c>
      <c r="D1414" s="42" t="s">
        <v>110</v>
      </c>
      <c r="E1414" s="42" t="s">
        <v>111</v>
      </c>
      <c r="F1414" s="48">
        <v>44225</v>
      </c>
      <c r="G1414" s="33">
        <v>799</v>
      </c>
      <c r="H1414" s="33">
        <v>0</v>
      </c>
      <c r="I1414" s="33">
        <v>799</v>
      </c>
      <c r="J1414" s="49">
        <v>387302</v>
      </c>
      <c r="K1414" s="42"/>
      <c r="L1414" s="42"/>
    </row>
    <row r="1415" spans="1:12">
      <c r="A1415" s="39" t="s">
        <v>201</v>
      </c>
      <c r="B1415" s="42" t="s">
        <v>158</v>
      </c>
      <c r="C1415" s="42" t="s">
        <v>159</v>
      </c>
      <c r="D1415" s="42" t="s">
        <v>110</v>
      </c>
      <c r="E1415" s="42" t="s">
        <v>111</v>
      </c>
      <c r="F1415" s="48">
        <v>44225</v>
      </c>
      <c r="G1415" s="33">
        <v>25.26</v>
      </c>
      <c r="H1415" s="33">
        <v>0</v>
      </c>
      <c r="I1415" s="33">
        <v>25.26</v>
      </c>
      <c r="J1415" s="49">
        <v>387303</v>
      </c>
      <c r="K1415" s="42"/>
      <c r="L1415" s="42"/>
    </row>
    <row r="1416" spans="1:12">
      <c r="A1416" s="39" t="s">
        <v>201</v>
      </c>
      <c r="B1416" s="42" t="s">
        <v>158</v>
      </c>
      <c r="C1416" s="42" t="s">
        <v>159</v>
      </c>
      <c r="D1416" s="42" t="s">
        <v>110</v>
      </c>
      <c r="E1416" s="42" t="s">
        <v>111</v>
      </c>
      <c r="F1416" s="48">
        <v>44225</v>
      </c>
      <c r="G1416" s="33">
        <v>43.1</v>
      </c>
      <c r="H1416" s="33">
        <v>0</v>
      </c>
      <c r="I1416" s="33">
        <v>43.1</v>
      </c>
      <c r="J1416" s="49">
        <v>387304</v>
      </c>
      <c r="K1416" s="42"/>
      <c r="L1416" s="42"/>
    </row>
    <row r="1417" spans="1:12">
      <c r="A1417" s="39" t="s">
        <v>201</v>
      </c>
      <c r="B1417" s="42" t="s">
        <v>158</v>
      </c>
      <c r="C1417" s="42" t="s">
        <v>159</v>
      </c>
      <c r="D1417" s="42" t="s">
        <v>110</v>
      </c>
      <c r="E1417" s="42" t="s">
        <v>111</v>
      </c>
      <c r="F1417" s="48">
        <v>44225</v>
      </c>
      <c r="G1417" s="33">
        <v>1480</v>
      </c>
      <c r="H1417" s="33">
        <v>0</v>
      </c>
      <c r="I1417" s="33">
        <v>1480</v>
      </c>
      <c r="J1417" s="49">
        <v>387305</v>
      </c>
      <c r="K1417" s="42"/>
      <c r="L1417" s="42"/>
    </row>
    <row r="1418" spans="1:12">
      <c r="A1418" s="39" t="s">
        <v>201</v>
      </c>
      <c r="B1418" s="42" t="s">
        <v>158</v>
      </c>
      <c r="C1418" s="42" t="s">
        <v>159</v>
      </c>
      <c r="D1418" s="42" t="s">
        <v>110</v>
      </c>
      <c r="E1418" s="42" t="s">
        <v>111</v>
      </c>
      <c r="F1418" s="48">
        <v>44225</v>
      </c>
      <c r="G1418" s="33">
        <v>83.07</v>
      </c>
      <c r="H1418" s="33">
        <v>0</v>
      </c>
      <c r="I1418" s="33">
        <v>83.07</v>
      </c>
      <c r="J1418" s="49">
        <v>387306</v>
      </c>
      <c r="K1418" s="42"/>
      <c r="L1418" s="42"/>
    </row>
    <row r="1419" spans="1:12">
      <c r="A1419" s="39" t="s">
        <v>201</v>
      </c>
      <c r="B1419" s="42" t="s">
        <v>158</v>
      </c>
      <c r="C1419" s="42" t="s">
        <v>159</v>
      </c>
      <c r="D1419" s="42" t="s">
        <v>110</v>
      </c>
      <c r="E1419" s="42" t="s">
        <v>111</v>
      </c>
      <c r="F1419" s="48">
        <v>44225</v>
      </c>
      <c r="G1419" s="33">
        <v>70</v>
      </c>
      <c r="H1419" s="33">
        <v>0</v>
      </c>
      <c r="I1419" s="33">
        <v>70</v>
      </c>
      <c r="J1419" s="49">
        <v>387307</v>
      </c>
      <c r="K1419" s="42"/>
      <c r="L1419" s="42"/>
    </row>
    <row r="1420" spans="1:12">
      <c r="A1420" s="39" t="s">
        <v>201</v>
      </c>
      <c r="B1420" s="42" t="s">
        <v>158</v>
      </c>
      <c r="C1420" s="42" t="s">
        <v>159</v>
      </c>
      <c r="D1420" s="42" t="s">
        <v>110</v>
      </c>
      <c r="E1420" s="42" t="s">
        <v>111</v>
      </c>
      <c r="F1420" s="48">
        <v>44225</v>
      </c>
      <c r="G1420" s="33">
        <v>2182.4899999999998</v>
      </c>
      <c r="H1420" s="33">
        <v>0</v>
      </c>
      <c r="I1420" s="33">
        <v>2182.4899999999998</v>
      </c>
      <c r="J1420" s="49">
        <v>387308</v>
      </c>
      <c r="K1420" s="42"/>
      <c r="L1420" s="42"/>
    </row>
    <row r="1421" spans="1:12">
      <c r="A1421" s="39" t="s">
        <v>201</v>
      </c>
      <c r="B1421" s="42" t="s">
        <v>158</v>
      </c>
      <c r="C1421" s="42" t="s">
        <v>159</v>
      </c>
      <c r="D1421" s="42" t="s">
        <v>110</v>
      </c>
      <c r="E1421" s="42" t="s">
        <v>111</v>
      </c>
      <c r="F1421" s="48">
        <v>44227</v>
      </c>
      <c r="G1421" s="33">
        <v>0</v>
      </c>
      <c r="H1421" s="33">
        <v>-113889.28</v>
      </c>
      <c r="I1421" s="33">
        <v>-113889.28</v>
      </c>
      <c r="J1421" s="49">
        <v>387195</v>
      </c>
      <c r="K1421" s="42"/>
      <c r="L1421" s="42"/>
    </row>
    <row r="1422" spans="1:12">
      <c r="A1422" s="39" t="s">
        <v>201</v>
      </c>
      <c r="B1422" s="42" t="s">
        <v>158</v>
      </c>
      <c r="C1422" s="42" t="s">
        <v>159</v>
      </c>
      <c r="D1422" s="42" t="s">
        <v>110</v>
      </c>
      <c r="E1422" s="42" t="s">
        <v>111</v>
      </c>
      <c r="F1422" s="48">
        <v>44227</v>
      </c>
      <c r="G1422" s="33">
        <v>0</v>
      </c>
      <c r="H1422" s="33">
        <v>-18857.5</v>
      </c>
      <c r="I1422" s="33">
        <v>-18857.5</v>
      </c>
      <c r="J1422" s="49">
        <v>387196</v>
      </c>
      <c r="K1422" s="42"/>
      <c r="L1422" s="42"/>
    </row>
    <row r="1423" spans="1:12">
      <c r="A1423" s="39" t="s">
        <v>201</v>
      </c>
      <c r="B1423" s="42" t="s">
        <v>158</v>
      </c>
      <c r="C1423" s="42" t="s">
        <v>159</v>
      </c>
      <c r="D1423" s="42" t="s">
        <v>110</v>
      </c>
      <c r="E1423" s="42" t="s">
        <v>111</v>
      </c>
      <c r="F1423" s="48">
        <v>44227</v>
      </c>
      <c r="G1423" s="33">
        <v>0</v>
      </c>
      <c r="H1423" s="33">
        <v>-46703.5</v>
      </c>
      <c r="I1423" s="33">
        <v>-46703.5</v>
      </c>
      <c r="J1423" s="49">
        <v>387218</v>
      </c>
      <c r="K1423" s="42"/>
      <c r="L1423" s="42"/>
    </row>
    <row r="1424" spans="1:12">
      <c r="A1424" s="39" t="s">
        <v>201</v>
      </c>
      <c r="B1424" s="42" t="s">
        <v>158</v>
      </c>
      <c r="C1424" s="42" t="s">
        <v>159</v>
      </c>
      <c r="D1424" s="42" t="s">
        <v>110</v>
      </c>
      <c r="E1424" s="42" t="s">
        <v>111</v>
      </c>
      <c r="F1424" s="48">
        <v>44227</v>
      </c>
      <c r="G1424" s="33">
        <v>0</v>
      </c>
      <c r="H1424" s="33">
        <v>-1300</v>
      </c>
      <c r="I1424" s="33">
        <v>-1300</v>
      </c>
      <c r="J1424" s="49">
        <v>387330</v>
      </c>
      <c r="K1424" s="42"/>
      <c r="L1424" s="42"/>
    </row>
    <row r="1425" spans="1:12">
      <c r="A1425" s="39" t="s">
        <v>201</v>
      </c>
      <c r="B1425" s="42" t="s">
        <v>158</v>
      </c>
      <c r="C1425" s="42" t="s">
        <v>159</v>
      </c>
      <c r="D1425" s="42" t="s">
        <v>110</v>
      </c>
      <c r="E1425" s="42" t="s">
        <v>111</v>
      </c>
      <c r="F1425" s="48">
        <v>44227</v>
      </c>
      <c r="G1425" s="33">
        <v>0</v>
      </c>
      <c r="H1425" s="33">
        <v>-100</v>
      </c>
      <c r="I1425" s="33">
        <v>-100</v>
      </c>
      <c r="J1425" s="49">
        <v>387333</v>
      </c>
      <c r="K1425" s="42"/>
      <c r="L1425" s="42"/>
    </row>
    <row r="1426" spans="1:12">
      <c r="A1426" s="39" t="s">
        <v>201</v>
      </c>
      <c r="B1426" s="42" t="s">
        <v>158</v>
      </c>
      <c r="C1426" s="42" t="s">
        <v>159</v>
      </c>
      <c r="D1426" s="42" t="s">
        <v>110</v>
      </c>
      <c r="E1426" s="42" t="s">
        <v>111</v>
      </c>
      <c r="F1426" s="48">
        <v>44227</v>
      </c>
      <c r="G1426" s="33">
        <v>0</v>
      </c>
      <c r="H1426" s="33">
        <v>-78.28</v>
      </c>
      <c r="I1426" s="33">
        <v>-78.28</v>
      </c>
      <c r="J1426" s="49">
        <v>387347</v>
      </c>
      <c r="K1426" s="42"/>
      <c r="L1426" s="42"/>
    </row>
    <row r="1427" spans="1:12">
      <c r="A1427" s="39" t="s">
        <v>201</v>
      </c>
      <c r="B1427" s="42" t="s">
        <v>158</v>
      </c>
      <c r="C1427" s="42" t="s">
        <v>159</v>
      </c>
      <c r="D1427" s="42" t="s">
        <v>110</v>
      </c>
      <c r="E1427" s="42" t="s">
        <v>111</v>
      </c>
      <c r="F1427" s="48">
        <v>44227</v>
      </c>
      <c r="G1427" s="33">
        <v>0</v>
      </c>
      <c r="H1427" s="33">
        <v>-979.22</v>
      </c>
      <c r="I1427" s="33">
        <v>-979.22</v>
      </c>
      <c r="J1427" s="49">
        <v>387348</v>
      </c>
      <c r="K1427" s="42"/>
      <c r="L1427" s="42"/>
    </row>
    <row r="1428" spans="1:12">
      <c r="A1428" s="39" t="s">
        <v>201</v>
      </c>
      <c r="B1428" s="42" t="s">
        <v>158</v>
      </c>
      <c r="C1428" s="42" t="s">
        <v>159</v>
      </c>
      <c r="D1428" s="42" t="s">
        <v>110</v>
      </c>
      <c r="E1428" s="42" t="s">
        <v>111</v>
      </c>
      <c r="F1428" s="48">
        <v>44227</v>
      </c>
      <c r="G1428" s="33">
        <v>0</v>
      </c>
      <c r="H1428" s="33">
        <v>-2795</v>
      </c>
      <c r="I1428" s="33">
        <v>-2795</v>
      </c>
      <c r="J1428" s="49">
        <v>387349</v>
      </c>
      <c r="K1428" s="42"/>
      <c r="L1428" s="42"/>
    </row>
    <row r="1429" spans="1:12">
      <c r="A1429" s="39" t="s">
        <v>201</v>
      </c>
      <c r="B1429" s="42" t="s">
        <v>158</v>
      </c>
      <c r="C1429" s="42" t="s">
        <v>159</v>
      </c>
      <c r="D1429" s="42" t="s">
        <v>110</v>
      </c>
      <c r="E1429" s="42" t="s">
        <v>111</v>
      </c>
      <c r="F1429" s="48">
        <v>44228</v>
      </c>
      <c r="G1429" s="33">
        <v>0</v>
      </c>
      <c r="H1429" s="33">
        <v>-59.71</v>
      </c>
      <c r="I1429" s="33">
        <v>-59.71</v>
      </c>
      <c r="J1429" s="49">
        <v>387290</v>
      </c>
      <c r="K1429" s="42"/>
      <c r="L1429" s="42"/>
    </row>
    <row r="1430" spans="1:12">
      <c r="A1430" s="39" t="s">
        <v>201</v>
      </c>
      <c r="B1430" s="42" t="s">
        <v>158</v>
      </c>
      <c r="C1430" s="42" t="s">
        <v>159</v>
      </c>
      <c r="D1430" s="42" t="s">
        <v>110</v>
      </c>
      <c r="E1430" s="42" t="s">
        <v>111</v>
      </c>
      <c r="F1430" s="48">
        <v>44228</v>
      </c>
      <c r="G1430" s="33">
        <v>0</v>
      </c>
      <c r="H1430" s="33">
        <v>-2184.14</v>
      </c>
      <c r="I1430" s="33">
        <v>-2184.14</v>
      </c>
      <c r="J1430" s="49">
        <v>387291</v>
      </c>
      <c r="K1430" s="42"/>
      <c r="L1430" s="42"/>
    </row>
    <row r="1431" spans="1:12">
      <c r="A1431" s="39" t="s">
        <v>201</v>
      </c>
      <c r="B1431" s="42" t="s">
        <v>158</v>
      </c>
      <c r="C1431" s="42" t="s">
        <v>159</v>
      </c>
      <c r="D1431" s="42" t="s">
        <v>110</v>
      </c>
      <c r="E1431" s="42" t="s">
        <v>111</v>
      </c>
      <c r="F1431" s="48">
        <v>44228</v>
      </c>
      <c r="G1431" s="33">
        <v>0</v>
      </c>
      <c r="H1431" s="33">
        <v>-994.09</v>
      </c>
      <c r="I1431" s="33">
        <v>-994.09</v>
      </c>
      <c r="J1431" s="49">
        <v>387292</v>
      </c>
      <c r="K1431" s="42"/>
      <c r="L1431" s="42"/>
    </row>
    <row r="1432" spans="1:12">
      <c r="A1432" s="39" t="s">
        <v>201</v>
      </c>
      <c r="B1432" s="42" t="s">
        <v>158</v>
      </c>
      <c r="C1432" s="42" t="s">
        <v>159</v>
      </c>
      <c r="D1432" s="42" t="s">
        <v>110</v>
      </c>
      <c r="E1432" s="42" t="s">
        <v>111</v>
      </c>
      <c r="F1432" s="48">
        <v>44228</v>
      </c>
      <c r="G1432" s="33">
        <v>0</v>
      </c>
      <c r="H1432" s="33">
        <v>-3367</v>
      </c>
      <c r="I1432" s="33">
        <v>-3367</v>
      </c>
      <c r="J1432" s="49">
        <v>387293</v>
      </c>
      <c r="K1432" s="42"/>
      <c r="L1432" s="42"/>
    </row>
    <row r="1433" spans="1:12">
      <c r="A1433" s="39" t="s">
        <v>201</v>
      </c>
      <c r="B1433" s="42" t="s">
        <v>158</v>
      </c>
      <c r="C1433" s="42" t="s">
        <v>159</v>
      </c>
      <c r="D1433" s="42" t="s">
        <v>110</v>
      </c>
      <c r="E1433" s="42" t="s">
        <v>111</v>
      </c>
      <c r="F1433" s="48">
        <v>44228</v>
      </c>
      <c r="G1433" s="33">
        <v>0</v>
      </c>
      <c r="H1433" s="33">
        <v>-799</v>
      </c>
      <c r="I1433" s="33">
        <v>-799</v>
      </c>
      <c r="J1433" s="49">
        <v>387294</v>
      </c>
      <c r="K1433" s="42"/>
      <c r="L1433" s="42"/>
    </row>
    <row r="1434" spans="1:12">
      <c r="A1434" s="39" t="s">
        <v>201</v>
      </c>
      <c r="B1434" s="42" t="s">
        <v>158</v>
      </c>
      <c r="C1434" s="42" t="s">
        <v>159</v>
      </c>
      <c r="D1434" s="42" t="s">
        <v>110</v>
      </c>
      <c r="E1434" s="42" t="s">
        <v>111</v>
      </c>
      <c r="F1434" s="48">
        <v>44228</v>
      </c>
      <c r="G1434" s="33">
        <v>0</v>
      </c>
      <c r="H1434" s="33">
        <v>-25.26</v>
      </c>
      <c r="I1434" s="33">
        <v>-25.26</v>
      </c>
      <c r="J1434" s="49">
        <v>387295</v>
      </c>
      <c r="K1434" s="42"/>
      <c r="L1434" s="42"/>
    </row>
    <row r="1435" spans="1:12">
      <c r="A1435" s="39" t="s">
        <v>201</v>
      </c>
      <c r="B1435" s="42" t="s">
        <v>158</v>
      </c>
      <c r="C1435" s="42" t="s">
        <v>159</v>
      </c>
      <c r="D1435" s="42" t="s">
        <v>110</v>
      </c>
      <c r="E1435" s="42" t="s">
        <v>111</v>
      </c>
      <c r="F1435" s="48">
        <v>44228</v>
      </c>
      <c r="G1435" s="33">
        <v>0</v>
      </c>
      <c r="H1435" s="33">
        <v>-43.1</v>
      </c>
      <c r="I1435" s="33">
        <v>-43.1</v>
      </c>
      <c r="J1435" s="49">
        <v>387296</v>
      </c>
      <c r="K1435" s="42"/>
      <c r="L1435" s="42"/>
    </row>
    <row r="1436" spans="1:12">
      <c r="A1436" s="39" t="s">
        <v>201</v>
      </c>
      <c r="B1436" s="42" t="s">
        <v>158</v>
      </c>
      <c r="C1436" s="42" t="s">
        <v>159</v>
      </c>
      <c r="D1436" s="42" t="s">
        <v>110</v>
      </c>
      <c r="E1436" s="42" t="s">
        <v>111</v>
      </c>
      <c r="F1436" s="48">
        <v>44228</v>
      </c>
      <c r="G1436" s="33">
        <v>0</v>
      </c>
      <c r="H1436" s="33">
        <v>-1480</v>
      </c>
      <c r="I1436" s="33">
        <v>-1480</v>
      </c>
      <c r="J1436" s="49">
        <v>387297</v>
      </c>
      <c r="K1436" s="42"/>
      <c r="L1436" s="42"/>
    </row>
    <row r="1437" spans="1:12">
      <c r="A1437" s="39" t="s">
        <v>201</v>
      </c>
      <c r="B1437" s="42" t="s">
        <v>158</v>
      </c>
      <c r="C1437" s="42" t="s">
        <v>159</v>
      </c>
      <c r="D1437" s="42" t="s">
        <v>110</v>
      </c>
      <c r="E1437" s="42" t="s">
        <v>111</v>
      </c>
      <c r="F1437" s="48">
        <v>44228</v>
      </c>
      <c r="G1437" s="33">
        <v>0</v>
      </c>
      <c r="H1437" s="33">
        <v>-83.07</v>
      </c>
      <c r="I1437" s="33">
        <v>-83.07</v>
      </c>
      <c r="J1437" s="49">
        <v>387298</v>
      </c>
      <c r="K1437" s="42"/>
      <c r="L1437" s="42"/>
    </row>
    <row r="1438" spans="1:12">
      <c r="A1438" s="39" t="s">
        <v>201</v>
      </c>
      <c r="B1438" s="42" t="s">
        <v>158</v>
      </c>
      <c r="C1438" s="42" t="s">
        <v>159</v>
      </c>
      <c r="D1438" s="42" t="s">
        <v>110</v>
      </c>
      <c r="E1438" s="42" t="s">
        <v>111</v>
      </c>
      <c r="F1438" s="48">
        <v>44228</v>
      </c>
      <c r="G1438" s="33">
        <v>0</v>
      </c>
      <c r="H1438" s="33">
        <v>-70</v>
      </c>
      <c r="I1438" s="33">
        <v>-70</v>
      </c>
      <c r="J1438" s="49">
        <v>387299</v>
      </c>
      <c r="K1438" s="42"/>
      <c r="L1438" s="42"/>
    </row>
    <row r="1439" spans="1:12">
      <c r="A1439" s="39" t="s">
        <v>201</v>
      </c>
      <c r="B1439" s="42" t="s">
        <v>158</v>
      </c>
      <c r="C1439" s="42" t="s">
        <v>159</v>
      </c>
      <c r="D1439" s="42" t="s">
        <v>110</v>
      </c>
      <c r="E1439" s="42" t="s">
        <v>111</v>
      </c>
      <c r="F1439" s="48">
        <v>44228</v>
      </c>
      <c r="G1439" s="33">
        <v>0</v>
      </c>
      <c r="H1439" s="33">
        <v>-2182.4899999999998</v>
      </c>
      <c r="I1439" s="33">
        <v>-2182.4899999999998</v>
      </c>
      <c r="J1439" s="49">
        <v>387300</v>
      </c>
      <c r="K1439" s="42"/>
      <c r="L1439" s="42"/>
    </row>
    <row r="1440" spans="1:12">
      <c r="A1440" s="39" t="s">
        <v>201</v>
      </c>
      <c r="B1440" s="42" t="s">
        <v>158</v>
      </c>
      <c r="C1440" s="42" t="s">
        <v>159</v>
      </c>
      <c r="D1440" s="42" t="s">
        <v>110</v>
      </c>
      <c r="E1440" s="42" t="s">
        <v>111</v>
      </c>
      <c r="F1440" s="48">
        <v>44228</v>
      </c>
      <c r="G1440" s="33">
        <v>59.71</v>
      </c>
      <c r="H1440" s="33">
        <v>0</v>
      </c>
      <c r="I1440" s="33">
        <v>59.71</v>
      </c>
      <c r="J1440" s="49">
        <v>387309</v>
      </c>
      <c r="K1440" s="42"/>
      <c r="L1440" s="42"/>
    </row>
    <row r="1441" spans="1:12">
      <c r="A1441" s="39" t="s">
        <v>201</v>
      </c>
      <c r="B1441" s="42" t="s">
        <v>158</v>
      </c>
      <c r="C1441" s="42" t="s">
        <v>159</v>
      </c>
      <c r="D1441" s="42" t="s">
        <v>110</v>
      </c>
      <c r="E1441" s="42" t="s">
        <v>111</v>
      </c>
      <c r="F1441" s="48">
        <v>44228</v>
      </c>
      <c r="G1441" s="33">
        <v>2184.14</v>
      </c>
      <c r="H1441" s="33">
        <v>0</v>
      </c>
      <c r="I1441" s="33">
        <v>2184.14</v>
      </c>
      <c r="J1441" s="49">
        <v>387310</v>
      </c>
      <c r="K1441" s="42"/>
      <c r="L1441" s="42"/>
    </row>
    <row r="1442" spans="1:12">
      <c r="A1442" s="39" t="s">
        <v>201</v>
      </c>
      <c r="B1442" s="42" t="s">
        <v>158</v>
      </c>
      <c r="C1442" s="42" t="s">
        <v>159</v>
      </c>
      <c r="D1442" s="42" t="s">
        <v>110</v>
      </c>
      <c r="E1442" s="42" t="s">
        <v>111</v>
      </c>
      <c r="F1442" s="48">
        <v>44228</v>
      </c>
      <c r="G1442" s="33">
        <v>994.09</v>
      </c>
      <c r="H1442" s="33">
        <v>0</v>
      </c>
      <c r="I1442" s="33">
        <v>994.09</v>
      </c>
      <c r="J1442" s="49">
        <v>387311</v>
      </c>
      <c r="K1442" s="42"/>
      <c r="L1442" s="42"/>
    </row>
    <row r="1443" spans="1:12">
      <c r="A1443" s="39" t="s">
        <v>201</v>
      </c>
      <c r="B1443" s="42" t="s">
        <v>158</v>
      </c>
      <c r="C1443" s="42" t="s">
        <v>159</v>
      </c>
      <c r="D1443" s="42" t="s">
        <v>110</v>
      </c>
      <c r="E1443" s="42" t="s">
        <v>111</v>
      </c>
      <c r="F1443" s="48">
        <v>44229</v>
      </c>
      <c r="G1443" s="33">
        <v>900</v>
      </c>
      <c r="H1443" s="33">
        <v>0</v>
      </c>
      <c r="I1443" s="33">
        <v>900</v>
      </c>
      <c r="J1443" s="49">
        <v>387287</v>
      </c>
      <c r="K1443" s="42"/>
      <c r="L1443" s="42"/>
    </row>
    <row r="1444" spans="1:12">
      <c r="A1444" s="39" t="s">
        <v>201</v>
      </c>
      <c r="B1444" s="42" t="s">
        <v>158</v>
      </c>
      <c r="C1444" s="42" t="s">
        <v>159</v>
      </c>
      <c r="D1444" s="42" t="s">
        <v>110</v>
      </c>
      <c r="E1444" s="42" t="s">
        <v>111</v>
      </c>
      <c r="F1444" s="48">
        <v>44229</v>
      </c>
      <c r="G1444" s="33">
        <v>900</v>
      </c>
      <c r="H1444" s="33">
        <v>0</v>
      </c>
      <c r="I1444" s="33">
        <v>900</v>
      </c>
      <c r="J1444" s="49">
        <v>387288</v>
      </c>
      <c r="K1444" s="42"/>
      <c r="L1444" s="42"/>
    </row>
    <row r="1445" spans="1:12">
      <c r="A1445" s="39" t="s">
        <v>201</v>
      </c>
      <c r="B1445" s="42" t="s">
        <v>158</v>
      </c>
      <c r="C1445" s="42" t="s">
        <v>159</v>
      </c>
      <c r="D1445" s="42" t="s">
        <v>110</v>
      </c>
      <c r="E1445" s="42" t="s">
        <v>111</v>
      </c>
      <c r="F1445" s="48">
        <v>44229</v>
      </c>
      <c r="G1445" s="33">
        <v>300</v>
      </c>
      <c r="H1445" s="33">
        <v>0</v>
      </c>
      <c r="I1445" s="33">
        <v>300</v>
      </c>
      <c r="J1445" s="49">
        <v>387289</v>
      </c>
      <c r="K1445" s="42"/>
      <c r="L1445" s="42"/>
    </row>
    <row r="1446" spans="1:12">
      <c r="A1446" s="39" t="s">
        <v>201</v>
      </c>
      <c r="B1446" s="42" t="s">
        <v>158</v>
      </c>
      <c r="C1446" s="42" t="s">
        <v>159</v>
      </c>
      <c r="D1446" s="42" t="s">
        <v>110</v>
      </c>
      <c r="E1446" s="42" t="s">
        <v>111</v>
      </c>
      <c r="F1446" s="48">
        <v>44232</v>
      </c>
      <c r="G1446" s="33">
        <v>3582</v>
      </c>
      <c r="H1446" s="33">
        <v>0</v>
      </c>
      <c r="I1446" s="33">
        <v>3582</v>
      </c>
      <c r="J1446" s="49">
        <v>387334</v>
      </c>
      <c r="K1446" s="42"/>
      <c r="L1446" s="42"/>
    </row>
    <row r="1447" spans="1:12">
      <c r="A1447" s="39" t="s">
        <v>201</v>
      </c>
      <c r="B1447" s="42" t="s">
        <v>158</v>
      </c>
      <c r="C1447" s="42" t="s">
        <v>159</v>
      </c>
      <c r="D1447" s="42" t="s">
        <v>110</v>
      </c>
      <c r="E1447" s="42" t="s">
        <v>111</v>
      </c>
      <c r="F1447" s="48">
        <v>44232</v>
      </c>
      <c r="G1447" s="33">
        <v>0</v>
      </c>
      <c r="H1447" s="33">
        <v>-3582</v>
      </c>
      <c r="I1447" s="33">
        <v>-3582</v>
      </c>
      <c r="J1447" s="49">
        <v>387335</v>
      </c>
      <c r="K1447" s="42"/>
      <c r="L1447" s="42"/>
    </row>
    <row r="1448" spans="1:12">
      <c r="A1448" s="39" t="s">
        <v>201</v>
      </c>
      <c r="B1448" s="42" t="s">
        <v>158</v>
      </c>
      <c r="C1448" s="42" t="s">
        <v>159</v>
      </c>
      <c r="D1448" s="42" t="s">
        <v>110</v>
      </c>
      <c r="E1448" s="42" t="s">
        <v>111</v>
      </c>
      <c r="F1448" s="48">
        <v>44232</v>
      </c>
      <c r="G1448" s="33">
        <v>0</v>
      </c>
      <c r="H1448" s="33">
        <v>-3582</v>
      </c>
      <c r="I1448" s="33">
        <v>-3582</v>
      </c>
      <c r="J1448" s="49">
        <v>387336</v>
      </c>
      <c r="K1448" s="42"/>
      <c r="L1448" s="42"/>
    </row>
    <row r="1449" spans="1:12">
      <c r="A1449" s="39" t="s">
        <v>201</v>
      </c>
      <c r="B1449" s="42" t="s">
        <v>158</v>
      </c>
      <c r="C1449" s="42" t="s">
        <v>159</v>
      </c>
      <c r="D1449" s="42" t="s">
        <v>110</v>
      </c>
      <c r="E1449" s="42" t="s">
        <v>111</v>
      </c>
      <c r="F1449" s="48">
        <v>44237</v>
      </c>
      <c r="G1449" s="33">
        <v>3582</v>
      </c>
      <c r="H1449" s="33">
        <v>0</v>
      </c>
      <c r="I1449" s="33">
        <v>3582</v>
      </c>
      <c r="J1449" s="49">
        <v>387319</v>
      </c>
      <c r="K1449" s="42"/>
      <c r="L1449" s="42"/>
    </row>
    <row r="1450" spans="1:12">
      <c r="A1450" s="39" t="s">
        <v>201</v>
      </c>
      <c r="B1450" s="42" t="s">
        <v>158</v>
      </c>
      <c r="C1450" s="42" t="s">
        <v>159</v>
      </c>
      <c r="D1450" s="42" t="s">
        <v>110</v>
      </c>
      <c r="E1450" s="42" t="s">
        <v>111</v>
      </c>
      <c r="F1450" s="48">
        <v>44250</v>
      </c>
      <c r="G1450" s="33">
        <v>1965</v>
      </c>
      <c r="H1450" s="33">
        <v>0</v>
      </c>
      <c r="I1450" s="33">
        <v>1965</v>
      </c>
      <c r="J1450" s="49">
        <v>387312</v>
      </c>
      <c r="K1450" s="42"/>
      <c r="L1450" s="42"/>
    </row>
    <row r="1451" spans="1:12">
      <c r="A1451" s="39" t="s">
        <v>201</v>
      </c>
      <c r="B1451" s="42" t="s">
        <v>158</v>
      </c>
      <c r="C1451" s="42" t="s">
        <v>159</v>
      </c>
      <c r="D1451" s="42" t="s">
        <v>110</v>
      </c>
      <c r="E1451" s="42" t="s">
        <v>111</v>
      </c>
      <c r="F1451" s="48">
        <v>44250</v>
      </c>
      <c r="G1451" s="33">
        <v>2475</v>
      </c>
      <c r="H1451" s="33">
        <v>0</v>
      </c>
      <c r="I1451" s="33">
        <v>2475</v>
      </c>
      <c r="J1451" s="49">
        <v>387313</v>
      </c>
      <c r="K1451" s="42"/>
      <c r="L1451" s="42"/>
    </row>
    <row r="1452" spans="1:12">
      <c r="A1452" s="39" t="s">
        <v>201</v>
      </c>
      <c r="B1452" s="42" t="s">
        <v>158</v>
      </c>
      <c r="C1452" s="42" t="s">
        <v>159</v>
      </c>
      <c r="D1452" s="42" t="s">
        <v>110</v>
      </c>
      <c r="E1452" s="42" t="s">
        <v>111</v>
      </c>
      <c r="F1452" s="48">
        <v>44250</v>
      </c>
      <c r="G1452" s="33">
        <v>1300</v>
      </c>
      <c r="H1452" s="33">
        <v>0</v>
      </c>
      <c r="I1452" s="33">
        <v>1300</v>
      </c>
      <c r="J1452" s="49">
        <v>387314</v>
      </c>
      <c r="K1452" s="42"/>
      <c r="L1452" s="42"/>
    </row>
    <row r="1453" spans="1:12">
      <c r="A1453" s="39" t="s">
        <v>201</v>
      </c>
      <c r="B1453" s="42" t="s">
        <v>158</v>
      </c>
      <c r="C1453" s="42" t="s">
        <v>159</v>
      </c>
      <c r="D1453" s="42" t="s">
        <v>110</v>
      </c>
      <c r="E1453" s="42" t="s">
        <v>111</v>
      </c>
      <c r="F1453" s="48">
        <v>44250</v>
      </c>
      <c r="G1453" s="33">
        <v>75.400000000000006</v>
      </c>
      <c r="H1453" s="33">
        <v>0</v>
      </c>
      <c r="I1453" s="33">
        <v>75.400000000000006</v>
      </c>
      <c r="J1453" s="49">
        <v>387315</v>
      </c>
      <c r="K1453" s="42"/>
      <c r="L1453" s="42"/>
    </row>
    <row r="1454" spans="1:12">
      <c r="A1454" s="39" t="s">
        <v>201</v>
      </c>
      <c r="B1454" s="42" t="s">
        <v>158</v>
      </c>
      <c r="C1454" s="42" t="s">
        <v>159</v>
      </c>
      <c r="D1454" s="42" t="s">
        <v>110</v>
      </c>
      <c r="E1454" s="42" t="s">
        <v>111</v>
      </c>
      <c r="F1454" s="48">
        <v>44250</v>
      </c>
      <c r="G1454" s="33">
        <v>75.400000000000006</v>
      </c>
      <c r="H1454" s="33">
        <v>0</v>
      </c>
      <c r="I1454" s="33">
        <v>75.400000000000006</v>
      </c>
      <c r="J1454" s="49">
        <v>387316</v>
      </c>
      <c r="K1454" s="42"/>
      <c r="L1454" s="42"/>
    </row>
    <row r="1455" spans="1:12">
      <c r="A1455" s="39" t="s">
        <v>201</v>
      </c>
      <c r="B1455" s="42" t="s">
        <v>158</v>
      </c>
      <c r="C1455" s="42" t="s">
        <v>159</v>
      </c>
      <c r="D1455" s="42" t="s">
        <v>110</v>
      </c>
      <c r="E1455" s="42" t="s">
        <v>111</v>
      </c>
      <c r="F1455" s="48">
        <v>44253</v>
      </c>
      <c r="G1455" s="33">
        <v>0</v>
      </c>
      <c r="H1455" s="33">
        <v>-20</v>
      </c>
      <c r="I1455" s="33">
        <v>-20</v>
      </c>
      <c r="J1455" s="49">
        <v>387350</v>
      </c>
      <c r="K1455" s="42"/>
      <c r="L1455" s="42"/>
    </row>
    <row r="1456" spans="1:12">
      <c r="A1456" s="39" t="s">
        <v>201</v>
      </c>
      <c r="B1456" s="42" t="s">
        <v>158</v>
      </c>
      <c r="C1456" s="42" t="s">
        <v>159</v>
      </c>
      <c r="D1456" s="42" t="s">
        <v>110</v>
      </c>
      <c r="E1456" s="42" t="s">
        <v>111</v>
      </c>
      <c r="F1456" s="48">
        <v>44255</v>
      </c>
      <c r="G1456" s="33">
        <v>0</v>
      </c>
      <c r="H1456" s="33">
        <v>-2235</v>
      </c>
      <c r="I1456" s="33">
        <v>-2235</v>
      </c>
      <c r="J1456" s="49">
        <v>387337</v>
      </c>
      <c r="K1456" s="42"/>
      <c r="L1456" s="42"/>
    </row>
    <row r="1457" spans="1:12">
      <c r="A1457" s="39" t="s">
        <v>201</v>
      </c>
      <c r="B1457" s="42" t="s">
        <v>158</v>
      </c>
      <c r="C1457" s="42" t="s">
        <v>159</v>
      </c>
      <c r="D1457" s="42" t="s">
        <v>110</v>
      </c>
      <c r="E1457" s="42" t="s">
        <v>111</v>
      </c>
      <c r="F1457" s="48">
        <v>44255</v>
      </c>
      <c r="G1457" s="33">
        <v>0</v>
      </c>
      <c r="H1457" s="33">
        <v>-1440</v>
      </c>
      <c r="I1457" s="33">
        <v>-1440</v>
      </c>
      <c r="J1457" s="49">
        <v>387338</v>
      </c>
      <c r="K1457" s="42"/>
      <c r="L1457" s="42"/>
    </row>
    <row r="1458" spans="1:12">
      <c r="A1458" s="39" t="s">
        <v>201</v>
      </c>
      <c r="B1458" s="42" t="s">
        <v>158</v>
      </c>
      <c r="C1458" s="42" t="s">
        <v>159</v>
      </c>
      <c r="D1458" s="42" t="s">
        <v>110</v>
      </c>
      <c r="E1458" s="42" t="s">
        <v>111</v>
      </c>
      <c r="F1458" s="48">
        <v>44256</v>
      </c>
      <c r="G1458" s="33">
        <v>0</v>
      </c>
      <c r="H1458" s="33">
        <v>-76.95</v>
      </c>
      <c r="I1458" s="33">
        <v>-76.95</v>
      </c>
      <c r="J1458" s="49">
        <v>387327</v>
      </c>
      <c r="K1458" s="42"/>
      <c r="L1458" s="42"/>
    </row>
    <row r="1459" spans="1:12">
      <c r="A1459" s="39" t="s">
        <v>201</v>
      </c>
      <c r="B1459" s="42" t="s">
        <v>158</v>
      </c>
      <c r="C1459" s="42" t="s">
        <v>159</v>
      </c>
      <c r="D1459" s="42" t="s">
        <v>110</v>
      </c>
      <c r="E1459" s="42" t="s">
        <v>111</v>
      </c>
      <c r="F1459" s="48">
        <v>44256</v>
      </c>
      <c r="G1459" s="33">
        <v>76.95</v>
      </c>
      <c r="H1459" s="33">
        <v>0</v>
      </c>
      <c r="I1459" s="33">
        <v>76.95</v>
      </c>
      <c r="J1459" s="49">
        <v>387341</v>
      </c>
      <c r="K1459" s="42"/>
      <c r="L1459" s="42"/>
    </row>
    <row r="1460" spans="1:12">
      <c r="A1460" s="39" t="s">
        <v>201</v>
      </c>
      <c r="B1460" s="42" t="s">
        <v>158</v>
      </c>
      <c r="C1460" s="42" t="s">
        <v>159</v>
      </c>
      <c r="D1460" s="42" t="s">
        <v>110</v>
      </c>
      <c r="E1460" s="42" t="s">
        <v>111</v>
      </c>
      <c r="F1460" s="48">
        <v>44256</v>
      </c>
      <c r="G1460" s="33">
        <v>0</v>
      </c>
      <c r="H1460" s="33">
        <v>-76.95</v>
      </c>
      <c r="I1460" s="33">
        <v>-76.95</v>
      </c>
      <c r="J1460" s="49">
        <v>387342</v>
      </c>
      <c r="K1460" s="42"/>
      <c r="L1460" s="42"/>
    </row>
    <row r="1461" spans="1:12">
      <c r="A1461" s="39" t="s">
        <v>201</v>
      </c>
      <c r="B1461" s="42" t="s">
        <v>158</v>
      </c>
      <c r="C1461" s="42" t="s">
        <v>159</v>
      </c>
      <c r="D1461" s="42" t="s">
        <v>110</v>
      </c>
      <c r="E1461" s="42" t="s">
        <v>111</v>
      </c>
      <c r="F1461" s="48">
        <v>44256</v>
      </c>
      <c r="G1461" s="33">
        <v>76.95</v>
      </c>
      <c r="H1461" s="33">
        <v>0</v>
      </c>
      <c r="I1461" s="33">
        <v>76.95</v>
      </c>
      <c r="J1461" s="49">
        <v>387343</v>
      </c>
      <c r="K1461" s="42"/>
      <c r="L1461" s="42"/>
    </row>
    <row r="1462" spans="1:12">
      <c r="A1462" s="39" t="s">
        <v>201</v>
      </c>
      <c r="B1462" s="42" t="s">
        <v>158</v>
      </c>
      <c r="C1462" s="42" t="s">
        <v>159</v>
      </c>
      <c r="D1462" s="42" t="s">
        <v>110</v>
      </c>
      <c r="E1462" s="42" t="s">
        <v>111</v>
      </c>
      <c r="F1462" s="48">
        <v>44263</v>
      </c>
      <c r="G1462" s="33">
        <v>3582</v>
      </c>
      <c r="H1462" s="33">
        <v>0</v>
      </c>
      <c r="I1462" s="33">
        <v>3582</v>
      </c>
      <c r="J1462" s="49">
        <v>387317</v>
      </c>
      <c r="K1462" s="42"/>
      <c r="L1462" s="42"/>
    </row>
    <row r="1463" spans="1:12">
      <c r="A1463" s="39" t="s">
        <v>201</v>
      </c>
      <c r="B1463" s="42" t="s">
        <v>158</v>
      </c>
      <c r="C1463" s="42" t="s">
        <v>159</v>
      </c>
      <c r="D1463" s="42" t="s">
        <v>110</v>
      </c>
      <c r="E1463" s="42" t="s">
        <v>111</v>
      </c>
      <c r="F1463" s="48">
        <v>44263</v>
      </c>
      <c r="G1463" s="33">
        <v>0</v>
      </c>
      <c r="H1463" s="33">
        <v>-3582</v>
      </c>
      <c r="I1463" s="33">
        <v>-3582</v>
      </c>
      <c r="J1463" s="49">
        <v>387318</v>
      </c>
      <c r="K1463" s="42"/>
      <c r="L1463" s="42"/>
    </row>
    <row r="1464" spans="1:12">
      <c r="A1464" s="39" t="s">
        <v>201</v>
      </c>
      <c r="B1464" s="42" t="s">
        <v>158</v>
      </c>
      <c r="C1464" s="42" t="s">
        <v>159</v>
      </c>
      <c r="D1464" s="42" t="s">
        <v>110</v>
      </c>
      <c r="E1464" s="42" t="s">
        <v>111</v>
      </c>
      <c r="F1464" s="48">
        <v>44263</v>
      </c>
      <c r="G1464" s="33">
        <v>2235</v>
      </c>
      <c r="H1464" s="33">
        <v>0</v>
      </c>
      <c r="I1464" s="33">
        <v>2235</v>
      </c>
      <c r="J1464" s="49">
        <v>387320</v>
      </c>
      <c r="K1464" s="42"/>
      <c r="L1464" s="42"/>
    </row>
    <row r="1465" spans="1:12">
      <c r="A1465" s="39" t="s">
        <v>201</v>
      </c>
      <c r="B1465" s="42" t="s">
        <v>158</v>
      </c>
      <c r="C1465" s="42" t="s">
        <v>159</v>
      </c>
      <c r="D1465" s="42" t="s">
        <v>110</v>
      </c>
      <c r="E1465" s="42" t="s">
        <v>111</v>
      </c>
      <c r="F1465" s="48">
        <v>44263</v>
      </c>
      <c r="G1465" s="33">
        <v>979.22</v>
      </c>
      <c r="H1465" s="33">
        <v>0</v>
      </c>
      <c r="I1465" s="33">
        <v>979.22</v>
      </c>
      <c r="J1465" s="49">
        <v>387321</v>
      </c>
      <c r="K1465" s="42"/>
      <c r="L1465" s="42"/>
    </row>
    <row r="1466" spans="1:12">
      <c r="A1466" s="39" t="s">
        <v>201</v>
      </c>
      <c r="B1466" s="42" t="s">
        <v>158</v>
      </c>
      <c r="C1466" s="42" t="s">
        <v>159</v>
      </c>
      <c r="D1466" s="42" t="s">
        <v>110</v>
      </c>
      <c r="E1466" s="42" t="s">
        <v>111</v>
      </c>
      <c r="F1466" s="48">
        <v>44263</v>
      </c>
      <c r="G1466" s="33">
        <v>2795</v>
      </c>
      <c r="H1466" s="33">
        <v>0</v>
      </c>
      <c r="I1466" s="33">
        <v>2795</v>
      </c>
      <c r="J1466" s="49">
        <v>387322</v>
      </c>
      <c r="K1466" s="42"/>
      <c r="L1466" s="42"/>
    </row>
    <row r="1467" spans="1:12">
      <c r="A1467" s="39" t="s">
        <v>201</v>
      </c>
      <c r="B1467" s="42" t="s">
        <v>158</v>
      </c>
      <c r="C1467" s="42" t="s">
        <v>159</v>
      </c>
      <c r="D1467" s="42" t="s">
        <v>110</v>
      </c>
      <c r="E1467" s="42" t="s">
        <v>111</v>
      </c>
      <c r="F1467" s="48">
        <v>44263</v>
      </c>
      <c r="G1467" s="33">
        <v>100</v>
      </c>
      <c r="H1467" s="33">
        <v>0</v>
      </c>
      <c r="I1467" s="33">
        <v>100</v>
      </c>
      <c r="J1467" s="49">
        <v>387323</v>
      </c>
      <c r="K1467" s="42"/>
      <c r="L1467" s="42"/>
    </row>
    <row r="1468" spans="1:12">
      <c r="A1468" s="39" t="s">
        <v>201</v>
      </c>
      <c r="B1468" s="42" t="s">
        <v>158</v>
      </c>
      <c r="C1468" s="42" t="s">
        <v>159</v>
      </c>
      <c r="D1468" s="42" t="s">
        <v>110</v>
      </c>
      <c r="E1468" s="42" t="s">
        <v>111</v>
      </c>
      <c r="F1468" s="48">
        <v>44263</v>
      </c>
      <c r="G1468" s="33">
        <v>78.28</v>
      </c>
      <c r="H1468" s="33">
        <v>0</v>
      </c>
      <c r="I1468" s="33">
        <v>78.28</v>
      </c>
      <c r="J1468" s="49">
        <v>387324</v>
      </c>
      <c r="K1468" s="42"/>
      <c r="L1468" s="42"/>
    </row>
    <row r="1469" spans="1:12">
      <c r="A1469" s="39" t="s">
        <v>201</v>
      </c>
      <c r="B1469" s="42" t="s">
        <v>158</v>
      </c>
      <c r="C1469" s="42" t="s">
        <v>159</v>
      </c>
      <c r="D1469" s="42" t="s">
        <v>110</v>
      </c>
      <c r="E1469" s="42" t="s">
        <v>111</v>
      </c>
      <c r="F1469" s="48">
        <v>44270</v>
      </c>
      <c r="G1469" s="33">
        <v>0</v>
      </c>
      <c r="H1469" s="33">
        <v>-34.9</v>
      </c>
      <c r="I1469" s="33">
        <v>-34.9</v>
      </c>
      <c r="J1469" s="49">
        <v>387339</v>
      </c>
      <c r="K1469" s="42"/>
      <c r="L1469" s="42"/>
    </row>
    <row r="1470" spans="1:12">
      <c r="A1470" s="39" t="s">
        <v>201</v>
      </c>
      <c r="B1470" s="42" t="s">
        <v>158</v>
      </c>
      <c r="C1470" s="42" t="s">
        <v>159</v>
      </c>
      <c r="D1470" s="42" t="s">
        <v>110</v>
      </c>
      <c r="E1470" s="42" t="s">
        <v>111</v>
      </c>
      <c r="F1470" s="48">
        <v>44270</v>
      </c>
      <c r="G1470" s="33">
        <v>0</v>
      </c>
      <c r="H1470" s="33">
        <v>-34.9</v>
      </c>
      <c r="I1470" s="33">
        <v>-34.9</v>
      </c>
      <c r="J1470" s="49">
        <v>387340</v>
      </c>
      <c r="K1470" s="42"/>
      <c r="L1470" s="42"/>
    </row>
    <row r="1471" spans="1:12">
      <c r="A1471" s="39" t="s">
        <v>201</v>
      </c>
      <c r="B1471" s="42" t="s">
        <v>158</v>
      </c>
      <c r="C1471" s="42" t="s">
        <v>159</v>
      </c>
      <c r="D1471" s="42" t="s">
        <v>110</v>
      </c>
      <c r="E1471" s="42" t="s">
        <v>111</v>
      </c>
      <c r="F1471" s="48">
        <v>44278</v>
      </c>
      <c r="G1471" s="33">
        <v>1440</v>
      </c>
      <c r="H1471" s="33">
        <v>0</v>
      </c>
      <c r="I1471" s="33">
        <v>1440</v>
      </c>
      <c r="J1471" s="49">
        <v>387325</v>
      </c>
      <c r="K1471" s="42"/>
      <c r="L1471" s="42"/>
    </row>
    <row r="1472" spans="1:12">
      <c r="A1472" s="39" t="s">
        <v>201</v>
      </c>
      <c r="B1472" s="42" t="s">
        <v>158</v>
      </c>
      <c r="C1472" s="42" t="s">
        <v>159</v>
      </c>
      <c r="D1472" s="42" t="s">
        <v>110</v>
      </c>
      <c r="E1472" s="42" t="s">
        <v>111</v>
      </c>
      <c r="F1472" s="48">
        <v>44278</v>
      </c>
      <c r="G1472" s="33">
        <v>20</v>
      </c>
      <c r="H1472" s="33">
        <v>0</v>
      </c>
      <c r="I1472" s="33">
        <v>20</v>
      </c>
      <c r="J1472" s="49">
        <v>387326</v>
      </c>
      <c r="K1472" s="42"/>
      <c r="L1472" s="42"/>
    </row>
    <row r="1473" spans="1:12">
      <c r="A1473" s="39" t="s">
        <v>201</v>
      </c>
      <c r="B1473" s="42" t="s">
        <v>158</v>
      </c>
      <c r="C1473" s="42" t="s">
        <v>159</v>
      </c>
      <c r="D1473" s="42" t="s">
        <v>110</v>
      </c>
      <c r="E1473" s="42" t="s">
        <v>111</v>
      </c>
      <c r="F1473" s="48">
        <v>44286</v>
      </c>
      <c r="G1473" s="33">
        <v>0</v>
      </c>
      <c r="H1473" s="33">
        <v>-12620.9</v>
      </c>
      <c r="I1473" s="33">
        <v>-12620.9</v>
      </c>
      <c r="J1473" s="49">
        <v>387220</v>
      </c>
      <c r="K1473" s="42"/>
      <c r="L1473" s="42"/>
    </row>
    <row r="1474" spans="1:12">
      <c r="A1474" s="39" t="s">
        <v>201</v>
      </c>
      <c r="B1474" s="42" t="s">
        <v>158</v>
      </c>
      <c r="C1474" s="42" t="s">
        <v>159</v>
      </c>
      <c r="D1474" s="42" t="s">
        <v>110</v>
      </c>
      <c r="E1474" s="42" t="s">
        <v>111</v>
      </c>
      <c r="F1474" s="48">
        <v>44286</v>
      </c>
      <c r="G1474" s="33">
        <v>133899.35</v>
      </c>
      <c r="H1474" s="33">
        <v>0</v>
      </c>
      <c r="I1474" s="33">
        <v>133899.35</v>
      </c>
      <c r="J1474" s="49">
        <v>387221</v>
      </c>
      <c r="K1474" s="42"/>
      <c r="L1474" s="42"/>
    </row>
    <row r="1475" spans="1:12">
      <c r="A1475" s="39" t="s">
        <v>201</v>
      </c>
      <c r="B1475" s="42" t="s">
        <v>158</v>
      </c>
      <c r="C1475" s="42" t="s">
        <v>159</v>
      </c>
      <c r="D1475" s="42" t="s">
        <v>110</v>
      </c>
      <c r="E1475" s="42" t="s">
        <v>111</v>
      </c>
      <c r="F1475" s="48">
        <v>44286</v>
      </c>
      <c r="G1475" s="33">
        <v>34.9</v>
      </c>
      <c r="H1475" s="33">
        <v>0</v>
      </c>
      <c r="I1475" s="33">
        <v>34.9</v>
      </c>
      <c r="J1475" s="49">
        <v>387222</v>
      </c>
      <c r="K1475" s="42"/>
      <c r="L1475" s="42"/>
    </row>
    <row r="1476" spans="1:12">
      <c r="A1476" s="39" t="s">
        <v>201</v>
      </c>
      <c r="B1476" s="42" t="s">
        <v>158</v>
      </c>
      <c r="C1476" s="42" t="s">
        <v>159</v>
      </c>
      <c r="D1476" s="42" t="s">
        <v>110</v>
      </c>
      <c r="E1476" s="42" t="s">
        <v>111</v>
      </c>
      <c r="F1476" s="48">
        <v>44286</v>
      </c>
      <c r="G1476" s="33">
        <v>0</v>
      </c>
      <c r="H1476" s="33">
        <v>-360</v>
      </c>
      <c r="I1476" s="33">
        <v>-360</v>
      </c>
      <c r="J1476" s="49">
        <v>387223</v>
      </c>
      <c r="K1476" s="42"/>
      <c r="L1476" s="42"/>
    </row>
    <row r="1477" spans="1:12">
      <c r="A1477" s="39" t="s">
        <v>201</v>
      </c>
      <c r="B1477" s="42" t="s">
        <v>158</v>
      </c>
      <c r="C1477" s="42" t="s">
        <v>159</v>
      </c>
      <c r="D1477" s="42" t="s">
        <v>110</v>
      </c>
      <c r="E1477" s="42" t="s">
        <v>111</v>
      </c>
      <c r="F1477" s="48">
        <v>44286</v>
      </c>
      <c r="G1477" s="33">
        <v>214815.41</v>
      </c>
      <c r="H1477" s="33">
        <v>-273382.14</v>
      </c>
      <c r="I1477" s="33">
        <v>-58566.73</v>
      </c>
      <c r="J1477" s="49">
        <v>389514</v>
      </c>
      <c r="K1477" s="42"/>
      <c r="L1477" s="42"/>
    </row>
    <row r="1478" spans="1:12">
      <c r="A1478" s="39" t="s">
        <v>201</v>
      </c>
      <c r="B1478" s="42" t="s">
        <v>158</v>
      </c>
      <c r="C1478" s="42" t="s">
        <v>159</v>
      </c>
      <c r="D1478" s="42" t="s">
        <v>110</v>
      </c>
      <c r="E1478" s="42" t="s">
        <v>111</v>
      </c>
      <c r="F1478" s="48">
        <v>44286</v>
      </c>
      <c r="G1478" s="33">
        <v>273382.14</v>
      </c>
      <c r="H1478" s="33">
        <v>-214815.41</v>
      </c>
      <c r="I1478" s="33">
        <v>58566.73</v>
      </c>
      <c r="J1478" s="49">
        <v>389514</v>
      </c>
      <c r="K1478" s="42"/>
      <c r="L1478" s="42"/>
    </row>
    <row r="1479" spans="1:12">
      <c r="A1479" s="39" t="s">
        <v>201</v>
      </c>
      <c r="B1479" s="42" t="s">
        <v>158</v>
      </c>
      <c r="C1479" s="42" t="s">
        <v>159</v>
      </c>
      <c r="D1479" s="42" t="s">
        <v>110</v>
      </c>
      <c r="E1479" s="42" t="s">
        <v>111</v>
      </c>
      <c r="F1479" s="48">
        <v>44286</v>
      </c>
      <c r="G1479" s="33">
        <v>28634.36</v>
      </c>
      <c r="H1479" s="33">
        <v>-28634.36</v>
      </c>
      <c r="I1479" s="33">
        <v>0</v>
      </c>
      <c r="J1479" s="49">
        <v>389693</v>
      </c>
      <c r="K1479" s="42"/>
      <c r="L1479" s="42"/>
    </row>
    <row r="1480" spans="1:12">
      <c r="A1480" s="39" t="s">
        <v>201</v>
      </c>
      <c r="B1480" s="42" t="s">
        <v>158</v>
      </c>
      <c r="C1480" s="42" t="s">
        <v>159</v>
      </c>
      <c r="D1480" s="42" t="s">
        <v>110</v>
      </c>
      <c r="E1480" s="42" t="s">
        <v>111</v>
      </c>
      <c r="F1480" s="48">
        <v>44287</v>
      </c>
      <c r="G1480" s="33">
        <v>0</v>
      </c>
      <c r="H1480" s="33">
        <v>-19.36</v>
      </c>
      <c r="I1480" s="33">
        <v>-19.36</v>
      </c>
      <c r="J1480" s="49">
        <v>414727</v>
      </c>
      <c r="K1480" s="42"/>
      <c r="L1480" s="42"/>
    </row>
    <row r="1481" spans="1:12">
      <c r="A1481" s="39" t="s">
        <v>201</v>
      </c>
      <c r="B1481" s="42" t="s">
        <v>158</v>
      </c>
      <c r="C1481" s="42" t="s">
        <v>159</v>
      </c>
      <c r="D1481" s="42" t="s">
        <v>110</v>
      </c>
      <c r="E1481" s="42" t="s">
        <v>111</v>
      </c>
      <c r="F1481" s="48">
        <v>44287</v>
      </c>
      <c r="G1481" s="33">
        <v>0</v>
      </c>
      <c r="H1481" s="33">
        <v>-1212.46</v>
      </c>
      <c r="I1481" s="33">
        <v>-1212.46</v>
      </c>
      <c r="J1481" s="49">
        <v>414728</v>
      </c>
      <c r="K1481" s="42"/>
      <c r="L1481" s="42"/>
    </row>
    <row r="1482" spans="1:12">
      <c r="A1482" s="39" t="s">
        <v>201</v>
      </c>
      <c r="B1482" s="42" t="s">
        <v>158</v>
      </c>
      <c r="C1482" s="42" t="s">
        <v>159</v>
      </c>
      <c r="D1482" s="42" t="s">
        <v>110</v>
      </c>
      <c r="E1482" s="42" t="s">
        <v>111</v>
      </c>
      <c r="F1482" s="48">
        <v>44287</v>
      </c>
      <c r="G1482" s="33">
        <v>0</v>
      </c>
      <c r="H1482" s="33">
        <v>-203.23</v>
      </c>
      <c r="I1482" s="33">
        <v>-203.23</v>
      </c>
      <c r="J1482" s="49">
        <v>414729</v>
      </c>
      <c r="K1482" s="42"/>
      <c r="L1482" s="42"/>
    </row>
    <row r="1483" spans="1:12">
      <c r="A1483" s="39" t="s">
        <v>201</v>
      </c>
      <c r="B1483" s="42" t="s">
        <v>158</v>
      </c>
      <c r="C1483" s="42" t="s">
        <v>159</v>
      </c>
      <c r="D1483" s="42" t="s">
        <v>110</v>
      </c>
      <c r="E1483" s="42" t="s">
        <v>111</v>
      </c>
      <c r="F1483" s="48">
        <v>44287</v>
      </c>
      <c r="G1483" s="33">
        <v>0</v>
      </c>
      <c r="H1483" s="33">
        <v>-28.69</v>
      </c>
      <c r="I1483" s="33">
        <v>-28.69</v>
      </c>
      <c r="J1483" s="49">
        <v>414730</v>
      </c>
      <c r="K1483" s="42"/>
      <c r="L1483" s="42"/>
    </row>
    <row r="1484" spans="1:12">
      <c r="A1484" s="39" t="s">
        <v>201</v>
      </c>
      <c r="B1484" s="42" t="s">
        <v>158</v>
      </c>
      <c r="C1484" s="42" t="s">
        <v>159</v>
      </c>
      <c r="D1484" s="42" t="s">
        <v>110</v>
      </c>
      <c r="E1484" s="42" t="s">
        <v>111</v>
      </c>
      <c r="F1484" s="48">
        <v>44287</v>
      </c>
      <c r="G1484" s="33">
        <v>0</v>
      </c>
      <c r="H1484" s="33">
        <v>-156.65</v>
      </c>
      <c r="I1484" s="33">
        <v>-156.65</v>
      </c>
      <c r="J1484" s="49">
        <v>414731</v>
      </c>
      <c r="K1484" s="42"/>
      <c r="L1484" s="42"/>
    </row>
    <row r="1485" spans="1:12">
      <c r="A1485" s="39" t="s">
        <v>201</v>
      </c>
      <c r="B1485" s="42" t="s">
        <v>158</v>
      </c>
      <c r="C1485" s="42" t="s">
        <v>159</v>
      </c>
      <c r="D1485" s="42" t="s">
        <v>110</v>
      </c>
      <c r="E1485" s="42" t="s">
        <v>111</v>
      </c>
      <c r="F1485" s="48">
        <v>44287</v>
      </c>
      <c r="G1485" s="33">
        <v>0</v>
      </c>
      <c r="H1485" s="33">
        <v>-309.77999999999997</v>
      </c>
      <c r="I1485" s="33">
        <v>-309.77999999999997</v>
      </c>
      <c r="J1485" s="49">
        <v>414732</v>
      </c>
      <c r="K1485" s="42"/>
      <c r="L1485" s="42"/>
    </row>
    <row r="1486" spans="1:12">
      <c r="A1486" s="39" t="s">
        <v>201</v>
      </c>
      <c r="B1486" s="42" t="s">
        <v>158</v>
      </c>
      <c r="C1486" s="42" t="s">
        <v>159</v>
      </c>
      <c r="D1486" s="42" t="s">
        <v>110</v>
      </c>
      <c r="E1486" s="42" t="s">
        <v>111</v>
      </c>
      <c r="F1486" s="48">
        <v>44287</v>
      </c>
      <c r="G1486" s="33">
        <v>0</v>
      </c>
      <c r="H1486" s="33">
        <v>-227.4</v>
      </c>
      <c r="I1486" s="33">
        <v>-227.4</v>
      </c>
      <c r="J1486" s="49">
        <v>414733</v>
      </c>
      <c r="K1486" s="42"/>
      <c r="L1486" s="42"/>
    </row>
    <row r="1487" spans="1:12">
      <c r="A1487" s="39" t="s">
        <v>201</v>
      </c>
      <c r="B1487" s="42" t="s">
        <v>158</v>
      </c>
      <c r="C1487" s="42" t="s">
        <v>159</v>
      </c>
      <c r="D1487" s="42" t="s">
        <v>110</v>
      </c>
      <c r="E1487" s="42" t="s">
        <v>111</v>
      </c>
      <c r="F1487" s="48">
        <v>44287</v>
      </c>
      <c r="G1487" s="33">
        <v>0</v>
      </c>
      <c r="H1487" s="33">
        <v>-46.25</v>
      </c>
      <c r="I1487" s="33">
        <v>-46.25</v>
      </c>
      <c r="J1487" s="49">
        <v>414734</v>
      </c>
      <c r="K1487" s="42"/>
      <c r="L1487" s="42"/>
    </row>
    <row r="1488" spans="1:12">
      <c r="A1488" s="39" t="s">
        <v>201</v>
      </c>
      <c r="B1488" s="42" t="s">
        <v>158</v>
      </c>
      <c r="C1488" s="42" t="s">
        <v>159</v>
      </c>
      <c r="D1488" s="42" t="s">
        <v>110</v>
      </c>
      <c r="E1488" s="42" t="s">
        <v>111</v>
      </c>
      <c r="F1488" s="48">
        <v>44287</v>
      </c>
      <c r="G1488" s="33">
        <v>0</v>
      </c>
      <c r="H1488" s="33">
        <v>-391.03</v>
      </c>
      <c r="I1488" s="33">
        <v>-391.03</v>
      </c>
      <c r="J1488" s="49">
        <v>414735</v>
      </c>
      <c r="K1488" s="42"/>
      <c r="L1488" s="42"/>
    </row>
    <row r="1489" spans="1:12">
      <c r="A1489" s="39" t="s">
        <v>201</v>
      </c>
      <c r="B1489" s="42" t="s">
        <v>158</v>
      </c>
      <c r="C1489" s="42" t="s">
        <v>159</v>
      </c>
      <c r="D1489" s="42" t="s">
        <v>110</v>
      </c>
      <c r="E1489" s="42" t="s">
        <v>111</v>
      </c>
      <c r="F1489" s="48">
        <v>44287</v>
      </c>
      <c r="G1489" s="33">
        <v>0</v>
      </c>
      <c r="H1489" s="33">
        <v>-2535</v>
      </c>
      <c r="I1489" s="33">
        <v>-2535</v>
      </c>
      <c r="J1489" s="49">
        <v>414736</v>
      </c>
      <c r="K1489" s="42"/>
      <c r="L1489" s="42"/>
    </row>
    <row r="1490" spans="1:12">
      <c r="A1490" s="39" t="s">
        <v>201</v>
      </c>
      <c r="B1490" s="42" t="s">
        <v>158</v>
      </c>
      <c r="C1490" s="42" t="s">
        <v>159</v>
      </c>
      <c r="D1490" s="42" t="s">
        <v>110</v>
      </c>
      <c r="E1490" s="42" t="s">
        <v>111</v>
      </c>
      <c r="F1490" s="48">
        <v>44287</v>
      </c>
      <c r="G1490" s="33">
        <v>0</v>
      </c>
      <c r="H1490" s="33">
        <v>-421.84</v>
      </c>
      <c r="I1490" s="33">
        <v>-421.84</v>
      </c>
      <c r="J1490" s="49">
        <v>414737</v>
      </c>
      <c r="K1490" s="42"/>
      <c r="L1490" s="42"/>
    </row>
    <row r="1491" spans="1:12">
      <c r="A1491" s="39" t="s">
        <v>201</v>
      </c>
      <c r="B1491" s="42" t="s">
        <v>158</v>
      </c>
      <c r="C1491" s="42" t="s">
        <v>159</v>
      </c>
      <c r="D1491" s="42" t="s">
        <v>110</v>
      </c>
      <c r="E1491" s="42" t="s">
        <v>111</v>
      </c>
      <c r="F1491" s="48">
        <v>44287</v>
      </c>
      <c r="G1491" s="33">
        <v>0</v>
      </c>
      <c r="H1491" s="33">
        <v>-228.22</v>
      </c>
      <c r="I1491" s="33">
        <v>-228.22</v>
      </c>
      <c r="J1491" s="49">
        <v>414738</v>
      </c>
      <c r="K1491" s="42"/>
      <c r="L1491" s="42"/>
    </row>
    <row r="1492" spans="1:12">
      <c r="A1492" s="39" t="s">
        <v>201</v>
      </c>
      <c r="B1492" s="42" t="s">
        <v>158</v>
      </c>
      <c r="C1492" s="42" t="s">
        <v>159</v>
      </c>
      <c r="D1492" s="42" t="s">
        <v>110</v>
      </c>
      <c r="E1492" s="42" t="s">
        <v>111</v>
      </c>
      <c r="F1492" s="48">
        <v>44287</v>
      </c>
      <c r="G1492" s="33">
        <v>0</v>
      </c>
      <c r="H1492" s="33">
        <v>-1432.12</v>
      </c>
      <c r="I1492" s="33">
        <v>-1432.12</v>
      </c>
      <c r="J1492" s="49">
        <v>414739</v>
      </c>
      <c r="K1492" s="42"/>
      <c r="L1492" s="42"/>
    </row>
    <row r="1493" spans="1:12">
      <c r="A1493" s="39" t="s">
        <v>201</v>
      </c>
      <c r="B1493" s="42" t="s">
        <v>158</v>
      </c>
      <c r="C1493" s="42" t="s">
        <v>159</v>
      </c>
      <c r="D1493" s="42" t="s">
        <v>110</v>
      </c>
      <c r="E1493" s="42" t="s">
        <v>111</v>
      </c>
      <c r="F1493" s="48">
        <v>44287</v>
      </c>
      <c r="G1493" s="33">
        <v>0</v>
      </c>
      <c r="H1493" s="33">
        <v>-2263.66</v>
      </c>
      <c r="I1493" s="33">
        <v>-2263.66</v>
      </c>
      <c r="J1493" s="49">
        <v>414740</v>
      </c>
      <c r="K1493" s="42"/>
      <c r="L1493" s="42"/>
    </row>
    <row r="1494" spans="1:12">
      <c r="A1494" s="39" t="s">
        <v>201</v>
      </c>
      <c r="B1494" s="42" t="s">
        <v>158</v>
      </c>
      <c r="C1494" s="42" t="s">
        <v>159</v>
      </c>
      <c r="D1494" s="42" t="s">
        <v>110</v>
      </c>
      <c r="E1494" s="42" t="s">
        <v>111</v>
      </c>
      <c r="F1494" s="48">
        <v>44287</v>
      </c>
      <c r="G1494" s="33">
        <v>0</v>
      </c>
      <c r="H1494" s="33">
        <v>-161.55000000000001</v>
      </c>
      <c r="I1494" s="33">
        <v>-161.55000000000001</v>
      </c>
      <c r="J1494" s="49">
        <v>414741</v>
      </c>
      <c r="K1494" s="42"/>
      <c r="L1494" s="42"/>
    </row>
    <row r="1495" spans="1:12">
      <c r="A1495" s="39" t="s">
        <v>201</v>
      </c>
      <c r="B1495" s="42" t="s">
        <v>158</v>
      </c>
      <c r="C1495" s="42" t="s">
        <v>159</v>
      </c>
      <c r="D1495" s="42" t="s">
        <v>110</v>
      </c>
      <c r="E1495" s="42" t="s">
        <v>111</v>
      </c>
      <c r="F1495" s="48">
        <v>44287</v>
      </c>
      <c r="G1495" s="33">
        <v>0</v>
      </c>
      <c r="H1495" s="33">
        <v>-1066.92</v>
      </c>
      <c r="I1495" s="33">
        <v>-1066.92</v>
      </c>
      <c r="J1495" s="49">
        <v>414742</v>
      </c>
      <c r="K1495" s="42"/>
      <c r="L1495" s="42"/>
    </row>
    <row r="1496" spans="1:12">
      <c r="A1496" s="39" t="s">
        <v>201</v>
      </c>
      <c r="B1496" s="42" t="s">
        <v>158</v>
      </c>
      <c r="C1496" s="42" t="s">
        <v>159</v>
      </c>
      <c r="D1496" s="42" t="s">
        <v>110</v>
      </c>
      <c r="E1496" s="42" t="s">
        <v>111</v>
      </c>
      <c r="F1496" s="48">
        <v>44287</v>
      </c>
      <c r="G1496" s="33">
        <v>0</v>
      </c>
      <c r="H1496" s="33">
        <v>-406.12</v>
      </c>
      <c r="I1496" s="33">
        <v>-406.12</v>
      </c>
      <c r="J1496" s="49">
        <v>414743</v>
      </c>
      <c r="K1496" s="42"/>
      <c r="L1496" s="42"/>
    </row>
    <row r="1497" spans="1:12">
      <c r="A1497" s="39" t="s">
        <v>201</v>
      </c>
      <c r="B1497" s="42" t="s">
        <v>158</v>
      </c>
      <c r="C1497" s="42" t="s">
        <v>159</v>
      </c>
      <c r="D1497" s="42" t="s">
        <v>110</v>
      </c>
      <c r="E1497" s="42" t="s">
        <v>111</v>
      </c>
      <c r="F1497" s="48">
        <v>44287</v>
      </c>
      <c r="G1497" s="33">
        <v>0</v>
      </c>
      <c r="H1497" s="33">
        <v>-856.63</v>
      </c>
      <c r="I1497" s="33">
        <v>-856.63</v>
      </c>
      <c r="J1497" s="49">
        <v>414744</v>
      </c>
      <c r="K1497" s="42"/>
      <c r="L1497" s="42"/>
    </row>
    <row r="1498" spans="1:12">
      <c r="A1498" s="39" t="s">
        <v>201</v>
      </c>
      <c r="B1498" s="42" t="s">
        <v>158</v>
      </c>
      <c r="C1498" s="42" t="s">
        <v>159</v>
      </c>
      <c r="D1498" s="42" t="s">
        <v>110</v>
      </c>
      <c r="E1498" s="42" t="s">
        <v>111</v>
      </c>
      <c r="F1498" s="48">
        <v>44287</v>
      </c>
      <c r="G1498" s="33">
        <v>0</v>
      </c>
      <c r="H1498" s="33">
        <v>-912.55</v>
      </c>
      <c r="I1498" s="33">
        <v>-912.55</v>
      </c>
      <c r="J1498" s="49">
        <v>414745</v>
      </c>
      <c r="K1498" s="42"/>
      <c r="L1498" s="42"/>
    </row>
    <row r="1499" spans="1:12">
      <c r="A1499" s="39" t="s">
        <v>201</v>
      </c>
      <c r="B1499" s="42" t="s">
        <v>158</v>
      </c>
      <c r="C1499" s="42" t="s">
        <v>159</v>
      </c>
      <c r="D1499" s="42" t="s">
        <v>110</v>
      </c>
      <c r="E1499" s="42" t="s">
        <v>111</v>
      </c>
      <c r="F1499" s="48">
        <v>44287</v>
      </c>
      <c r="G1499" s="33">
        <v>0</v>
      </c>
      <c r="H1499" s="33">
        <v>-105.59</v>
      </c>
      <c r="I1499" s="33">
        <v>-105.59</v>
      </c>
      <c r="J1499" s="49">
        <v>414746</v>
      </c>
      <c r="K1499" s="42"/>
      <c r="L1499" s="42"/>
    </row>
    <row r="1500" spans="1:12">
      <c r="A1500" s="39" t="s">
        <v>201</v>
      </c>
      <c r="B1500" s="42" t="s">
        <v>158</v>
      </c>
      <c r="C1500" s="42" t="s">
        <v>159</v>
      </c>
      <c r="D1500" s="42" t="s">
        <v>110</v>
      </c>
      <c r="E1500" s="42" t="s">
        <v>111</v>
      </c>
      <c r="F1500" s="48">
        <v>44287</v>
      </c>
      <c r="G1500" s="33">
        <v>0</v>
      </c>
      <c r="H1500" s="33">
        <v>-228.98</v>
      </c>
      <c r="I1500" s="33">
        <v>-228.98</v>
      </c>
      <c r="J1500" s="49">
        <v>414747</v>
      </c>
      <c r="K1500" s="42"/>
      <c r="L1500" s="42"/>
    </row>
    <row r="1501" spans="1:12">
      <c r="A1501" s="39" t="s">
        <v>201</v>
      </c>
      <c r="B1501" s="42" t="s">
        <v>158</v>
      </c>
      <c r="C1501" s="42" t="s">
        <v>159</v>
      </c>
      <c r="D1501" s="42" t="s">
        <v>110</v>
      </c>
      <c r="E1501" s="42" t="s">
        <v>111</v>
      </c>
      <c r="F1501" s="48">
        <v>44287</v>
      </c>
      <c r="G1501" s="33">
        <v>0</v>
      </c>
      <c r="H1501" s="33">
        <v>-72.989999999999995</v>
      </c>
      <c r="I1501" s="33">
        <v>-72.989999999999995</v>
      </c>
      <c r="J1501" s="49">
        <v>414748</v>
      </c>
      <c r="K1501" s="42"/>
      <c r="L1501" s="42"/>
    </row>
    <row r="1502" spans="1:12">
      <c r="A1502" s="39" t="s">
        <v>201</v>
      </c>
      <c r="B1502" s="42" t="s">
        <v>158</v>
      </c>
      <c r="C1502" s="42" t="s">
        <v>159</v>
      </c>
      <c r="D1502" s="42" t="s">
        <v>110</v>
      </c>
      <c r="E1502" s="42" t="s">
        <v>111</v>
      </c>
      <c r="F1502" s="48">
        <v>44287</v>
      </c>
      <c r="G1502" s="33">
        <v>0</v>
      </c>
      <c r="H1502" s="33">
        <v>-72</v>
      </c>
      <c r="I1502" s="33">
        <v>-72</v>
      </c>
      <c r="J1502" s="49">
        <v>414749</v>
      </c>
      <c r="K1502" s="42"/>
      <c r="L1502" s="42"/>
    </row>
    <row r="1503" spans="1:12">
      <c r="A1503" s="39" t="s">
        <v>201</v>
      </c>
      <c r="B1503" s="42" t="s">
        <v>158</v>
      </c>
      <c r="C1503" s="42" t="s">
        <v>159</v>
      </c>
      <c r="D1503" s="42" t="s">
        <v>110</v>
      </c>
      <c r="E1503" s="42" t="s">
        <v>111</v>
      </c>
      <c r="F1503" s="48">
        <v>44287</v>
      </c>
      <c r="G1503" s="33">
        <v>0</v>
      </c>
      <c r="H1503" s="33">
        <v>-389.91</v>
      </c>
      <c r="I1503" s="33">
        <v>-389.91</v>
      </c>
      <c r="J1503" s="49">
        <v>414750</v>
      </c>
      <c r="K1503" s="42"/>
      <c r="L1503" s="42"/>
    </row>
    <row r="1504" spans="1:12">
      <c r="A1504" s="39" t="s">
        <v>201</v>
      </c>
      <c r="B1504" s="42" t="s">
        <v>158</v>
      </c>
      <c r="C1504" s="42" t="s">
        <v>159</v>
      </c>
      <c r="D1504" s="42" t="s">
        <v>110</v>
      </c>
      <c r="E1504" s="42" t="s">
        <v>111</v>
      </c>
      <c r="F1504" s="48">
        <v>44287</v>
      </c>
      <c r="G1504" s="33">
        <v>0</v>
      </c>
      <c r="H1504" s="33">
        <v>-389.91</v>
      </c>
      <c r="I1504" s="33">
        <v>-389.91</v>
      </c>
      <c r="J1504" s="49">
        <v>414751</v>
      </c>
      <c r="K1504" s="42"/>
      <c r="L1504" s="42"/>
    </row>
    <row r="1505" spans="1:12">
      <c r="A1505" s="39" t="s">
        <v>201</v>
      </c>
      <c r="B1505" s="42" t="s">
        <v>158</v>
      </c>
      <c r="C1505" s="42" t="s">
        <v>159</v>
      </c>
      <c r="D1505" s="42" t="s">
        <v>110</v>
      </c>
      <c r="E1505" s="42" t="s">
        <v>111</v>
      </c>
      <c r="F1505" s="48">
        <v>44287</v>
      </c>
      <c r="G1505" s="33">
        <v>0</v>
      </c>
      <c r="H1505" s="33">
        <v>-8529.31</v>
      </c>
      <c r="I1505" s="33">
        <v>-8529.31</v>
      </c>
      <c r="J1505" s="49">
        <v>414752</v>
      </c>
      <c r="K1505" s="42"/>
      <c r="L1505" s="42"/>
    </row>
    <row r="1506" spans="1:12">
      <c r="A1506" s="39" t="s">
        <v>201</v>
      </c>
      <c r="B1506" s="42" t="s">
        <v>158</v>
      </c>
      <c r="C1506" s="42" t="s">
        <v>159</v>
      </c>
      <c r="D1506" s="42" t="s">
        <v>110</v>
      </c>
      <c r="E1506" s="42" t="s">
        <v>111</v>
      </c>
      <c r="F1506" s="48">
        <v>44287</v>
      </c>
      <c r="G1506" s="33">
        <v>0</v>
      </c>
      <c r="H1506" s="33">
        <v>-378.67</v>
      </c>
      <c r="I1506" s="33">
        <v>-378.67</v>
      </c>
      <c r="J1506" s="49">
        <v>414753</v>
      </c>
      <c r="K1506" s="42"/>
      <c r="L1506" s="42"/>
    </row>
    <row r="1507" spans="1:12">
      <c r="A1507" s="39" t="s">
        <v>201</v>
      </c>
      <c r="B1507" s="42" t="s">
        <v>158</v>
      </c>
      <c r="C1507" s="42" t="s">
        <v>159</v>
      </c>
      <c r="D1507" s="42" t="s">
        <v>110</v>
      </c>
      <c r="E1507" s="42" t="s">
        <v>111</v>
      </c>
      <c r="F1507" s="48">
        <v>44309</v>
      </c>
      <c r="G1507" s="33">
        <v>0</v>
      </c>
      <c r="H1507" s="33">
        <v>-1520</v>
      </c>
      <c r="I1507" s="33">
        <v>-1520</v>
      </c>
      <c r="J1507" s="49">
        <v>414754</v>
      </c>
      <c r="K1507" s="42"/>
      <c r="L1507" s="42"/>
    </row>
    <row r="1508" spans="1:12">
      <c r="A1508" s="39" t="s">
        <v>201</v>
      </c>
      <c r="B1508" s="42" t="s">
        <v>158</v>
      </c>
      <c r="C1508" s="42" t="s">
        <v>159</v>
      </c>
      <c r="D1508" s="42" t="s">
        <v>110</v>
      </c>
      <c r="E1508" s="42" t="s">
        <v>111</v>
      </c>
      <c r="F1508" s="48">
        <v>44309</v>
      </c>
      <c r="G1508" s="33">
        <v>0</v>
      </c>
      <c r="H1508" s="33">
        <v>-2850</v>
      </c>
      <c r="I1508" s="33">
        <v>-2850</v>
      </c>
      <c r="J1508" s="49">
        <v>414755</v>
      </c>
      <c r="K1508" s="42"/>
      <c r="L1508" s="42"/>
    </row>
    <row r="1509" spans="1:12">
      <c r="A1509" s="39" t="s">
        <v>201</v>
      </c>
      <c r="B1509" s="42" t="s">
        <v>158</v>
      </c>
      <c r="C1509" s="42" t="s">
        <v>159</v>
      </c>
      <c r="D1509" s="42" t="s">
        <v>110</v>
      </c>
      <c r="E1509" s="42" t="s">
        <v>111</v>
      </c>
      <c r="F1509" s="48">
        <v>44312</v>
      </c>
      <c r="G1509" s="33">
        <v>0</v>
      </c>
      <c r="H1509" s="33">
        <v>-9056.25</v>
      </c>
      <c r="I1509" s="33">
        <v>-9056.25</v>
      </c>
      <c r="J1509" s="49">
        <v>414756</v>
      </c>
      <c r="K1509" s="42"/>
      <c r="L1509" s="42"/>
    </row>
    <row r="1510" spans="1:12">
      <c r="A1510" s="39" t="s">
        <v>201</v>
      </c>
      <c r="B1510" s="42" t="s">
        <v>158</v>
      </c>
      <c r="C1510" s="42" t="s">
        <v>159</v>
      </c>
      <c r="D1510" s="42" t="s">
        <v>110</v>
      </c>
      <c r="E1510" s="42" t="s">
        <v>111</v>
      </c>
      <c r="F1510" s="48">
        <v>44313</v>
      </c>
      <c r="G1510" s="33">
        <v>228.22</v>
      </c>
      <c r="H1510" s="33">
        <v>0</v>
      </c>
      <c r="I1510" s="33">
        <v>228.22</v>
      </c>
      <c r="J1510" s="49">
        <v>414687</v>
      </c>
      <c r="K1510" s="42"/>
      <c r="L1510" s="42"/>
    </row>
    <row r="1511" spans="1:12">
      <c r="A1511" s="39" t="s">
        <v>201</v>
      </c>
      <c r="B1511" s="42" t="s">
        <v>158</v>
      </c>
      <c r="C1511" s="42" t="s">
        <v>159</v>
      </c>
      <c r="D1511" s="42" t="s">
        <v>110</v>
      </c>
      <c r="E1511" s="42" t="s">
        <v>111</v>
      </c>
      <c r="F1511" s="48">
        <v>44313</v>
      </c>
      <c r="G1511" s="33">
        <v>421.84</v>
      </c>
      <c r="H1511" s="33">
        <v>0</v>
      </c>
      <c r="I1511" s="33">
        <v>421.84</v>
      </c>
      <c r="J1511" s="49">
        <v>414688</v>
      </c>
      <c r="K1511" s="42"/>
      <c r="L1511" s="42"/>
    </row>
    <row r="1512" spans="1:12">
      <c r="A1512" s="39" t="s">
        <v>201</v>
      </c>
      <c r="B1512" s="42" t="s">
        <v>158</v>
      </c>
      <c r="C1512" s="42" t="s">
        <v>159</v>
      </c>
      <c r="D1512" s="42" t="s">
        <v>110</v>
      </c>
      <c r="E1512" s="42" t="s">
        <v>111</v>
      </c>
      <c r="F1512" s="48">
        <v>44313</v>
      </c>
      <c r="G1512" s="33">
        <v>389.91</v>
      </c>
      <c r="H1512" s="33">
        <v>0</v>
      </c>
      <c r="I1512" s="33">
        <v>389.91</v>
      </c>
      <c r="J1512" s="49">
        <v>414689</v>
      </c>
      <c r="K1512" s="42"/>
      <c r="L1512" s="42"/>
    </row>
    <row r="1513" spans="1:12">
      <c r="A1513" s="39" t="s">
        <v>201</v>
      </c>
      <c r="B1513" s="42" t="s">
        <v>158</v>
      </c>
      <c r="C1513" s="42" t="s">
        <v>159</v>
      </c>
      <c r="D1513" s="42" t="s">
        <v>110</v>
      </c>
      <c r="E1513" s="42" t="s">
        <v>111</v>
      </c>
      <c r="F1513" s="48">
        <v>44313</v>
      </c>
      <c r="G1513" s="33">
        <v>389.91</v>
      </c>
      <c r="H1513" s="33">
        <v>0</v>
      </c>
      <c r="I1513" s="33">
        <v>389.91</v>
      </c>
      <c r="J1513" s="49">
        <v>414690</v>
      </c>
      <c r="K1513" s="42"/>
      <c r="L1513" s="42"/>
    </row>
    <row r="1514" spans="1:12">
      <c r="A1514" s="39" t="s">
        <v>201</v>
      </c>
      <c r="B1514" s="42" t="s">
        <v>158</v>
      </c>
      <c r="C1514" s="42" t="s">
        <v>159</v>
      </c>
      <c r="D1514" s="42" t="s">
        <v>110</v>
      </c>
      <c r="E1514" s="42" t="s">
        <v>111</v>
      </c>
      <c r="F1514" s="48">
        <v>44313</v>
      </c>
      <c r="G1514" s="33">
        <v>72</v>
      </c>
      <c r="H1514" s="33">
        <v>0</v>
      </c>
      <c r="I1514" s="33">
        <v>72</v>
      </c>
      <c r="J1514" s="49">
        <v>414691</v>
      </c>
      <c r="K1514" s="42"/>
      <c r="L1514" s="42"/>
    </row>
    <row r="1515" spans="1:12">
      <c r="A1515" s="39" t="s">
        <v>201</v>
      </c>
      <c r="B1515" s="42" t="s">
        <v>158</v>
      </c>
      <c r="C1515" s="42" t="s">
        <v>159</v>
      </c>
      <c r="D1515" s="42" t="s">
        <v>110</v>
      </c>
      <c r="E1515" s="42" t="s">
        <v>111</v>
      </c>
      <c r="F1515" s="48">
        <v>44313</v>
      </c>
      <c r="G1515" s="33">
        <v>912.55</v>
      </c>
      <c r="H1515" s="33">
        <v>0</v>
      </c>
      <c r="I1515" s="33">
        <v>912.55</v>
      </c>
      <c r="J1515" s="49">
        <v>414692</v>
      </c>
      <c r="K1515" s="42"/>
      <c r="L1515" s="42"/>
    </row>
    <row r="1516" spans="1:12">
      <c r="A1516" s="39" t="s">
        <v>201</v>
      </c>
      <c r="B1516" s="42" t="s">
        <v>158</v>
      </c>
      <c r="C1516" s="42" t="s">
        <v>159</v>
      </c>
      <c r="D1516" s="42" t="s">
        <v>110</v>
      </c>
      <c r="E1516" s="42" t="s">
        <v>111</v>
      </c>
      <c r="F1516" s="48">
        <v>44313</v>
      </c>
      <c r="G1516" s="33">
        <v>105.59</v>
      </c>
      <c r="H1516" s="33">
        <v>0</v>
      </c>
      <c r="I1516" s="33">
        <v>105.59</v>
      </c>
      <c r="J1516" s="49">
        <v>414693</v>
      </c>
      <c r="K1516" s="42"/>
      <c r="L1516" s="42"/>
    </row>
    <row r="1517" spans="1:12">
      <c r="A1517" s="39" t="s">
        <v>201</v>
      </c>
      <c r="B1517" s="42" t="s">
        <v>158</v>
      </c>
      <c r="C1517" s="42" t="s">
        <v>159</v>
      </c>
      <c r="D1517" s="42" t="s">
        <v>110</v>
      </c>
      <c r="E1517" s="42" t="s">
        <v>111</v>
      </c>
      <c r="F1517" s="48">
        <v>44313</v>
      </c>
      <c r="G1517" s="33">
        <v>856.63</v>
      </c>
      <c r="H1517" s="33">
        <v>0</v>
      </c>
      <c r="I1517" s="33">
        <v>856.63</v>
      </c>
      <c r="J1517" s="49">
        <v>414694</v>
      </c>
      <c r="K1517" s="42"/>
      <c r="L1517" s="42"/>
    </row>
    <row r="1518" spans="1:12">
      <c r="A1518" s="39" t="s">
        <v>201</v>
      </c>
      <c r="B1518" s="42" t="s">
        <v>158</v>
      </c>
      <c r="C1518" s="42" t="s">
        <v>159</v>
      </c>
      <c r="D1518" s="42" t="s">
        <v>110</v>
      </c>
      <c r="E1518" s="42" t="s">
        <v>111</v>
      </c>
      <c r="F1518" s="48">
        <v>44313</v>
      </c>
      <c r="G1518" s="33">
        <v>406.12</v>
      </c>
      <c r="H1518" s="33">
        <v>0</v>
      </c>
      <c r="I1518" s="33">
        <v>406.12</v>
      </c>
      <c r="J1518" s="49">
        <v>414695</v>
      </c>
      <c r="K1518" s="42"/>
      <c r="L1518" s="42"/>
    </row>
    <row r="1519" spans="1:12">
      <c r="A1519" s="39" t="s">
        <v>201</v>
      </c>
      <c r="B1519" s="42" t="s">
        <v>158</v>
      </c>
      <c r="C1519" s="42" t="s">
        <v>159</v>
      </c>
      <c r="D1519" s="42" t="s">
        <v>110</v>
      </c>
      <c r="E1519" s="42" t="s">
        <v>111</v>
      </c>
      <c r="F1519" s="48">
        <v>44313</v>
      </c>
      <c r="G1519" s="33">
        <v>34.9</v>
      </c>
      <c r="H1519" s="33">
        <v>0</v>
      </c>
      <c r="I1519" s="33">
        <v>34.9</v>
      </c>
      <c r="J1519" s="49">
        <v>414696</v>
      </c>
      <c r="K1519" s="42"/>
      <c r="L1519" s="42"/>
    </row>
    <row r="1520" spans="1:12">
      <c r="A1520" s="39" t="s">
        <v>201</v>
      </c>
      <c r="B1520" s="42" t="s">
        <v>158</v>
      </c>
      <c r="C1520" s="42" t="s">
        <v>159</v>
      </c>
      <c r="D1520" s="42" t="s">
        <v>110</v>
      </c>
      <c r="E1520" s="42" t="s">
        <v>111</v>
      </c>
      <c r="F1520" s="48">
        <v>44313</v>
      </c>
      <c r="G1520" s="33">
        <v>228.98</v>
      </c>
      <c r="H1520" s="33">
        <v>0</v>
      </c>
      <c r="I1520" s="33">
        <v>228.98</v>
      </c>
      <c r="J1520" s="49">
        <v>414697</v>
      </c>
      <c r="K1520" s="42"/>
      <c r="L1520" s="42"/>
    </row>
    <row r="1521" spans="1:12">
      <c r="A1521" s="39" t="s">
        <v>201</v>
      </c>
      <c r="B1521" s="42" t="s">
        <v>158</v>
      </c>
      <c r="C1521" s="42" t="s">
        <v>159</v>
      </c>
      <c r="D1521" s="42" t="s">
        <v>110</v>
      </c>
      <c r="E1521" s="42" t="s">
        <v>111</v>
      </c>
      <c r="F1521" s="48">
        <v>44313</v>
      </c>
      <c r="G1521" s="33">
        <v>72.989999999999995</v>
      </c>
      <c r="H1521" s="33">
        <v>0</v>
      </c>
      <c r="I1521" s="33">
        <v>72.989999999999995</v>
      </c>
      <c r="J1521" s="49">
        <v>414698</v>
      </c>
      <c r="K1521" s="42"/>
      <c r="L1521" s="42"/>
    </row>
    <row r="1522" spans="1:12">
      <c r="A1522" s="39" t="s">
        <v>201</v>
      </c>
      <c r="B1522" s="42" t="s">
        <v>158</v>
      </c>
      <c r="C1522" s="42" t="s">
        <v>159</v>
      </c>
      <c r="D1522" s="42" t="s">
        <v>110</v>
      </c>
      <c r="E1522" s="42" t="s">
        <v>111</v>
      </c>
      <c r="F1522" s="48">
        <v>44313</v>
      </c>
      <c r="G1522" s="33">
        <v>1432.12</v>
      </c>
      <c r="H1522" s="33">
        <v>0</v>
      </c>
      <c r="I1522" s="33">
        <v>1432.12</v>
      </c>
      <c r="J1522" s="49">
        <v>414699</v>
      </c>
      <c r="K1522" s="42"/>
      <c r="L1522" s="42"/>
    </row>
    <row r="1523" spans="1:12">
      <c r="A1523" s="39" t="s">
        <v>201</v>
      </c>
      <c r="B1523" s="42" t="s">
        <v>158</v>
      </c>
      <c r="C1523" s="42" t="s">
        <v>159</v>
      </c>
      <c r="D1523" s="42" t="s">
        <v>110</v>
      </c>
      <c r="E1523" s="42" t="s">
        <v>111</v>
      </c>
      <c r="F1523" s="48">
        <v>44313</v>
      </c>
      <c r="G1523" s="33">
        <v>2263.66</v>
      </c>
      <c r="H1523" s="33">
        <v>0</v>
      </c>
      <c r="I1523" s="33">
        <v>2263.66</v>
      </c>
      <c r="J1523" s="49">
        <v>414700</v>
      </c>
      <c r="K1523" s="42"/>
      <c r="L1523" s="42"/>
    </row>
    <row r="1524" spans="1:12">
      <c r="A1524" s="39" t="s">
        <v>201</v>
      </c>
      <c r="B1524" s="42" t="s">
        <v>158</v>
      </c>
      <c r="C1524" s="42" t="s">
        <v>159</v>
      </c>
      <c r="D1524" s="42" t="s">
        <v>110</v>
      </c>
      <c r="E1524" s="42" t="s">
        <v>111</v>
      </c>
      <c r="F1524" s="48">
        <v>44313</v>
      </c>
      <c r="G1524" s="33">
        <v>161.55000000000001</v>
      </c>
      <c r="H1524" s="33">
        <v>0</v>
      </c>
      <c r="I1524" s="33">
        <v>161.55000000000001</v>
      </c>
      <c r="J1524" s="49">
        <v>414701</v>
      </c>
      <c r="K1524" s="42"/>
      <c r="L1524" s="42"/>
    </row>
    <row r="1525" spans="1:12">
      <c r="A1525" s="39" t="s">
        <v>201</v>
      </c>
      <c r="B1525" s="42" t="s">
        <v>158</v>
      </c>
      <c r="C1525" s="42" t="s">
        <v>159</v>
      </c>
      <c r="D1525" s="42" t="s">
        <v>110</v>
      </c>
      <c r="E1525" s="42" t="s">
        <v>111</v>
      </c>
      <c r="F1525" s="48">
        <v>44313</v>
      </c>
      <c r="G1525" s="33">
        <v>1066.92</v>
      </c>
      <c r="H1525" s="33">
        <v>0</v>
      </c>
      <c r="I1525" s="33">
        <v>1066.92</v>
      </c>
      <c r="J1525" s="49">
        <v>414702</v>
      </c>
      <c r="K1525" s="42"/>
      <c r="L1525" s="42"/>
    </row>
    <row r="1526" spans="1:12">
      <c r="A1526" s="39" t="s">
        <v>201</v>
      </c>
      <c r="B1526" s="42" t="s">
        <v>158</v>
      </c>
      <c r="C1526" s="42" t="s">
        <v>159</v>
      </c>
      <c r="D1526" s="42" t="s">
        <v>110</v>
      </c>
      <c r="E1526" s="42" t="s">
        <v>111</v>
      </c>
      <c r="F1526" s="48">
        <v>44313</v>
      </c>
      <c r="G1526" s="33">
        <v>2535</v>
      </c>
      <c r="H1526" s="33">
        <v>0</v>
      </c>
      <c r="I1526" s="33">
        <v>2535</v>
      </c>
      <c r="J1526" s="49">
        <v>414703</v>
      </c>
      <c r="K1526" s="42"/>
      <c r="L1526" s="42"/>
    </row>
    <row r="1527" spans="1:12">
      <c r="A1527" s="39" t="s">
        <v>201</v>
      </c>
      <c r="B1527" s="42" t="s">
        <v>158</v>
      </c>
      <c r="C1527" s="42" t="s">
        <v>159</v>
      </c>
      <c r="D1527" s="42" t="s">
        <v>110</v>
      </c>
      <c r="E1527" s="42" t="s">
        <v>111</v>
      </c>
      <c r="F1527" s="48">
        <v>44313</v>
      </c>
      <c r="G1527" s="33">
        <v>34.9</v>
      </c>
      <c r="H1527" s="33">
        <v>0</v>
      </c>
      <c r="I1527" s="33">
        <v>34.9</v>
      </c>
      <c r="J1527" s="49">
        <v>414704</v>
      </c>
      <c r="K1527" s="42"/>
      <c r="L1527" s="42"/>
    </row>
    <row r="1528" spans="1:12">
      <c r="A1528" s="39" t="s">
        <v>201</v>
      </c>
      <c r="B1528" s="42" t="s">
        <v>158</v>
      </c>
      <c r="C1528" s="42" t="s">
        <v>159</v>
      </c>
      <c r="D1528" s="42" t="s">
        <v>110</v>
      </c>
      <c r="E1528" s="42" t="s">
        <v>111</v>
      </c>
      <c r="F1528" s="48">
        <v>44313</v>
      </c>
      <c r="G1528" s="33">
        <v>156.65</v>
      </c>
      <c r="H1528" s="33">
        <v>0</v>
      </c>
      <c r="I1528" s="33">
        <v>156.65</v>
      </c>
      <c r="J1528" s="49">
        <v>414705</v>
      </c>
      <c r="K1528" s="42"/>
      <c r="L1528" s="42"/>
    </row>
    <row r="1529" spans="1:12">
      <c r="A1529" s="39" t="s">
        <v>201</v>
      </c>
      <c r="B1529" s="42" t="s">
        <v>158</v>
      </c>
      <c r="C1529" s="42" t="s">
        <v>159</v>
      </c>
      <c r="D1529" s="42" t="s">
        <v>110</v>
      </c>
      <c r="E1529" s="42" t="s">
        <v>111</v>
      </c>
      <c r="F1529" s="48">
        <v>44313</v>
      </c>
      <c r="G1529" s="33">
        <v>309.77999999999997</v>
      </c>
      <c r="H1529" s="33">
        <v>0</v>
      </c>
      <c r="I1529" s="33">
        <v>309.77999999999997</v>
      </c>
      <c r="J1529" s="49">
        <v>414706</v>
      </c>
      <c r="K1529" s="42"/>
      <c r="L1529" s="42"/>
    </row>
    <row r="1530" spans="1:12">
      <c r="A1530" s="39" t="s">
        <v>201</v>
      </c>
      <c r="B1530" s="42" t="s">
        <v>158</v>
      </c>
      <c r="C1530" s="42" t="s">
        <v>159</v>
      </c>
      <c r="D1530" s="42" t="s">
        <v>110</v>
      </c>
      <c r="E1530" s="42" t="s">
        <v>111</v>
      </c>
      <c r="F1530" s="48">
        <v>44313</v>
      </c>
      <c r="G1530" s="33">
        <v>227.4</v>
      </c>
      <c r="H1530" s="33">
        <v>0</v>
      </c>
      <c r="I1530" s="33">
        <v>227.4</v>
      </c>
      <c r="J1530" s="49">
        <v>414707</v>
      </c>
      <c r="K1530" s="42"/>
      <c r="L1530" s="42"/>
    </row>
    <row r="1531" spans="1:12">
      <c r="A1531" s="39" t="s">
        <v>201</v>
      </c>
      <c r="B1531" s="42" t="s">
        <v>158</v>
      </c>
      <c r="C1531" s="42" t="s">
        <v>159</v>
      </c>
      <c r="D1531" s="42" t="s">
        <v>110</v>
      </c>
      <c r="E1531" s="42" t="s">
        <v>111</v>
      </c>
      <c r="F1531" s="48">
        <v>44313</v>
      </c>
      <c r="G1531" s="33">
        <v>46.25</v>
      </c>
      <c r="H1531" s="33">
        <v>0</v>
      </c>
      <c r="I1531" s="33">
        <v>46.25</v>
      </c>
      <c r="J1531" s="49">
        <v>414708</v>
      </c>
      <c r="K1531" s="42"/>
      <c r="L1531" s="42"/>
    </row>
    <row r="1532" spans="1:12">
      <c r="A1532" s="39" t="s">
        <v>201</v>
      </c>
      <c r="B1532" s="42" t="s">
        <v>158</v>
      </c>
      <c r="C1532" s="42" t="s">
        <v>159</v>
      </c>
      <c r="D1532" s="42" t="s">
        <v>110</v>
      </c>
      <c r="E1532" s="42" t="s">
        <v>111</v>
      </c>
      <c r="F1532" s="48">
        <v>44313</v>
      </c>
      <c r="G1532" s="33">
        <v>391.03</v>
      </c>
      <c r="H1532" s="33">
        <v>0</v>
      </c>
      <c r="I1532" s="33">
        <v>391.03</v>
      </c>
      <c r="J1532" s="49">
        <v>414709</v>
      </c>
      <c r="K1532" s="42"/>
      <c r="L1532" s="42"/>
    </row>
    <row r="1533" spans="1:12">
      <c r="A1533" s="39" t="s">
        <v>201</v>
      </c>
      <c r="B1533" s="42" t="s">
        <v>158</v>
      </c>
      <c r="C1533" s="42" t="s">
        <v>159</v>
      </c>
      <c r="D1533" s="42" t="s">
        <v>110</v>
      </c>
      <c r="E1533" s="42" t="s">
        <v>111</v>
      </c>
      <c r="F1533" s="48">
        <v>44313</v>
      </c>
      <c r="G1533" s="33">
        <v>19.36</v>
      </c>
      <c r="H1533" s="33">
        <v>0</v>
      </c>
      <c r="I1533" s="33">
        <v>19.36</v>
      </c>
      <c r="J1533" s="49">
        <v>414710</v>
      </c>
      <c r="K1533" s="42"/>
      <c r="L1533" s="42"/>
    </row>
    <row r="1534" spans="1:12">
      <c r="A1534" s="39" t="s">
        <v>201</v>
      </c>
      <c r="B1534" s="42" t="s">
        <v>158</v>
      </c>
      <c r="C1534" s="42" t="s">
        <v>159</v>
      </c>
      <c r="D1534" s="42" t="s">
        <v>110</v>
      </c>
      <c r="E1534" s="42" t="s">
        <v>111</v>
      </c>
      <c r="F1534" s="48">
        <v>44313</v>
      </c>
      <c r="G1534" s="33">
        <v>1212.46</v>
      </c>
      <c r="H1534" s="33">
        <v>0</v>
      </c>
      <c r="I1534" s="33">
        <v>1212.46</v>
      </c>
      <c r="J1534" s="49">
        <v>414711</v>
      </c>
      <c r="K1534" s="42"/>
      <c r="L1534" s="42"/>
    </row>
    <row r="1535" spans="1:12">
      <c r="A1535" s="39" t="s">
        <v>201</v>
      </c>
      <c r="B1535" s="42" t="s">
        <v>158</v>
      </c>
      <c r="C1535" s="42" t="s">
        <v>159</v>
      </c>
      <c r="D1535" s="42" t="s">
        <v>110</v>
      </c>
      <c r="E1535" s="42" t="s">
        <v>111</v>
      </c>
      <c r="F1535" s="48">
        <v>44313</v>
      </c>
      <c r="G1535" s="33">
        <v>28.69</v>
      </c>
      <c r="H1535" s="33">
        <v>0</v>
      </c>
      <c r="I1535" s="33">
        <v>28.69</v>
      </c>
      <c r="J1535" s="49">
        <v>414712</v>
      </c>
      <c r="K1535" s="42"/>
      <c r="L1535" s="42"/>
    </row>
    <row r="1536" spans="1:12">
      <c r="A1536" s="39" t="s">
        <v>201</v>
      </c>
      <c r="B1536" s="42" t="s">
        <v>158</v>
      </c>
      <c r="C1536" s="42" t="s">
        <v>159</v>
      </c>
      <c r="D1536" s="42" t="s">
        <v>110</v>
      </c>
      <c r="E1536" s="42" t="s">
        <v>111</v>
      </c>
      <c r="F1536" s="48">
        <v>44313</v>
      </c>
      <c r="G1536" s="33">
        <v>203.23</v>
      </c>
      <c r="H1536" s="33">
        <v>0</v>
      </c>
      <c r="I1536" s="33">
        <v>203.23</v>
      </c>
      <c r="J1536" s="49">
        <v>414713</v>
      </c>
      <c r="K1536" s="42"/>
      <c r="L1536" s="42"/>
    </row>
    <row r="1537" spans="1:12">
      <c r="A1537" s="39" t="s">
        <v>201</v>
      </c>
      <c r="B1537" s="42" t="s">
        <v>158</v>
      </c>
      <c r="C1537" s="42" t="s">
        <v>159</v>
      </c>
      <c r="D1537" s="42" t="s">
        <v>110</v>
      </c>
      <c r="E1537" s="42" t="s">
        <v>111</v>
      </c>
      <c r="F1537" s="48">
        <v>44316</v>
      </c>
      <c r="G1537" s="33">
        <v>94.35</v>
      </c>
      <c r="H1537" s="33">
        <v>0</v>
      </c>
      <c r="I1537" s="33">
        <v>94.35</v>
      </c>
      <c r="J1537" s="49">
        <v>414611</v>
      </c>
      <c r="K1537" s="42"/>
      <c r="L1537" s="42"/>
    </row>
    <row r="1538" spans="1:12">
      <c r="A1538" s="39" t="s">
        <v>201</v>
      </c>
      <c r="B1538" s="42" t="s">
        <v>158</v>
      </c>
      <c r="C1538" s="42" t="s">
        <v>159</v>
      </c>
      <c r="D1538" s="42" t="s">
        <v>110</v>
      </c>
      <c r="E1538" s="42" t="s">
        <v>111</v>
      </c>
      <c r="F1538" s="48">
        <v>44316</v>
      </c>
      <c r="G1538" s="33">
        <v>0</v>
      </c>
      <c r="H1538" s="33">
        <v>-11480.73</v>
      </c>
      <c r="I1538" s="33">
        <v>-11480.73</v>
      </c>
      <c r="J1538" s="49">
        <v>414612</v>
      </c>
      <c r="K1538" s="42"/>
      <c r="L1538" s="42"/>
    </row>
    <row r="1539" spans="1:12">
      <c r="A1539" s="39" t="s">
        <v>201</v>
      </c>
      <c r="B1539" s="42" t="s">
        <v>158</v>
      </c>
      <c r="C1539" s="42" t="s">
        <v>159</v>
      </c>
      <c r="D1539" s="42" t="s">
        <v>110</v>
      </c>
      <c r="E1539" s="42" t="s">
        <v>111</v>
      </c>
      <c r="F1539" s="48">
        <v>44316</v>
      </c>
      <c r="G1539" s="33">
        <v>0</v>
      </c>
      <c r="H1539" s="33">
        <v>-5326.52</v>
      </c>
      <c r="I1539" s="33">
        <v>-5326.52</v>
      </c>
      <c r="J1539" s="49">
        <v>414613</v>
      </c>
      <c r="K1539" s="42"/>
      <c r="L1539" s="42"/>
    </row>
    <row r="1540" spans="1:12">
      <c r="A1540" s="39" t="s">
        <v>201</v>
      </c>
      <c r="B1540" s="42" t="s">
        <v>158</v>
      </c>
      <c r="C1540" s="42" t="s">
        <v>159</v>
      </c>
      <c r="D1540" s="42" t="s">
        <v>110</v>
      </c>
      <c r="E1540" s="42" t="s">
        <v>111</v>
      </c>
      <c r="F1540" s="48">
        <v>44316</v>
      </c>
      <c r="G1540" s="33">
        <v>0</v>
      </c>
      <c r="H1540" s="33">
        <v>-271</v>
      </c>
      <c r="I1540" s="33">
        <v>-271</v>
      </c>
      <c r="J1540" s="49">
        <v>414759</v>
      </c>
      <c r="K1540" s="42"/>
      <c r="L1540" s="42"/>
    </row>
    <row r="1541" spans="1:12">
      <c r="A1541" s="39" t="s">
        <v>201</v>
      </c>
      <c r="B1541" s="42" t="s">
        <v>158</v>
      </c>
      <c r="C1541" s="42" t="s">
        <v>159</v>
      </c>
      <c r="D1541" s="42" t="s">
        <v>110</v>
      </c>
      <c r="E1541" s="42" t="s">
        <v>111</v>
      </c>
      <c r="F1541" s="48">
        <v>44316</v>
      </c>
      <c r="G1541" s="33">
        <v>0</v>
      </c>
      <c r="H1541" s="33">
        <v>-37.36</v>
      </c>
      <c r="I1541" s="33">
        <v>-37.36</v>
      </c>
      <c r="J1541" s="49">
        <v>414769</v>
      </c>
      <c r="K1541" s="42"/>
      <c r="L1541" s="42"/>
    </row>
    <row r="1542" spans="1:12">
      <c r="A1542" s="39" t="s">
        <v>201</v>
      </c>
      <c r="B1542" s="42" t="s">
        <v>158</v>
      </c>
      <c r="C1542" s="42" t="s">
        <v>159</v>
      </c>
      <c r="D1542" s="42" t="s">
        <v>110</v>
      </c>
      <c r="E1542" s="42" t="s">
        <v>111</v>
      </c>
      <c r="F1542" s="48">
        <v>44316</v>
      </c>
      <c r="G1542" s="33">
        <v>0</v>
      </c>
      <c r="H1542" s="33">
        <v>-112</v>
      </c>
      <c r="I1542" s="33">
        <v>-112</v>
      </c>
      <c r="J1542" s="49">
        <v>414770</v>
      </c>
      <c r="K1542" s="42"/>
      <c r="L1542" s="42"/>
    </row>
    <row r="1543" spans="1:12">
      <c r="A1543" s="39" t="s">
        <v>201</v>
      </c>
      <c r="B1543" s="42" t="s">
        <v>158</v>
      </c>
      <c r="C1543" s="42" t="s">
        <v>159</v>
      </c>
      <c r="D1543" s="42" t="s">
        <v>110</v>
      </c>
      <c r="E1543" s="42" t="s">
        <v>111</v>
      </c>
      <c r="F1543" s="48">
        <v>44316</v>
      </c>
      <c r="G1543" s="33">
        <v>0</v>
      </c>
      <c r="H1543" s="33">
        <v>-119.02</v>
      </c>
      <c r="I1543" s="33">
        <v>-119.02</v>
      </c>
      <c r="J1543" s="49">
        <v>414771</v>
      </c>
      <c r="K1543" s="42"/>
      <c r="L1543" s="42"/>
    </row>
    <row r="1544" spans="1:12">
      <c r="A1544" s="39" t="s">
        <v>201</v>
      </c>
      <c r="B1544" s="42" t="s">
        <v>158</v>
      </c>
      <c r="C1544" s="42" t="s">
        <v>159</v>
      </c>
      <c r="D1544" s="42" t="s">
        <v>110</v>
      </c>
      <c r="E1544" s="42" t="s">
        <v>111</v>
      </c>
      <c r="F1544" s="48">
        <v>44316</v>
      </c>
      <c r="G1544" s="33">
        <v>0</v>
      </c>
      <c r="H1544" s="33">
        <v>-20</v>
      </c>
      <c r="I1544" s="33">
        <v>-20</v>
      </c>
      <c r="J1544" s="49">
        <v>414772</v>
      </c>
      <c r="K1544" s="42"/>
      <c r="L1544" s="42"/>
    </row>
    <row r="1545" spans="1:12">
      <c r="A1545" s="39" t="s">
        <v>201</v>
      </c>
      <c r="B1545" s="42" t="s">
        <v>158</v>
      </c>
      <c r="C1545" s="42" t="s">
        <v>159</v>
      </c>
      <c r="D1545" s="42" t="s">
        <v>110</v>
      </c>
      <c r="E1545" s="42" t="s">
        <v>111</v>
      </c>
      <c r="F1545" s="48">
        <v>44316</v>
      </c>
      <c r="G1545" s="33">
        <v>0</v>
      </c>
      <c r="H1545" s="33">
        <v>-71.849999999999994</v>
      </c>
      <c r="I1545" s="33">
        <v>-71.849999999999994</v>
      </c>
      <c r="J1545" s="49">
        <v>414773</v>
      </c>
      <c r="K1545" s="42"/>
      <c r="L1545" s="42"/>
    </row>
    <row r="1546" spans="1:12">
      <c r="A1546" s="39" t="s">
        <v>201</v>
      </c>
      <c r="B1546" s="42" t="s">
        <v>158</v>
      </c>
      <c r="C1546" s="42" t="s">
        <v>159</v>
      </c>
      <c r="D1546" s="42" t="s">
        <v>110</v>
      </c>
      <c r="E1546" s="42" t="s">
        <v>111</v>
      </c>
      <c r="F1546" s="48">
        <v>44320</v>
      </c>
      <c r="G1546" s="33">
        <v>1520</v>
      </c>
      <c r="H1546" s="33">
        <v>0</v>
      </c>
      <c r="I1546" s="33">
        <v>1520</v>
      </c>
      <c r="J1546" s="49">
        <v>414714</v>
      </c>
      <c r="K1546" s="42"/>
      <c r="L1546" s="42"/>
    </row>
    <row r="1547" spans="1:12">
      <c r="A1547" s="39" t="s">
        <v>201</v>
      </c>
      <c r="B1547" s="42" t="s">
        <v>158</v>
      </c>
      <c r="C1547" s="42" t="s">
        <v>159</v>
      </c>
      <c r="D1547" s="42" t="s">
        <v>110</v>
      </c>
      <c r="E1547" s="42" t="s">
        <v>111</v>
      </c>
      <c r="F1547" s="48">
        <v>44320</v>
      </c>
      <c r="G1547" s="33">
        <v>8529.31</v>
      </c>
      <c r="H1547" s="33">
        <v>0</v>
      </c>
      <c r="I1547" s="33">
        <v>8529.31</v>
      </c>
      <c r="J1547" s="49">
        <v>414715</v>
      </c>
      <c r="K1547" s="42"/>
      <c r="L1547" s="42"/>
    </row>
    <row r="1548" spans="1:12">
      <c r="A1548" s="39" t="s">
        <v>201</v>
      </c>
      <c r="B1548" s="42" t="s">
        <v>158</v>
      </c>
      <c r="C1548" s="42" t="s">
        <v>159</v>
      </c>
      <c r="D1548" s="42" t="s">
        <v>110</v>
      </c>
      <c r="E1548" s="42" t="s">
        <v>111</v>
      </c>
      <c r="F1548" s="48">
        <v>44320</v>
      </c>
      <c r="G1548" s="33">
        <v>378.67</v>
      </c>
      <c r="H1548" s="33">
        <v>0</v>
      </c>
      <c r="I1548" s="33">
        <v>378.67</v>
      </c>
      <c r="J1548" s="49">
        <v>414716</v>
      </c>
      <c r="K1548" s="42"/>
      <c r="L1548" s="42"/>
    </row>
    <row r="1549" spans="1:12">
      <c r="A1549" s="39" t="s">
        <v>201</v>
      </c>
      <c r="B1549" s="42" t="s">
        <v>158</v>
      </c>
      <c r="C1549" s="42" t="s">
        <v>159</v>
      </c>
      <c r="D1549" s="42" t="s">
        <v>110</v>
      </c>
      <c r="E1549" s="42" t="s">
        <v>111</v>
      </c>
      <c r="F1549" s="48">
        <v>44326</v>
      </c>
      <c r="G1549" s="33">
        <v>0</v>
      </c>
      <c r="H1549" s="33">
        <v>-3871.29</v>
      </c>
      <c r="I1549" s="33">
        <v>-3871.29</v>
      </c>
      <c r="J1549" s="49">
        <v>414757</v>
      </c>
      <c r="K1549" s="42"/>
      <c r="L1549" s="42"/>
    </row>
    <row r="1550" spans="1:12">
      <c r="A1550" s="39" t="s">
        <v>201</v>
      </c>
      <c r="B1550" s="42" t="s">
        <v>158</v>
      </c>
      <c r="C1550" s="42" t="s">
        <v>159</v>
      </c>
      <c r="D1550" s="42" t="s">
        <v>110</v>
      </c>
      <c r="E1550" s="42" t="s">
        <v>111</v>
      </c>
      <c r="F1550" s="48">
        <v>44341</v>
      </c>
      <c r="G1550" s="33">
        <v>9056.25</v>
      </c>
      <c r="H1550" s="33">
        <v>0</v>
      </c>
      <c r="I1550" s="33">
        <v>9056.25</v>
      </c>
      <c r="J1550" s="49">
        <v>414717</v>
      </c>
      <c r="K1550" s="42"/>
      <c r="L1550" s="42"/>
    </row>
    <row r="1551" spans="1:12">
      <c r="A1551" s="39" t="s">
        <v>201</v>
      </c>
      <c r="B1551" s="42" t="s">
        <v>158</v>
      </c>
      <c r="C1551" s="42" t="s">
        <v>159</v>
      </c>
      <c r="D1551" s="42" t="s">
        <v>110</v>
      </c>
      <c r="E1551" s="42" t="s">
        <v>111</v>
      </c>
      <c r="F1551" s="48">
        <v>44347</v>
      </c>
      <c r="G1551" s="33">
        <v>0</v>
      </c>
      <c r="H1551" s="33">
        <v>-100000</v>
      </c>
      <c r="I1551" s="33">
        <v>-100000</v>
      </c>
      <c r="J1551" s="49">
        <v>414620</v>
      </c>
      <c r="K1551" s="42"/>
      <c r="L1551" s="42"/>
    </row>
    <row r="1552" spans="1:12">
      <c r="A1552" s="39" t="s">
        <v>201</v>
      </c>
      <c r="B1552" s="42" t="s">
        <v>158</v>
      </c>
      <c r="C1552" s="42" t="s">
        <v>159</v>
      </c>
      <c r="D1552" s="42" t="s">
        <v>110</v>
      </c>
      <c r="E1552" s="42" t="s">
        <v>111</v>
      </c>
      <c r="F1552" s="48">
        <v>44347</v>
      </c>
      <c r="G1552" s="33">
        <v>10525.7</v>
      </c>
      <c r="H1552" s="33">
        <v>0</v>
      </c>
      <c r="I1552" s="33">
        <v>10525.7</v>
      </c>
      <c r="J1552" s="49">
        <v>414621</v>
      </c>
      <c r="K1552" s="42"/>
      <c r="L1552" s="42"/>
    </row>
    <row r="1553" spans="1:12">
      <c r="A1553" s="39" t="s">
        <v>201</v>
      </c>
      <c r="B1553" s="42" t="s">
        <v>158</v>
      </c>
      <c r="C1553" s="42" t="s">
        <v>159</v>
      </c>
      <c r="D1553" s="42" t="s">
        <v>110</v>
      </c>
      <c r="E1553" s="42" t="s">
        <v>111</v>
      </c>
      <c r="F1553" s="48">
        <v>44347</v>
      </c>
      <c r="G1553" s="33">
        <v>183508.42</v>
      </c>
      <c r="H1553" s="33">
        <v>0</v>
      </c>
      <c r="I1553" s="33">
        <v>183508.42</v>
      </c>
      <c r="J1553" s="49">
        <v>414622</v>
      </c>
      <c r="K1553" s="42"/>
      <c r="L1553" s="42"/>
    </row>
    <row r="1554" spans="1:12">
      <c r="A1554" s="39" t="s">
        <v>201</v>
      </c>
      <c r="B1554" s="42" t="s">
        <v>158</v>
      </c>
      <c r="C1554" s="42" t="s">
        <v>159</v>
      </c>
      <c r="D1554" s="42" t="s">
        <v>110</v>
      </c>
      <c r="E1554" s="42" t="s">
        <v>111</v>
      </c>
      <c r="F1554" s="48">
        <v>44347</v>
      </c>
      <c r="G1554" s="33">
        <v>0</v>
      </c>
      <c r="H1554" s="33">
        <v>-447.25</v>
      </c>
      <c r="I1554" s="33">
        <v>-447.25</v>
      </c>
      <c r="J1554" s="49">
        <v>414623</v>
      </c>
      <c r="K1554" s="42"/>
      <c r="L1554" s="42"/>
    </row>
    <row r="1555" spans="1:12">
      <c r="A1555" s="39" t="s">
        <v>201</v>
      </c>
      <c r="B1555" s="42" t="s">
        <v>158</v>
      </c>
      <c r="C1555" s="42" t="s">
        <v>159</v>
      </c>
      <c r="D1555" s="42" t="s">
        <v>110</v>
      </c>
      <c r="E1555" s="42" t="s">
        <v>111</v>
      </c>
      <c r="F1555" s="48">
        <v>44347</v>
      </c>
      <c r="G1555" s="33">
        <v>0</v>
      </c>
      <c r="H1555" s="33">
        <v>-300</v>
      </c>
      <c r="I1555" s="33">
        <v>-300</v>
      </c>
      <c r="J1555" s="49">
        <v>414760</v>
      </c>
      <c r="K1555" s="42"/>
      <c r="L1555" s="42"/>
    </row>
    <row r="1556" spans="1:12">
      <c r="A1556" s="39" t="s">
        <v>201</v>
      </c>
      <c r="B1556" s="42" t="s">
        <v>158</v>
      </c>
      <c r="C1556" s="42" t="s">
        <v>159</v>
      </c>
      <c r="D1556" s="42" t="s">
        <v>110</v>
      </c>
      <c r="E1556" s="42" t="s">
        <v>111</v>
      </c>
      <c r="F1556" s="48">
        <v>44347</v>
      </c>
      <c r="G1556" s="33">
        <v>0</v>
      </c>
      <c r="H1556" s="33">
        <v>-136.99</v>
      </c>
      <c r="I1556" s="33">
        <v>-136.99</v>
      </c>
      <c r="J1556" s="49">
        <v>414761</v>
      </c>
      <c r="K1556" s="42"/>
      <c r="L1556" s="42"/>
    </row>
    <row r="1557" spans="1:12">
      <c r="A1557" s="39" t="s">
        <v>201</v>
      </c>
      <c r="B1557" s="42" t="s">
        <v>158</v>
      </c>
      <c r="C1557" s="42" t="s">
        <v>159</v>
      </c>
      <c r="D1557" s="42" t="s">
        <v>110</v>
      </c>
      <c r="E1557" s="42" t="s">
        <v>111</v>
      </c>
      <c r="F1557" s="48">
        <v>44347</v>
      </c>
      <c r="G1557" s="33">
        <v>0</v>
      </c>
      <c r="H1557" s="33">
        <v>-376.48</v>
      </c>
      <c r="I1557" s="33">
        <v>-376.48</v>
      </c>
      <c r="J1557" s="49">
        <v>414762</v>
      </c>
      <c r="K1557" s="42"/>
      <c r="L1557" s="42"/>
    </row>
    <row r="1558" spans="1:12">
      <c r="A1558" s="39" t="s">
        <v>201</v>
      </c>
      <c r="B1558" s="42" t="s">
        <v>158</v>
      </c>
      <c r="C1558" s="42" t="s">
        <v>159</v>
      </c>
      <c r="D1558" s="42" t="s">
        <v>110</v>
      </c>
      <c r="E1558" s="42" t="s">
        <v>111</v>
      </c>
      <c r="F1558" s="48">
        <v>44347</v>
      </c>
      <c r="G1558" s="33">
        <v>0</v>
      </c>
      <c r="H1558" s="33">
        <v>-5</v>
      </c>
      <c r="I1558" s="33">
        <v>-5</v>
      </c>
      <c r="J1558" s="49">
        <v>414763</v>
      </c>
      <c r="K1558" s="42"/>
      <c r="L1558" s="42"/>
    </row>
    <row r="1559" spans="1:12">
      <c r="A1559" s="39" t="s">
        <v>201</v>
      </c>
      <c r="B1559" s="42" t="s">
        <v>158</v>
      </c>
      <c r="C1559" s="42" t="s">
        <v>159</v>
      </c>
      <c r="D1559" s="42" t="s">
        <v>110</v>
      </c>
      <c r="E1559" s="42" t="s">
        <v>111</v>
      </c>
      <c r="F1559" s="48">
        <v>44347</v>
      </c>
      <c r="G1559" s="33">
        <v>0</v>
      </c>
      <c r="H1559" s="33">
        <v>-468.4</v>
      </c>
      <c r="I1559" s="33">
        <v>-468.4</v>
      </c>
      <c r="J1559" s="49">
        <v>414764</v>
      </c>
      <c r="K1559" s="42"/>
      <c r="L1559" s="42"/>
    </row>
    <row r="1560" spans="1:12">
      <c r="A1560" s="39" t="s">
        <v>201</v>
      </c>
      <c r="B1560" s="42" t="s">
        <v>158</v>
      </c>
      <c r="C1560" s="42" t="s">
        <v>159</v>
      </c>
      <c r="D1560" s="42" t="s">
        <v>110</v>
      </c>
      <c r="E1560" s="42" t="s">
        <v>111</v>
      </c>
      <c r="F1560" s="48">
        <v>44347</v>
      </c>
      <c r="G1560" s="33">
        <v>0</v>
      </c>
      <c r="H1560" s="33">
        <v>-2610</v>
      </c>
      <c r="I1560" s="33">
        <v>-2610</v>
      </c>
      <c r="J1560" s="49">
        <v>414766</v>
      </c>
      <c r="K1560" s="42"/>
      <c r="L1560" s="42"/>
    </row>
    <row r="1561" spans="1:12">
      <c r="A1561" s="39" t="s">
        <v>201</v>
      </c>
      <c r="B1561" s="42" t="s">
        <v>158</v>
      </c>
      <c r="C1561" s="42" t="s">
        <v>159</v>
      </c>
      <c r="D1561" s="42" t="s">
        <v>110</v>
      </c>
      <c r="E1561" s="42" t="s">
        <v>111</v>
      </c>
      <c r="F1561" s="48">
        <v>44348</v>
      </c>
      <c r="G1561" s="33">
        <v>0</v>
      </c>
      <c r="H1561" s="33">
        <v>-3245</v>
      </c>
      <c r="I1561" s="33">
        <v>-3245</v>
      </c>
      <c r="J1561" s="49">
        <v>414758</v>
      </c>
      <c r="K1561" s="42"/>
      <c r="L1561" s="42"/>
    </row>
    <row r="1562" spans="1:12">
      <c r="A1562" s="39" t="s">
        <v>201</v>
      </c>
      <c r="B1562" s="42" t="s">
        <v>158</v>
      </c>
      <c r="C1562" s="42" t="s">
        <v>159</v>
      </c>
      <c r="D1562" s="42" t="s">
        <v>110</v>
      </c>
      <c r="E1562" s="42" t="s">
        <v>111</v>
      </c>
      <c r="F1562" s="48">
        <v>44348</v>
      </c>
      <c r="G1562" s="33">
        <v>0</v>
      </c>
      <c r="H1562" s="33">
        <v>-357.5</v>
      </c>
      <c r="I1562" s="33">
        <v>-357.5</v>
      </c>
      <c r="J1562" s="49">
        <v>414765</v>
      </c>
      <c r="K1562" s="42"/>
      <c r="L1562" s="42"/>
    </row>
    <row r="1563" spans="1:12">
      <c r="A1563" s="39" t="s">
        <v>201</v>
      </c>
      <c r="B1563" s="42" t="s">
        <v>158</v>
      </c>
      <c r="C1563" s="42" t="s">
        <v>159</v>
      </c>
      <c r="D1563" s="42" t="s">
        <v>110</v>
      </c>
      <c r="E1563" s="42" t="s">
        <v>111</v>
      </c>
      <c r="F1563" s="48">
        <v>44355</v>
      </c>
      <c r="G1563" s="33">
        <v>2850</v>
      </c>
      <c r="H1563" s="33">
        <v>0</v>
      </c>
      <c r="I1563" s="33">
        <v>2850</v>
      </c>
      <c r="J1563" s="49">
        <v>414718</v>
      </c>
      <c r="K1563" s="42"/>
      <c r="L1563" s="42"/>
    </row>
    <row r="1564" spans="1:12">
      <c r="A1564" s="39" t="s">
        <v>201</v>
      </c>
      <c r="B1564" s="42" t="s">
        <v>158</v>
      </c>
      <c r="C1564" s="42" t="s">
        <v>159</v>
      </c>
      <c r="D1564" s="42" t="s">
        <v>110</v>
      </c>
      <c r="E1564" s="42" t="s">
        <v>111</v>
      </c>
      <c r="F1564" s="48">
        <v>44355</v>
      </c>
      <c r="G1564" s="33">
        <v>3871.29</v>
      </c>
      <c r="H1564" s="33">
        <v>0</v>
      </c>
      <c r="I1564" s="33">
        <v>3871.29</v>
      </c>
      <c r="J1564" s="49">
        <v>414719</v>
      </c>
      <c r="K1564" s="42"/>
      <c r="L1564" s="42"/>
    </row>
    <row r="1565" spans="1:12">
      <c r="A1565" s="39" t="s">
        <v>201</v>
      </c>
      <c r="B1565" s="42" t="s">
        <v>158</v>
      </c>
      <c r="C1565" s="42" t="s">
        <v>159</v>
      </c>
      <c r="D1565" s="42" t="s">
        <v>110</v>
      </c>
      <c r="E1565" s="42" t="s">
        <v>111</v>
      </c>
      <c r="F1565" s="48">
        <v>44376</v>
      </c>
      <c r="G1565" s="33">
        <v>136.99</v>
      </c>
      <c r="H1565" s="33">
        <v>0</v>
      </c>
      <c r="I1565" s="33">
        <v>136.99</v>
      </c>
      <c r="J1565" s="49">
        <v>414720</v>
      </c>
      <c r="K1565" s="42"/>
      <c r="L1565" s="42"/>
    </row>
    <row r="1566" spans="1:12">
      <c r="A1566" s="39" t="s">
        <v>201</v>
      </c>
      <c r="B1566" s="42" t="s">
        <v>158</v>
      </c>
      <c r="C1566" s="42" t="s">
        <v>159</v>
      </c>
      <c r="D1566" s="42" t="s">
        <v>110</v>
      </c>
      <c r="E1566" s="42" t="s">
        <v>111</v>
      </c>
      <c r="F1566" s="48">
        <v>44376</v>
      </c>
      <c r="G1566" s="33">
        <v>376.48</v>
      </c>
      <c r="H1566" s="33">
        <v>0</v>
      </c>
      <c r="I1566" s="33">
        <v>376.48</v>
      </c>
      <c r="J1566" s="49">
        <v>414721</v>
      </c>
      <c r="K1566" s="42"/>
      <c r="L1566" s="42"/>
    </row>
    <row r="1567" spans="1:12">
      <c r="A1567" s="39" t="s">
        <v>201</v>
      </c>
      <c r="B1567" s="42" t="s">
        <v>158</v>
      </c>
      <c r="C1567" s="42" t="s">
        <v>159</v>
      </c>
      <c r="D1567" s="42" t="s">
        <v>110</v>
      </c>
      <c r="E1567" s="42" t="s">
        <v>111</v>
      </c>
      <c r="F1567" s="48">
        <v>44376</v>
      </c>
      <c r="G1567" s="33">
        <v>5</v>
      </c>
      <c r="H1567" s="33">
        <v>0</v>
      </c>
      <c r="I1567" s="33">
        <v>5</v>
      </c>
      <c r="J1567" s="49">
        <v>414722</v>
      </c>
      <c r="K1567" s="42"/>
      <c r="L1567" s="42"/>
    </row>
    <row r="1568" spans="1:12">
      <c r="A1568" s="39" t="s">
        <v>201</v>
      </c>
      <c r="B1568" s="42" t="s">
        <v>158</v>
      </c>
      <c r="C1568" s="42" t="s">
        <v>159</v>
      </c>
      <c r="D1568" s="42" t="s">
        <v>110</v>
      </c>
      <c r="E1568" s="42" t="s">
        <v>111</v>
      </c>
      <c r="F1568" s="48">
        <v>44376</v>
      </c>
      <c r="G1568" s="33">
        <v>468.4</v>
      </c>
      <c r="H1568" s="33">
        <v>0</v>
      </c>
      <c r="I1568" s="33">
        <v>468.4</v>
      </c>
      <c r="J1568" s="49">
        <v>414723</v>
      </c>
      <c r="K1568" s="42"/>
      <c r="L1568" s="42"/>
    </row>
    <row r="1569" spans="1:12">
      <c r="A1569" s="39" t="s">
        <v>201</v>
      </c>
      <c r="B1569" s="42" t="s">
        <v>158</v>
      </c>
      <c r="C1569" s="42" t="s">
        <v>159</v>
      </c>
      <c r="D1569" s="42" t="s">
        <v>110</v>
      </c>
      <c r="E1569" s="42" t="s">
        <v>111</v>
      </c>
      <c r="F1569" s="48">
        <v>44376</v>
      </c>
      <c r="G1569" s="33">
        <v>300</v>
      </c>
      <c r="H1569" s="33">
        <v>0</v>
      </c>
      <c r="I1569" s="33">
        <v>300</v>
      </c>
      <c r="J1569" s="49">
        <v>414724</v>
      </c>
      <c r="K1569" s="42"/>
      <c r="L1569" s="42"/>
    </row>
    <row r="1570" spans="1:12">
      <c r="A1570" s="39" t="s">
        <v>201</v>
      </c>
      <c r="B1570" s="42" t="s">
        <v>158</v>
      </c>
      <c r="C1570" s="42" t="s">
        <v>159</v>
      </c>
      <c r="D1570" s="42" t="s">
        <v>110</v>
      </c>
      <c r="E1570" s="42" t="s">
        <v>111</v>
      </c>
      <c r="F1570" s="48">
        <v>44376</v>
      </c>
      <c r="G1570" s="33">
        <v>271</v>
      </c>
      <c r="H1570" s="33">
        <v>0</v>
      </c>
      <c r="I1570" s="33">
        <v>271</v>
      </c>
      <c r="J1570" s="49">
        <v>414725</v>
      </c>
      <c r="K1570" s="42"/>
      <c r="L1570" s="42"/>
    </row>
    <row r="1571" spans="1:12">
      <c r="A1571" s="39" t="s">
        <v>201</v>
      </c>
      <c r="B1571" s="42" t="s">
        <v>158</v>
      </c>
      <c r="C1571" s="42" t="s">
        <v>159</v>
      </c>
      <c r="D1571" s="42" t="s">
        <v>110</v>
      </c>
      <c r="E1571" s="42" t="s">
        <v>111</v>
      </c>
      <c r="F1571" s="48">
        <v>44376</v>
      </c>
      <c r="G1571" s="33">
        <v>3245</v>
      </c>
      <c r="H1571" s="33">
        <v>0</v>
      </c>
      <c r="I1571" s="33">
        <v>3245</v>
      </c>
      <c r="J1571" s="49">
        <v>414726</v>
      </c>
      <c r="K1571" s="42"/>
      <c r="L1571" s="42"/>
    </row>
    <row r="1572" spans="1:12">
      <c r="A1572" s="39" t="s">
        <v>201</v>
      </c>
      <c r="B1572" s="42" t="s">
        <v>158</v>
      </c>
      <c r="C1572" s="42" t="s">
        <v>159</v>
      </c>
      <c r="D1572" s="42" t="s">
        <v>110</v>
      </c>
      <c r="E1572" s="42" t="s">
        <v>111</v>
      </c>
      <c r="F1572" s="48">
        <v>44377</v>
      </c>
      <c r="G1572" s="33">
        <v>711.9</v>
      </c>
      <c r="H1572" s="33">
        <v>0</v>
      </c>
      <c r="I1572" s="33">
        <v>711.9</v>
      </c>
      <c r="J1572" s="49">
        <v>414651</v>
      </c>
      <c r="K1572" s="42"/>
      <c r="L1572" s="42"/>
    </row>
    <row r="1573" spans="1:12">
      <c r="A1573" s="39" t="s">
        <v>201</v>
      </c>
      <c r="B1573" s="42" t="s">
        <v>158</v>
      </c>
      <c r="C1573" s="42" t="s">
        <v>159</v>
      </c>
      <c r="D1573" s="42" t="s">
        <v>110</v>
      </c>
      <c r="E1573" s="42" t="s">
        <v>111</v>
      </c>
      <c r="F1573" s="48">
        <v>44377</v>
      </c>
      <c r="G1573" s="33">
        <v>955.03</v>
      </c>
      <c r="H1573" s="33">
        <v>0</v>
      </c>
      <c r="I1573" s="33">
        <v>955.03</v>
      </c>
      <c r="J1573" s="49">
        <v>414652</v>
      </c>
      <c r="K1573" s="42"/>
      <c r="L1573" s="42"/>
    </row>
    <row r="1574" spans="1:12">
      <c r="A1574" s="39" t="s">
        <v>201</v>
      </c>
      <c r="B1574" s="42" t="s">
        <v>158</v>
      </c>
      <c r="C1574" s="42" t="s">
        <v>159</v>
      </c>
      <c r="D1574" s="42" t="s">
        <v>110</v>
      </c>
      <c r="E1574" s="42" t="s">
        <v>111</v>
      </c>
      <c r="F1574" s="48">
        <v>44377</v>
      </c>
      <c r="G1574" s="33">
        <v>1</v>
      </c>
      <c r="H1574" s="33">
        <v>0</v>
      </c>
      <c r="I1574" s="33">
        <v>1</v>
      </c>
      <c r="J1574" s="49">
        <v>414653</v>
      </c>
      <c r="K1574" s="42"/>
      <c r="L1574" s="42"/>
    </row>
    <row r="1575" spans="1:12">
      <c r="A1575" s="39" t="s">
        <v>201</v>
      </c>
      <c r="B1575" s="42" t="s">
        <v>158</v>
      </c>
      <c r="C1575" s="42" t="s">
        <v>159</v>
      </c>
      <c r="D1575" s="42" t="s">
        <v>110</v>
      </c>
      <c r="E1575" s="42" t="s">
        <v>111</v>
      </c>
      <c r="F1575" s="48">
        <v>44377</v>
      </c>
      <c r="G1575" s="33">
        <v>0</v>
      </c>
      <c r="H1575" s="33">
        <v>-1646.23</v>
      </c>
      <c r="I1575" s="33">
        <v>-1646.23</v>
      </c>
      <c r="J1575" s="49">
        <v>414685</v>
      </c>
      <c r="K1575" s="42"/>
      <c r="L1575" s="42"/>
    </row>
    <row r="1576" spans="1:12">
      <c r="A1576" s="39" t="s">
        <v>201</v>
      </c>
      <c r="B1576" s="42" t="s">
        <v>158</v>
      </c>
      <c r="C1576" s="42" t="s">
        <v>159</v>
      </c>
      <c r="D1576" s="42" t="s">
        <v>110</v>
      </c>
      <c r="E1576" s="42" t="s">
        <v>111</v>
      </c>
      <c r="F1576" s="48">
        <v>44377</v>
      </c>
      <c r="G1576" s="33">
        <v>0</v>
      </c>
      <c r="H1576" s="33">
        <v>-600</v>
      </c>
      <c r="I1576" s="33">
        <v>-600</v>
      </c>
      <c r="J1576" s="49">
        <v>414767</v>
      </c>
      <c r="K1576" s="42"/>
      <c r="L1576" s="42"/>
    </row>
    <row r="1577" spans="1:12">
      <c r="A1577" s="39" t="s">
        <v>201</v>
      </c>
      <c r="B1577" s="42" t="s">
        <v>158</v>
      </c>
      <c r="C1577" s="42" t="s">
        <v>159</v>
      </c>
      <c r="D1577" s="42" t="s">
        <v>110</v>
      </c>
      <c r="E1577" s="42" t="s">
        <v>111</v>
      </c>
      <c r="F1577" s="48">
        <v>44377</v>
      </c>
      <c r="G1577" s="33">
        <v>0</v>
      </c>
      <c r="H1577" s="33">
        <v>-600</v>
      </c>
      <c r="I1577" s="33">
        <v>-600</v>
      </c>
      <c r="J1577" s="49">
        <v>414768</v>
      </c>
      <c r="K1577" s="42"/>
      <c r="L1577" s="42"/>
    </row>
    <row r="1578" spans="1:12">
      <c r="A1578" s="39" t="s">
        <v>201</v>
      </c>
      <c r="B1578" s="42" t="s">
        <v>158</v>
      </c>
      <c r="C1578" s="42" t="s">
        <v>159</v>
      </c>
      <c r="D1578" s="42" t="s">
        <v>110</v>
      </c>
      <c r="E1578" s="42" t="s">
        <v>111</v>
      </c>
      <c r="F1578" s="48">
        <v>44377</v>
      </c>
      <c r="G1578" s="33">
        <v>349722.44</v>
      </c>
      <c r="H1578" s="33">
        <v>-335851.43</v>
      </c>
      <c r="I1578" s="33">
        <v>13871.01</v>
      </c>
      <c r="J1578" s="49">
        <v>416817</v>
      </c>
      <c r="K1578" s="42"/>
      <c r="L1578" s="42"/>
    </row>
    <row r="1579" spans="1:12">
      <c r="A1579" s="39" t="s">
        <v>201</v>
      </c>
      <c r="B1579" s="42" t="s">
        <v>158</v>
      </c>
      <c r="C1579" s="42" t="s">
        <v>159</v>
      </c>
      <c r="D1579" s="42" t="s">
        <v>110</v>
      </c>
      <c r="E1579" s="42" t="s">
        <v>111</v>
      </c>
      <c r="F1579" s="48">
        <v>44377</v>
      </c>
      <c r="G1579" s="33">
        <v>335851.43</v>
      </c>
      <c r="H1579" s="33">
        <v>-349722.44</v>
      </c>
      <c r="I1579" s="33">
        <v>-13871.01</v>
      </c>
      <c r="J1579" s="49">
        <v>416817</v>
      </c>
      <c r="K1579" s="42"/>
      <c r="L1579" s="42"/>
    </row>
    <row r="1580" spans="1:12">
      <c r="A1580" s="39" t="s">
        <v>201</v>
      </c>
      <c r="B1580" s="42" t="s">
        <v>158</v>
      </c>
      <c r="C1580" s="42" t="s">
        <v>159</v>
      </c>
      <c r="D1580" s="42" t="s">
        <v>110</v>
      </c>
      <c r="E1580" s="42" t="s">
        <v>111</v>
      </c>
      <c r="F1580" s="48">
        <v>44378</v>
      </c>
      <c r="G1580" s="33">
        <v>1646.23</v>
      </c>
      <c r="H1580" s="33">
        <v>0</v>
      </c>
      <c r="I1580" s="33">
        <v>1646.23</v>
      </c>
      <c r="J1580" s="49">
        <v>445495</v>
      </c>
      <c r="K1580" s="42"/>
      <c r="L1580" s="42"/>
    </row>
    <row r="1581" spans="1:12">
      <c r="A1581" s="39" t="s">
        <v>201</v>
      </c>
      <c r="B1581" s="42" t="s">
        <v>158</v>
      </c>
      <c r="C1581" s="42" t="s">
        <v>159</v>
      </c>
      <c r="D1581" s="42" t="s">
        <v>110</v>
      </c>
      <c r="E1581" s="42" t="s">
        <v>111</v>
      </c>
      <c r="F1581" s="48">
        <v>44378</v>
      </c>
      <c r="G1581" s="33">
        <v>0</v>
      </c>
      <c r="H1581" s="33">
        <v>-2987.21</v>
      </c>
      <c r="I1581" s="33">
        <v>-2987.21</v>
      </c>
      <c r="J1581" s="49">
        <v>446007</v>
      </c>
      <c r="K1581" s="42"/>
      <c r="L1581" s="42"/>
    </row>
    <row r="1582" spans="1:12">
      <c r="A1582" s="39" t="s">
        <v>201</v>
      </c>
      <c r="B1582" s="42" t="s">
        <v>158</v>
      </c>
      <c r="C1582" s="42" t="s">
        <v>159</v>
      </c>
      <c r="D1582" s="42" t="s">
        <v>110</v>
      </c>
      <c r="E1582" s="42" t="s">
        <v>111</v>
      </c>
      <c r="F1582" s="48">
        <v>44378</v>
      </c>
      <c r="G1582" s="33">
        <v>0</v>
      </c>
      <c r="H1582" s="33">
        <v>-931.92</v>
      </c>
      <c r="I1582" s="33">
        <v>-931.92</v>
      </c>
      <c r="J1582" s="49">
        <v>446014</v>
      </c>
      <c r="K1582" s="42"/>
      <c r="L1582" s="42"/>
    </row>
    <row r="1583" spans="1:12" s="20" customFormat="1">
      <c r="A1583" s="39" t="s">
        <v>201</v>
      </c>
      <c r="B1583" s="42" t="s">
        <v>158</v>
      </c>
      <c r="C1583" s="42" t="s">
        <v>159</v>
      </c>
      <c r="D1583" s="42" t="s">
        <v>110</v>
      </c>
      <c r="E1583" s="42" t="s">
        <v>111</v>
      </c>
      <c r="F1583" s="48">
        <v>44378</v>
      </c>
      <c r="G1583" s="33">
        <v>0</v>
      </c>
      <c r="H1583" s="33">
        <v>-11475</v>
      </c>
      <c r="I1583" s="33">
        <v>-11475</v>
      </c>
      <c r="J1583" s="49">
        <v>446302</v>
      </c>
      <c r="K1583" s="42"/>
      <c r="L1583" s="42"/>
    </row>
    <row r="1584" spans="1:12">
      <c r="A1584" s="39" t="s">
        <v>201</v>
      </c>
      <c r="B1584" s="42" t="s">
        <v>158</v>
      </c>
      <c r="C1584" s="42" t="s">
        <v>159</v>
      </c>
      <c r="D1584" s="42" t="s">
        <v>110</v>
      </c>
      <c r="E1584" s="42" t="s">
        <v>111</v>
      </c>
      <c r="F1584" s="48">
        <v>44378</v>
      </c>
      <c r="G1584" s="33">
        <v>0</v>
      </c>
      <c r="H1584" s="33">
        <v>-1050</v>
      </c>
      <c r="I1584" s="33">
        <v>-1050</v>
      </c>
      <c r="J1584" s="49">
        <v>446303</v>
      </c>
      <c r="K1584" s="42"/>
      <c r="L1584" s="42"/>
    </row>
    <row r="1585" spans="1:12" s="20" customFormat="1">
      <c r="A1585" s="39" t="s">
        <v>201</v>
      </c>
      <c r="B1585" s="42" t="s">
        <v>158</v>
      </c>
      <c r="C1585" s="42" t="s">
        <v>159</v>
      </c>
      <c r="D1585" s="42" t="s">
        <v>110</v>
      </c>
      <c r="E1585" s="42" t="s">
        <v>111</v>
      </c>
      <c r="F1585" s="48">
        <v>44378</v>
      </c>
      <c r="G1585" s="33">
        <v>0</v>
      </c>
      <c r="H1585" s="33">
        <v>-111</v>
      </c>
      <c r="I1585" s="33">
        <v>-111</v>
      </c>
      <c r="J1585" s="49">
        <v>446304</v>
      </c>
      <c r="K1585" s="42"/>
      <c r="L1585" s="42"/>
    </row>
    <row r="1586" spans="1:12">
      <c r="A1586" s="39" t="s">
        <v>201</v>
      </c>
      <c r="B1586" s="42" t="s">
        <v>158</v>
      </c>
      <c r="C1586" s="42" t="s">
        <v>159</v>
      </c>
      <c r="D1586" s="42" t="s">
        <v>110</v>
      </c>
      <c r="E1586" s="42" t="s">
        <v>111</v>
      </c>
      <c r="F1586" s="48">
        <v>44378</v>
      </c>
      <c r="G1586" s="33">
        <v>0</v>
      </c>
      <c r="H1586" s="33">
        <v>-2730</v>
      </c>
      <c r="I1586" s="33">
        <v>-2730</v>
      </c>
      <c r="J1586" s="49">
        <v>446305</v>
      </c>
      <c r="K1586" s="42"/>
      <c r="L1586" s="42"/>
    </row>
    <row r="1587" spans="1:12">
      <c r="A1587" s="39" t="s">
        <v>201</v>
      </c>
      <c r="B1587" s="42" t="s">
        <v>158</v>
      </c>
      <c r="C1587" s="42" t="s">
        <v>159</v>
      </c>
      <c r="D1587" s="42" t="s">
        <v>110</v>
      </c>
      <c r="E1587" s="42" t="s">
        <v>111</v>
      </c>
      <c r="F1587" s="48">
        <v>44378</v>
      </c>
      <c r="G1587" s="33">
        <v>0</v>
      </c>
      <c r="H1587" s="33">
        <v>-74.180000000000007</v>
      </c>
      <c r="I1587" s="33">
        <v>-74.180000000000007</v>
      </c>
      <c r="J1587" s="49">
        <v>446306</v>
      </c>
      <c r="K1587" s="42"/>
      <c r="L1587" s="42"/>
    </row>
    <row r="1588" spans="1:12">
      <c r="A1588" s="39" t="s">
        <v>201</v>
      </c>
      <c r="B1588" s="42" t="s">
        <v>158</v>
      </c>
      <c r="C1588" s="42" t="s">
        <v>159</v>
      </c>
      <c r="D1588" s="42" t="s">
        <v>110</v>
      </c>
      <c r="E1588" s="42" t="s">
        <v>111</v>
      </c>
      <c r="F1588" s="48">
        <v>44378</v>
      </c>
      <c r="G1588" s="33">
        <v>0</v>
      </c>
      <c r="H1588" s="33">
        <v>-7164.72</v>
      </c>
      <c r="I1588" s="33">
        <v>-7164.72</v>
      </c>
      <c r="J1588" s="49">
        <v>446307</v>
      </c>
      <c r="K1588" s="42"/>
      <c r="L1588" s="42"/>
    </row>
    <row r="1589" spans="1:12">
      <c r="A1589" s="39" t="s">
        <v>201</v>
      </c>
      <c r="B1589" s="42" t="s">
        <v>158</v>
      </c>
      <c r="C1589" s="42" t="s">
        <v>159</v>
      </c>
      <c r="D1589" s="42" t="s">
        <v>110</v>
      </c>
      <c r="E1589" s="42" t="s">
        <v>111</v>
      </c>
      <c r="F1589" s="48">
        <v>44378</v>
      </c>
      <c r="G1589" s="33">
        <v>0</v>
      </c>
      <c r="H1589" s="33">
        <v>-2355.23</v>
      </c>
      <c r="I1589" s="33">
        <v>-2355.23</v>
      </c>
      <c r="J1589" s="49">
        <v>446308</v>
      </c>
      <c r="K1589" s="42"/>
      <c r="L1589" s="42"/>
    </row>
    <row r="1590" spans="1:12">
      <c r="A1590" s="39" t="s">
        <v>201</v>
      </c>
      <c r="B1590" s="42" t="s">
        <v>158</v>
      </c>
      <c r="C1590" s="42" t="s">
        <v>159</v>
      </c>
      <c r="D1590" s="42" t="s">
        <v>110</v>
      </c>
      <c r="E1590" s="42" t="s">
        <v>111</v>
      </c>
      <c r="F1590" s="48">
        <v>44397</v>
      </c>
      <c r="G1590" s="33">
        <v>11475</v>
      </c>
      <c r="H1590" s="33">
        <v>0</v>
      </c>
      <c r="I1590" s="33">
        <v>11475</v>
      </c>
      <c r="J1590" s="49">
        <v>446287</v>
      </c>
      <c r="K1590" s="42"/>
      <c r="L1590" s="42"/>
    </row>
    <row r="1591" spans="1:12">
      <c r="A1591" s="39" t="s">
        <v>201</v>
      </c>
      <c r="B1591" s="42" t="s">
        <v>158</v>
      </c>
      <c r="C1591" s="42" t="s">
        <v>159</v>
      </c>
      <c r="D1591" s="42" t="s">
        <v>110</v>
      </c>
      <c r="E1591" s="42" t="s">
        <v>111</v>
      </c>
      <c r="F1591" s="48">
        <v>44397</v>
      </c>
      <c r="G1591" s="33">
        <v>600</v>
      </c>
      <c r="H1591" s="33">
        <v>0</v>
      </c>
      <c r="I1591" s="33">
        <v>600</v>
      </c>
      <c r="J1591" s="49">
        <v>446289</v>
      </c>
      <c r="K1591" s="42"/>
      <c r="L1591" s="42"/>
    </row>
    <row r="1592" spans="1:12">
      <c r="A1592" s="39" t="s">
        <v>201</v>
      </c>
      <c r="B1592" s="42" t="s">
        <v>158</v>
      </c>
      <c r="C1592" s="42" t="s">
        <v>159</v>
      </c>
      <c r="D1592" s="42" t="s">
        <v>110</v>
      </c>
      <c r="E1592" s="42" t="s">
        <v>111</v>
      </c>
      <c r="F1592" s="48">
        <v>44397</v>
      </c>
      <c r="G1592" s="33">
        <v>600</v>
      </c>
      <c r="H1592" s="33">
        <v>0</v>
      </c>
      <c r="I1592" s="33">
        <v>600</v>
      </c>
      <c r="J1592" s="49">
        <v>446290</v>
      </c>
      <c r="K1592" s="42"/>
      <c r="L1592" s="42"/>
    </row>
    <row r="1593" spans="1:12">
      <c r="A1593" s="39" t="s">
        <v>201</v>
      </c>
      <c r="B1593" s="42" t="s">
        <v>158</v>
      </c>
      <c r="C1593" s="42" t="s">
        <v>159</v>
      </c>
      <c r="D1593" s="42" t="s">
        <v>110</v>
      </c>
      <c r="E1593" s="42" t="s">
        <v>111</v>
      </c>
      <c r="F1593" s="48">
        <v>44397</v>
      </c>
      <c r="G1593" s="33">
        <v>2610</v>
      </c>
      <c r="H1593" s="33">
        <v>0</v>
      </c>
      <c r="I1593" s="33">
        <v>2610</v>
      </c>
      <c r="J1593" s="49">
        <v>446292</v>
      </c>
      <c r="K1593" s="42"/>
      <c r="L1593" s="42"/>
    </row>
    <row r="1594" spans="1:12">
      <c r="A1594" s="39" t="s">
        <v>201</v>
      </c>
      <c r="B1594" s="42" t="s">
        <v>158</v>
      </c>
      <c r="C1594" s="42" t="s">
        <v>159</v>
      </c>
      <c r="D1594" s="42" t="s">
        <v>110</v>
      </c>
      <c r="E1594" s="42" t="s">
        <v>111</v>
      </c>
      <c r="F1594" s="48">
        <v>44397</v>
      </c>
      <c r="G1594" s="33">
        <v>71.849999999999994</v>
      </c>
      <c r="H1594" s="33">
        <v>0</v>
      </c>
      <c r="I1594" s="33">
        <v>71.849999999999994</v>
      </c>
      <c r="J1594" s="49">
        <v>446293</v>
      </c>
      <c r="K1594" s="42"/>
      <c r="L1594" s="42"/>
    </row>
    <row r="1595" spans="1:12">
      <c r="A1595" s="39" t="s">
        <v>201</v>
      </c>
      <c r="B1595" s="42" t="s">
        <v>158</v>
      </c>
      <c r="C1595" s="42" t="s">
        <v>159</v>
      </c>
      <c r="D1595" s="42" t="s">
        <v>110</v>
      </c>
      <c r="E1595" s="42" t="s">
        <v>111</v>
      </c>
      <c r="F1595" s="48">
        <v>44397</v>
      </c>
      <c r="G1595" s="33">
        <v>20</v>
      </c>
      <c r="H1595" s="33">
        <v>0</v>
      </c>
      <c r="I1595" s="33">
        <v>20</v>
      </c>
      <c r="J1595" s="49">
        <v>446295</v>
      </c>
      <c r="K1595" s="42"/>
      <c r="L1595" s="42"/>
    </row>
    <row r="1596" spans="1:12">
      <c r="A1596" s="39" t="s">
        <v>201</v>
      </c>
      <c r="B1596" s="42" t="s">
        <v>158</v>
      </c>
      <c r="C1596" s="42" t="s">
        <v>159</v>
      </c>
      <c r="D1596" s="42" t="s">
        <v>110</v>
      </c>
      <c r="E1596" s="42" t="s">
        <v>111</v>
      </c>
      <c r="F1596" s="48">
        <v>44397</v>
      </c>
      <c r="G1596" s="33">
        <v>119.02</v>
      </c>
      <c r="H1596" s="33">
        <v>0</v>
      </c>
      <c r="I1596" s="33">
        <v>119.02</v>
      </c>
      <c r="J1596" s="49">
        <v>446296</v>
      </c>
      <c r="K1596" s="42"/>
      <c r="L1596" s="42"/>
    </row>
    <row r="1597" spans="1:12">
      <c r="A1597" s="39" t="s">
        <v>201</v>
      </c>
      <c r="B1597" s="42" t="s">
        <v>158</v>
      </c>
      <c r="C1597" s="42" t="s">
        <v>159</v>
      </c>
      <c r="D1597" s="42" t="s">
        <v>110</v>
      </c>
      <c r="E1597" s="42" t="s">
        <v>111</v>
      </c>
      <c r="F1597" s="48">
        <v>44397</v>
      </c>
      <c r="G1597" s="33">
        <v>112</v>
      </c>
      <c r="H1597" s="33">
        <v>0</v>
      </c>
      <c r="I1597" s="33">
        <v>112</v>
      </c>
      <c r="J1597" s="49">
        <v>446298</v>
      </c>
      <c r="K1597" s="42"/>
      <c r="L1597" s="42"/>
    </row>
    <row r="1598" spans="1:12">
      <c r="A1598" s="39" t="s">
        <v>201</v>
      </c>
      <c r="B1598" s="42" t="s">
        <v>158</v>
      </c>
      <c r="C1598" s="42" t="s">
        <v>159</v>
      </c>
      <c r="D1598" s="42" t="s">
        <v>110</v>
      </c>
      <c r="E1598" s="42" t="s">
        <v>111</v>
      </c>
      <c r="F1598" s="48">
        <v>44397</v>
      </c>
      <c r="G1598" s="33">
        <v>37.36</v>
      </c>
      <c r="H1598" s="33">
        <v>0</v>
      </c>
      <c r="I1598" s="33">
        <v>37.36</v>
      </c>
      <c r="J1598" s="49">
        <v>446299</v>
      </c>
      <c r="K1598" s="42"/>
      <c r="L1598" s="42"/>
    </row>
    <row r="1599" spans="1:12">
      <c r="A1599" s="39" t="s">
        <v>201</v>
      </c>
      <c r="B1599" s="42" t="s">
        <v>158</v>
      </c>
      <c r="C1599" s="42" t="s">
        <v>159</v>
      </c>
      <c r="D1599" s="42" t="s">
        <v>110</v>
      </c>
      <c r="E1599" s="42" t="s">
        <v>111</v>
      </c>
      <c r="F1599" s="48">
        <v>44397</v>
      </c>
      <c r="G1599" s="33">
        <v>357.5</v>
      </c>
      <c r="H1599" s="33">
        <v>0</v>
      </c>
      <c r="I1599" s="33">
        <v>357.5</v>
      </c>
      <c r="J1599" s="49">
        <v>446300</v>
      </c>
      <c r="K1599" s="42"/>
      <c r="L1599" s="42"/>
    </row>
    <row r="1600" spans="1:12">
      <c r="A1600" s="39" t="s">
        <v>201</v>
      </c>
      <c r="B1600" s="42" t="s">
        <v>158</v>
      </c>
      <c r="C1600" s="42" t="s">
        <v>159</v>
      </c>
      <c r="D1600" s="42" t="s">
        <v>110</v>
      </c>
      <c r="E1600" s="42" t="s">
        <v>111</v>
      </c>
      <c r="F1600" s="48">
        <v>44397</v>
      </c>
      <c r="G1600" s="33">
        <v>1050</v>
      </c>
      <c r="H1600" s="33">
        <v>0</v>
      </c>
      <c r="I1600" s="33">
        <v>1050</v>
      </c>
      <c r="J1600" s="49">
        <v>446301</v>
      </c>
      <c r="K1600" s="42"/>
      <c r="L1600" s="42"/>
    </row>
    <row r="1601" spans="1:12">
      <c r="A1601" s="39" t="s">
        <v>201</v>
      </c>
      <c r="B1601" s="42" t="s">
        <v>158</v>
      </c>
      <c r="C1601" s="42" t="s">
        <v>159</v>
      </c>
      <c r="D1601" s="42" t="s">
        <v>110</v>
      </c>
      <c r="E1601" s="42" t="s">
        <v>111</v>
      </c>
      <c r="F1601" s="48">
        <v>44408</v>
      </c>
      <c r="G1601" s="33">
        <v>0</v>
      </c>
      <c r="H1601" s="33">
        <v>-450</v>
      </c>
      <c r="I1601" s="33">
        <v>-450</v>
      </c>
      <c r="J1601" s="49">
        <v>446309</v>
      </c>
      <c r="K1601" s="42"/>
      <c r="L1601" s="42"/>
    </row>
    <row r="1602" spans="1:12">
      <c r="A1602" s="39" t="s">
        <v>201</v>
      </c>
      <c r="B1602" s="42" t="s">
        <v>158</v>
      </c>
      <c r="C1602" s="42" t="s">
        <v>159</v>
      </c>
      <c r="D1602" s="42" t="s">
        <v>110</v>
      </c>
      <c r="E1602" s="42" t="s">
        <v>111</v>
      </c>
      <c r="F1602" s="48">
        <v>44408</v>
      </c>
      <c r="G1602" s="33">
        <v>0</v>
      </c>
      <c r="H1602" s="33">
        <v>-510</v>
      </c>
      <c r="I1602" s="33">
        <v>-510</v>
      </c>
      <c r="J1602" s="49">
        <v>446310</v>
      </c>
      <c r="K1602" s="42"/>
      <c r="L1602" s="42"/>
    </row>
    <row r="1603" spans="1:12">
      <c r="A1603" s="39" t="s">
        <v>201</v>
      </c>
      <c r="B1603" s="42" t="s">
        <v>158</v>
      </c>
      <c r="C1603" s="42" t="s">
        <v>159</v>
      </c>
      <c r="D1603" s="42" t="s">
        <v>110</v>
      </c>
      <c r="E1603" s="42" t="s">
        <v>111</v>
      </c>
      <c r="F1603" s="48">
        <v>44408</v>
      </c>
      <c r="G1603" s="33">
        <v>0</v>
      </c>
      <c r="H1603" s="33">
        <v>-2580</v>
      </c>
      <c r="I1603" s="33">
        <v>-2580</v>
      </c>
      <c r="J1603" s="49">
        <v>446311</v>
      </c>
      <c r="K1603" s="42"/>
      <c r="L1603" s="42"/>
    </row>
    <row r="1604" spans="1:12">
      <c r="A1604" s="39" t="s">
        <v>201</v>
      </c>
      <c r="B1604" s="42" t="s">
        <v>158</v>
      </c>
      <c r="C1604" s="42" t="s">
        <v>159</v>
      </c>
      <c r="D1604" s="42" t="s">
        <v>110</v>
      </c>
      <c r="E1604" s="42" t="s">
        <v>111</v>
      </c>
      <c r="F1604" s="48">
        <v>44408</v>
      </c>
      <c r="G1604" s="33">
        <v>0</v>
      </c>
      <c r="H1604" s="33">
        <v>-1350</v>
      </c>
      <c r="I1604" s="33">
        <v>-1350</v>
      </c>
      <c r="J1604" s="49">
        <v>446312</v>
      </c>
      <c r="K1604" s="42"/>
      <c r="L1604" s="42"/>
    </row>
    <row r="1605" spans="1:12">
      <c r="A1605" s="39" t="s">
        <v>201</v>
      </c>
      <c r="B1605" s="42" t="s">
        <v>158</v>
      </c>
      <c r="C1605" s="42" t="s">
        <v>159</v>
      </c>
      <c r="D1605" s="42" t="s">
        <v>110</v>
      </c>
      <c r="E1605" s="42" t="s">
        <v>111</v>
      </c>
      <c r="F1605" s="48">
        <v>44408</v>
      </c>
      <c r="G1605" s="33">
        <v>0</v>
      </c>
      <c r="H1605" s="33">
        <v>-1200</v>
      </c>
      <c r="I1605" s="33">
        <v>-1200</v>
      </c>
      <c r="J1605" s="49">
        <v>446313</v>
      </c>
      <c r="K1605" s="42"/>
      <c r="L1605" s="42"/>
    </row>
    <row r="1606" spans="1:12">
      <c r="A1606" s="39" t="s">
        <v>201</v>
      </c>
      <c r="B1606" s="42" t="s">
        <v>158</v>
      </c>
      <c r="C1606" s="42" t="s">
        <v>159</v>
      </c>
      <c r="D1606" s="42" t="s">
        <v>110</v>
      </c>
      <c r="E1606" s="42" t="s">
        <v>111</v>
      </c>
      <c r="F1606" s="48">
        <v>44421</v>
      </c>
      <c r="G1606" s="33">
        <v>0</v>
      </c>
      <c r="H1606" s="33">
        <v>-6218</v>
      </c>
      <c r="I1606" s="33">
        <v>-6218</v>
      </c>
      <c r="J1606" s="49">
        <v>446314</v>
      </c>
      <c r="K1606" s="42"/>
      <c r="L1606" s="42"/>
    </row>
    <row r="1607" spans="1:12">
      <c r="A1607" s="39" t="s">
        <v>201</v>
      </c>
      <c r="B1607" s="42" t="s">
        <v>158</v>
      </c>
      <c r="C1607" s="42" t="s">
        <v>159</v>
      </c>
      <c r="D1607" s="42" t="s">
        <v>110</v>
      </c>
      <c r="E1607" s="42" t="s">
        <v>111</v>
      </c>
      <c r="F1607" s="48">
        <v>44439</v>
      </c>
      <c r="G1607" s="33">
        <v>3919.13</v>
      </c>
      <c r="H1607" s="33">
        <v>0</v>
      </c>
      <c r="I1607" s="33">
        <v>3919.13</v>
      </c>
      <c r="J1607" s="49">
        <v>446061</v>
      </c>
      <c r="K1607" s="42"/>
      <c r="L1607" s="42"/>
    </row>
    <row r="1608" spans="1:12">
      <c r="A1608" s="39" t="s">
        <v>201</v>
      </c>
      <c r="B1608" s="42" t="s">
        <v>158</v>
      </c>
      <c r="C1608" s="42" t="s">
        <v>159</v>
      </c>
      <c r="D1608" s="42" t="s">
        <v>110</v>
      </c>
      <c r="E1608" s="42" t="s">
        <v>111</v>
      </c>
      <c r="F1608" s="48">
        <v>44439</v>
      </c>
      <c r="G1608" s="33">
        <v>7164.72</v>
      </c>
      <c r="H1608" s="33">
        <v>0</v>
      </c>
      <c r="I1608" s="33">
        <v>7164.72</v>
      </c>
      <c r="J1608" s="49">
        <v>446254</v>
      </c>
      <c r="K1608" s="42"/>
      <c r="L1608" s="42"/>
    </row>
    <row r="1609" spans="1:12">
      <c r="A1609" s="39" t="s">
        <v>201</v>
      </c>
      <c r="B1609" s="42" t="s">
        <v>158</v>
      </c>
      <c r="C1609" s="42" t="s">
        <v>159</v>
      </c>
      <c r="D1609" s="42" t="s">
        <v>110</v>
      </c>
      <c r="E1609" s="42" t="s">
        <v>111</v>
      </c>
      <c r="F1609" s="48">
        <v>44439</v>
      </c>
      <c r="G1609" s="33">
        <v>111</v>
      </c>
      <c r="H1609" s="33">
        <v>0</v>
      </c>
      <c r="I1609" s="33">
        <v>111</v>
      </c>
      <c r="J1609" s="49">
        <v>446257</v>
      </c>
      <c r="K1609" s="42"/>
      <c r="L1609" s="42"/>
    </row>
    <row r="1610" spans="1:12">
      <c r="A1610" s="39" t="s">
        <v>201</v>
      </c>
      <c r="B1610" s="42" t="s">
        <v>158</v>
      </c>
      <c r="C1610" s="42" t="s">
        <v>159</v>
      </c>
      <c r="D1610" s="42" t="s">
        <v>110</v>
      </c>
      <c r="E1610" s="42" t="s">
        <v>111</v>
      </c>
      <c r="F1610" s="48">
        <v>44439</v>
      </c>
      <c r="G1610" s="33">
        <v>2730</v>
      </c>
      <c r="H1610" s="33">
        <v>0</v>
      </c>
      <c r="I1610" s="33">
        <v>2730</v>
      </c>
      <c r="J1610" s="49">
        <v>446258</v>
      </c>
      <c r="K1610" s="42"/>
      <c r="L1610" s="42"/>
    </row>
    <row r="1611" spans="1:12">
      <c r="A1611" s="39" t="s">
        <v>201</v>
      </c>
      <c r="B1611" s="42" t="s">
        <v>158</v>
      </c>
      <c r="C1611" s="42" t="s">
        <v>159</v>
      </c>
      <c r="D1611" s="42" t="s">
        <v>110</v>
      </c>
      <c r="E1611" s="42" t="s">
        <v>111</v>
      </c>
      <c r="F1611" s="48">
        <v>44439</v>
      </c>
      <c r="G1611" s="33">
        <v>37.090000000000003</v>
      </c>
      <c r="H1611" s="33">
        <v>0</v>
      </c>
      <c r="I1611" s="33">
        <v>37.090000000000003</v>
      </c>
      <c r="J1611" s="49">
        <v>446260</v>
      </c>
      <c r="K1611" s="42"/>
      <c r="L1611" s="42"/>
    </row>
    <row r="1612" spans="1:12">
      <c r="A1612" s="39" t="s">
        <v>201</v>
      </c>
      <c r="B1612" s="42" t="s">
        <v>158</v>
      </c>
      <c r="C1612" s="42" t="s">
        <v>159</v>
      </c>
      <c r="D1612" s="42" t="s">
        <v>110</v>
      </c>
      <c r="E1612" s="42" t="s">
        <v>111</v>
      </c>
      <c r="F1612" s="48">
        <v>44439</v>
      </c>
      <c r="G1612" s="33">
        <v>510</v>
      </c>
      <c r="H1612" s="33">
        <v>0</v>
      </c>
      <c r="I1612" s="33">
        <v>510</v>
      </c>
      <c r="J1612" s="49">
        <v>446262</v>
      </c>
      <c r="K1612" s="42"/>
      <c r="L1612" s="42"/>
    </row>
    <row r="1613" spans="1:12">
      <c r="A1613" s="39" t="s">
        <v>201</v>
      </c>
      <c r="B1613" s="42" t="s">
        <v>158</v>
      </c>
      <c r="C1613" s="42" t="s">
        <v>159</v>
      </c>
      <c r="D1613" s="42" t="s">
        <v>110</v>
      </c>
      <c r="E1613" s="42" t="s">
        <v>111</v>
      </c>
      <c r="F1613" s="48">
        <v>44439</v>
      </c>
      <c r="G1613" s="33">
        <v>2580</v>
      </c>
      <c r="H1613" s="33">
        <v>0</v>
      </c>
      <c r="I1613" s="33">
        <v>2580</v>
      </c>
      <c r="J1613" s="49">
        <v>446263</v>
      </c>
      <c r="K1613" s="42"/>
      <c r="L1613" s="42"/>
    </row>
    <row r="1614" spans="1:12">
      <c r="A1614" s="39" t="s">
        <v>201</v>
      </c>
      <c r="B1614" s="42" t="s">
        <v>158</v>
      </c>
      <c r="C1614" s="42" t="s">
        <v>159</v>
      </c>
      <c r="D1614" s="42" t="s">
        <v>110</v>
      </c>
      <c r="E1614" s="42" t="s">
        <v>111</v>
      </c>
      <c r="F1614" s="48">
        <v>44439</v>
      </c>
      <c r="G1614" s="33">
        <v>37.090000000000003</v>
      </c>
      <c r="H1614" s="33">
        <v>0</v>
      </c>
      <c r="I1614" s="33">
        <v>37.090000000000003</v>
      </c>
      <c r="J1614" s="49">
        <v>446265</v>
      </c>
      <c r="K1614" s="42"/>
      <c r="L1614" s="42"/>
    </row>
    <row r="1615" spans="1:12">
      <c r="A1615" s="39" t="s">
        <v>201</v>
      </c>
      <c r="B1615" s="42" t="s">
        <v>158</v>
      </c>
      <c r="C1615" s="42" t="s">
        <v>159</v>
      </c>
      <c r="D1615" s="42" t="s">
        <v>110</v>
      </c>
      <c r="E1615" s="42" t="s">
        <v>111</v>
      </c>
      <c r="F1615" s="48">
        <v>44439</v>
      </c>
      <c r="G1615" s="33">
        <v>2355.23</v>
      </c>
      <c r="H1615" s="33">
        <v>0</v>
      </c>
      <c r="I1615" s="33">
        <v>2355.23</v>
      </c>
      <c r="J1615" s="49">
        <v>446267</v>
      </c>
      <c r="K1615" s="42"/>
      <c r="L1615" s="42"/>
    </row>
    <row r="1616" spans="1:12">
      <c r="A1616" s="39" t="s">
        <v>201</v>
      </c>
      <c r="B1616" s="42" t="s">
        <v>158</v>
      </c>
      <c r="C1616" s="42" t="s">
        <v>159</v>
      </c>
      <c r="D1616" s="42" t="s">
        <v>110</v>
      </c>
      <c r="E1616" s="42" t="s">
        <v>111</v>
      </c>
      <c r="F1616" s="48">
        <v>44439</v>
      </c>
      <c r="G1616" s="33">
        <v>450</v>
      </c>
      <c r="H1616" s="33">
        <v>0</v>
      </c>
      <c r="I1616" s="33">
        <v>450</v>
      </c>
      <c r="J1616" s="49">
        <v>446268</v>
      </c>
      <c r="K1616" s="42"/>
      <c r="L1616" s="42"/>
    </row>
    <row r="1617" spans="1:12">
      <c r="A1617" s="39" t="s">
        <v>201</v>
      </c>
      <c r="B1617" s="42" t="s">
        <v>158</v>
      </c>
      <c r="C1617" s="42" t="s">
        <v>159</v>
      </c>
      <c r="D1617" s="42" t="s">
        <v>110</v>
      </c>
      <c r="E1617" s="42" t="s">
        <v>111</v>
      </c>
      <c r="F1617" s="48">
        <v>44439</v>
      </c>
      <c r="G1617" s="33">
        <v>1350</v>
      </c>
      <c r="H1617" s="33">
        <v>0</v>
      </c>
      <c r="I1617" s="33">
        <v>1350</v>
      </c>
      <c r="J1617" s="49">
        <v>446278</v>
      </c>
      <c r="K1617" s="42"/>
      <c r="L1617" s="42"/>
    </row>
    <row r="1618" spans="1:12">
      <c r="A1618" s="39" t="s">
        <v>201</v>
      </c>
      <c r="B1618" s="42" t="s">
        <v>158</v>
      </c>
      <c r="C1618" s="42" t="s">
        <v>159</v>
      </c>
      <c r="D1618" s="42" t="s">
        <v>110</v>
      </c>
      <c r="E1618" s="42" t="s">
        <v>111</v>
      </c>
      <c r="F1618" s="48">
        <v>44439</v>
      </c>
      <c r="G1618" s="33">
        <v>1200</v>
      </c>
      <c r="H1618" s="33">
        <v>0</v>
      </c>
      <c r="I1618" s="33">
        <v>1200</v>
      </c>
      <c r="J1618" s="49">
        <v>446280</v>
      </c>
      <c r="K1618" s="42"/>
      <c r="L1618" s="42"/>
    </row>
    <row r="1619" spans="1:12">
      <c r="A1619" s="39" t="s">
        <v>201</v>
      </c>
      <c r="B1619" s="42" t="s">
        <v>158</v>
      </c>
      <c r="C1619" s="42" t="s">
        <v>159</v>
      </c>
      <c r="D1619" s="42" t="s">
        <v>110</v>
      </c>
      <c r="E1619" s="42" t="s">
        <v>111</v>
      </c>
      <c r="F1619" s="48">
        <v>44439</v>
      </c>
      <c r="G1619" s="33">
        <v>6218</v>
      </c>
      <c r="H1619" s="33">
        <v>0</v>
      </c>
      <c r="I1619" s="33">
        <v>6218</v>
      </c>
      <c r="J1619" s="49">
        <v>446281</v>
      </c>
      <c r="K1619" s="42"/>
      <c r="L1619" s="42"/>
    </row>
    <row r="1620" spans="1:12">
      <c r="A1620" s="39" t="s">
        <v>201</v>
      </c>
      <c r="B1620" s="42" t="s">
        <v>158</v>
      </c>
      <c r="C1620" s="42" t="s">
        <v>159</v>
      </c>
      <c r="D1620" s="42" t="s">
        <v>110</v>
      </c>
      <c r="E1620" s="42" t="s">
        <v>111</v>
      </c>
      <c r="F1620" s="48">
        <v>44439</v>
      </c>
      <c r="G1620" s="33">
        <v>0</v>
      </c>
      <c r="H1620" s="33">
        <v>-150</v>
      </c>
      <c r="I1620" s="33">
        <v>-150</v>
      </c>
      <c r="J1620" s="49">
        <v>446315</v>
      </c>
      <c r="K1620" s="42"/>
      <c r="L1620" s="42"/>
    </row>
    <row r="1621" spans="1:12">
      <c r="A1621" s="39" t="s">
        <v>201</v>
      </c>
      <c r="B1621" s="42" t="s">
        <v>158</v>
      </c>
      <c r="C1621" s="42" t="s">
        <v>159</v>
      </c>
      <c r="D1621" s="42" t="s">
        <v>110</v>
      </c>
      <c r="E1621" s="42" t="s">
        <v>111</v>
      </c>
      <c r="F1621" s="48">
        <v>44439</v>
      </c>
      <c r="G1621" s="33">
        <v>0</v>
      </c>
      <c r="H1621" s="33">
        <v>-1620</v>
      </c>
      <c r="I1621" s="33">
        <v>-1620</v>
      </c>
      <c r="J1621" s="49">
        <v>446316</v>
      </c>
      <c r="K1621" s="42"/>
      <c r="L1621" s="42"/>
    </row>
    <row r="1622" spans="1:12">
      <c r="A1622" s="39" t="s">
        <v>201</v>
      </c>
      <c r="B1622" s="42" t="s">
        <v>158</v>
      </c>
      <c r="C1622" s="42" t="s">
        <v>159</v>
      </c>
      <c r="D1622" s="42" t="s">
        <v>110</v>
      </c>
      <c r="E1622" s="42" t="s">
        <v>111</v>
      </c>
      <c r="F1622" s="48">
        <v>44439</v>
      </c>
      <c r="G1622" s="33">
        <v>0</v>
      </c>
      <c r="H1622" s="33">
        <v>-10150</v>
      </c>
      <c r="I1622" s="33">
        <v>-10150</v>
      </c>
      <c r="J1622" s="49">
        <v>446317</v>
      </c>
      <c r="K1622" s="42"/>
      <c r="L1622" s="42"/>
    </row>
    <row r="1623" spans="1:12">
      <c r="A1623" s="39" t="s">
        <v>201</v>
      </c>
      <c r="B1623" s="42" t="s">
        <v>158</v>
      </c>
      <c r="C1623" s="42" t="s">
        <v>159</v>
      </c>
      <c r="D1623" s="42" t="s">
        <v>110</v>
      </c>
      <c r="E1623" s="42" t="s">
        <v>111</v>
      </c>
      <c r="F1623" s="48">
        <v>44439</v>
      </c>
      <c r="G1623" s="33">
        <v>0</v>
      </c>
      <c r="H1623" s="33">
        <v>-679.41</v>
      </c>
      <c r="I1623" s="33">
        <v>-679.41</v>
      </c>
      <c r="J1623" s="49">
        <v>446321</v>
      </c>
      <c r="K1623" s="42"/>
      <c r="L1623" s="42"/>
    </row>
    <row r="1624" spans="1:12">
      <c r="A1624" s="39" t="s">
        <v>201</v>
      </c>
      <c r="B1624" s="42" t="s">
        <v>158</v>
      </c>
      <c r="C1624" s="42" t="s">
        <v>159</v>
      </c>
      <c r="D1624" s="42" t="s">
        <v>110</v>
      </c>
      <c r="E1624" s="42" t="s">
        <v>111</v>
      </c>
      <c r="F1624" s="48">
        <v>44439</v>
      </c>
      <c r="G1624" s="33">
        <v>0</v>
      </c>
      <c r="H1624" s="33">
        <v>-2111.5100000000002</v>
      </c>
      <c r="I1624" s="33">
        <v>-2111.5100000000002</v>
      </c>
      <c r="J1624" s="49">
        <v>446322</v>
      </c>
      <c r="K1624" s="42"/>
      <c r="L1624" s="42"/>
    </row>
    <row r="1625" spans="1:12">
      <c r="A1625" s="39" t="s">
        <v>201</v>
      </c>
      <c r="B1625" s="42" t="s">
        <v>158</v>
      </c>
      <c r="C1625" s="42" t="s">
        <v>159</v>
      </c>
      <c r="D1625" s="42" t="s">
        <v>110</v>
      </c>
      <c r="E1625" s="42" t="s">
        <v>111</v>
      </c>
      <c r="F1625" s="48">
        <v>44439</v>
      </c>
      <c r="G1625" s="33">
        <v>0</v>
      </c>
      <c r="H1625" s="33">
        <v>-3534.11</v>
      </c>
      <c r="I1625" s="33">
        <v>-3534.11</v>
      </c>
      <c r="J1625" s="49">
        <v>446323</v>
      </c>
      <c r="K1625" s="42"/>
      <c r="L1625" s="42"/>
    </row>
    <row r="1626" spans="1:12">
      <c r="A1626" s="39" t="s">
        <v>201</v>
      </c>
      <c r="B1626" s="42" t="s">
        <v>158</v>
      </c>
      <c r="C1626" s="42" t="s">
        <v>159</v>
      </c>
      <c r="D1626" s="42" t="s">
        <v>110</v>
      </c>
      <c r="E1626" s="42" t="s">
        <v>111</v>
      </c>
      <c r="F1626" s="48">
        <v>44462</v>
      </c>
      <c r="G1626" s="33">
        <v>0</v>
      </c>
      <c r="H1626" s="33">
        <v>-750</v>
      </c>
      <c r="I1626" s="33">
        <v>-750</v>
      </c>
      <c r="J1626" s="49">
        <v>446320</v>
      </c>
      <c r="K1626" s="42"/>
      <c r="L1626" s="42"/>
    </row>
    <row r="1627" spans="1:12">
      <c r="A1627" s="39" t="s">
        <v>201</v>
      </c>
      <c r="B1627" s="42" t="s">
        <v>158</v>
      </c>
      <c r="C1627" s="42" t="s">
        <v>159</v>
      </c>
      <c r="D1627" s="42" t="s">
        <v>110</v>
      </c>
      <c r="E1627" s="42" t="s">
        <v>111</v>
      </c>
      <c r="F1627" s="48">
        <v>44462</v>
      </c>
      <c r="G1627" s="33">
        <v>0</v>
      </c>
      <c r="H1627" s="33">
        <v>-4220</v>
      </c>
      <c r="I1627" s="33">
        <v>-4220</v>
      </c>
      <c r="J1627" s="49">
        <v>446324</v>
      </c>
      <c r="K1627" s="42"/>
      <c r="L1627" s="42"/>
    </row>
    <row r="1628" spans="1:12">
      <c r="A1628" s="39" t="s">
        <v>201</v>
      </c>
      <c r="B1628" s="42" t="s">
        <v>158</v>
      </c>
      <c r="C1628" s="42" t="s">
        <v>159</v>
      </c>
      <c r="D1628" s="42" t="s">
        <v>110</v>
      </c>
      <c r="E1628" s="42" t="s">
        <v>111</v>
      </c>
      <c r="F1628" s="48">
        <v>44467</v>
      </c>
      <c r="G1628" s="33">
        <v>150</v>
      </c>
      <c r="H1628" s="33">
        <v>0</v>
      </c>
      <c r="I1628" s="33">
        <v>150</v>
      </c>
      <c r="J1628" s="49">
        <v>446282</v>
      </c>
      <c r="K1628" s="42"/>
      <c r="L1628" s="42"/>
    </row>
    <row r="1629" spans="1:12">
      <c r="A1629" s="39" t="s">
        <v>201</v>
      </c>
      <c r="B1629" s="42" t="s">
        <v>158</v>
      </c>
      <c r="C1629" s="42" t="s">
        <v>159</v>
      </c>
      <c r="D1629" s="42" t="s">
        <v>110</v>
      </c>
      <c r="E1629" s="42" t="s">
        <v>111</v>
      </c>
      <c r="F1629" s="48">
        <v>44467</v>
      </c>
      <c r="G1629" s="33">
        <v>1620</v>
      </c>
      <c r="H1629" s="33">
        <v>0</v>
      </c>
      <c r="I1629" s="33">
        <v>1620</v>
      </c>
      <c r="J1629" s="49">
        <v>446284</v>
      </c>
      <c r="K1629" s="42"/>
      <c r="L1629" s="42"/>
    </row>
    <row r="1630" spans="1:12">
      <c r="A1630" s="39" t="s">
        <v>201</v>
      </c>
      <c r="B1630" s="42" t="s">
        <v>158</v>
      </c>
      <c r="C1630" s="42" t="s">
        <v>159</v>
      </c>
      <c r="D1630" s="42" t="s">
        <v>110</v>
      </c>
      <c r="E1630" s="42" t="s">
        <v>111</v>
      </c>
      <c r="F1630" s="48">
        <v>44469</v>
      </c>
      <c r="G1630" s="33">
        <v>0</v>
      </c>
      <c r="H1630" s="33">
        <v>-480</v>
      </c>
      <c r="I1630" s="33">
        <v>-480</v>
      </c>
      <c r="J1630" s="49">
        <v>446325</v>
      </c>
      <c r="K1630" s="42"/>
      <c r="L1630" s="42"/>
    </row>
    <row r="1631" spans="1:12">
      <c r="A1631" s="39" t="s">
        <v>201</v>
      </c>
      <c r="B1631" s="42" t="s">
        <v>158</v>
      </c>
      <c r="C1631" s="42" t="s">
        <v>159</v>
      </c>
      <c r="D1631" s="42" t="s">
        <v>110</v>
      </c>
      <c r="E1631" s="42" t="s">
        <v>111</v>
      </c>
      <c r="F1631" s="48">
        <v>44469</v>
      </c>
      <c r="G1631" s="33">
        <v>0</v>
      </c>
      <c r="H1631" s="33">
        <v>-750</v>
      </c>
      <c r="I1631" s="33">
        <v>-750</v>
      </c>
      <c r="J1631" s="49">
        <v>446326</v>
      </c>
      <c r="K1631" s="42"/>
      <c r="L1631" s="42"/>
    </row>
    <row r="1632" spans="1:12">
      <c r="A1632" s="39" t="s">
        <v>201</v>
      </c>
      <c r="B1632" s="42" t="s">
        <v>158</v>
      </c>
      <c r="C1632" s="42" t="s">
        <v>159</v>
      </c>
      <c r="D1632" s="42" t="s">
        <v>110</v>
      </c>
      <c r="E1632" s="42" t="s">
        <v>111</v>
      </c>
      <c r="F1632" s="48">
        <v>44469</v>
      </c>
      <c r="G1632" s="33">
        <v>0</v>
      </c>
      <c r="H1632" s="33">
        <v>-4950</v>
      </c>
      <c r="I1632" s="33">
        <v>-4950</v>
      </c>
      <c r="J1632" s="49">
        <v>446327</v>
      </c>
      <c r="K1632" s="42"/>
      <c r="L1632" s="42"/>
    </row>
    <row r="1633" spans="1:12">
      <c r="A1633" s="39" t="s">
        <v>201</v>
      </c>
      <c r="B1633" s="42" t="s">
        <v>158</v>
      </c>
      <c r="C1633" s="42" t="s">
        <v>159</v>
      </c>
      <c r="D1633" s="42" t="s">
        <v>110</v>
      </c>
      <c r="E1633" s="42" t="s">
        <v>111</v>
      </c>
      <c r="F1633" s="48">
        <v>44469</v>
      </c>
      <c r="G1633" s="33">
        <v>0</v>
      </c>
      <c r="H1633" s="33">
        <v>-14033.34</v>
      </c>
      <c r="I1633" s="33">
        <v>-14033.34</v>
      </c>
      <c r="J1633" s="49">
        <v>446328</v>
      </c>
      <c r="K1633" s="42"/>
      <c r="L1633" s="42"/>
    </row>
    <row r="1634" spans="1:12">
      <c r="A1634" s="39" t="s">
        <v>201</v>
      </c>
      <c r="B1634" s="42" t="s">
        <v>158</v>
      </c>
      <c r="C1634" s="42" t="s">
        <v>159</v>
      </c>
      <c r="D1634" s="42" t="s">
        <v>110</v>
      </c>
      <c r="E1634" s="42" t="s">
        <v>111</v>
      </c>
      <c r="F1634" s="48">
        <v>44470</v>
      </c>
      <c r="G1634" s="33">
        <v>0</v>
      </c>
      <c r="H1634" s="33">
        <v>-900</v>
      </c>
      <c r="I1634" s="33">
        <v>-900</v>
      </c>
      <c r="J1634" s="49">
        <v>478383</v>
      </c>
      <c r="K1634" s="42"/>
      <c r="L1634" s="42"/>
    </row>
    <row r="1635" spans="1:12">
      <c r="A1635" s="39" t="s">
        <v>201</v>
      </c>
      <c r="B1635" s="42" t="s">
        <v>158</v>
      </c>
      <c r="C1635" s="42" t="s">
        <v>159</v>
      </c>
      <c r="D1635" s="42" t="s">
        <v>110</v>
      </c>
      <c r="E1635" s="42" t="s">
        <v>111</v>
      </c>
      <c r="F1635" s="48">
        <v>44470</v>
      </c>
      <c r="G1635" s="33">
        <v>450</v>
      </c>
      <c r="H1635" s="33">
        <v>0</v>
      </c>
      <c r="I1635" s="33">
        <v>450</v>
      </c>
      <c r="J1635" s="49">
        <v>478386</v>
      </c>
      <c r="K1635" s="42"/>
      <c r="L1635" s="42"/>
    </row>
    <row r="1636" spans="1:12">
      <c r="A1636" s="39" t="s">
        <v>201</v>
      </c>
      <c r="B1636" s="42" t="s">
        <v>158</v>
      </c>
      <c r="C1636" s="42" t="s">
        <v>159</v>
      </c>
      <c r="D1636" s="42" t="s">
        <v>110</v>
      </c>
      <c r="E1636" s="42" t="s">
        <v>111</v>
      </c>
      <c r="F1636" s="48">
        <v>44470</v>
      </c>
      <c r="G1636" s="33">
        <v>0</v>
      </c>
      <c r="H1636" s="33">
        <v>-1619.74</v>
      </c>
      <c r="I1636" s="33">
        <v>-1619.74</v>
      </c>
      <c r="J1636" s="49">
        <v>478399</v>
      </c>
      <c r="K1636" s="42"/>
      <c r="L1636" s="42"/>
    </row>
    <row r="1637" spans="1:12">
      <c r="A1637" s="39" t="s">
        <v>201</v>
      </c>
      <c r="B1637" s="42" t="s">
        <v>158</v>
      </c>
      <c r="C1637" s="42" t="s">
        <v>159</v>
      </c>
      <c r="D1637" s="42" t="s">
        <v>110</v>
      </c>
      <c r="E1637" s="42" t="s">
        <v>111</v>
      </c>
      <c r="F1637" s="48">
        <v>44470</v>
      </c>
      <c r="G1637" s="33">
        <v>0</v>
      </c>
      <c r="H1637" s="33">
        <v>-237.9</v>
      </c>
      <c r="I1637" s="33">
        <v>-237.9</v>
      </c>
      <c r="J1637" s="49">
        <v>478400</v>
      </c>
      <c r="K1637" s="42"/>
      <c r="L1637" s="42"/>
    </row>
    <row r="1638" spans="1:12">
      <c r="A1638" s="39" t="s">
        <v>201</v>
      </c>
      <c r="B1638" s="42" t="s">
        <v>158</v>
      </c>
      <c r="C1638" s="42" t="s">
        <v>159</v>
      </c>
      <c r="D1638" s="42" t="s">
        <v>110</v>
      </c>
      <c r="E1638" s="42" t="s">
        <v>111</v>
      </c>
      <c r="F1638" s="48">
        <v>44470</v>
      </c>
      <c r="G1638" s="33">
        <v>0</v>
      </c>
      <c r="H1638" s="33">
        <v>-476</v>
      </c>
      <c r="I1638" s="33">
        <v>-476</v>
      </c>
      <c r="J1638" s="49">
        <v>478403</v>
      </c>
      <c r="K1638" s="42"/>
      <c r="L1638" s="42"/>
    </row>
    <row r="1639" spans="1:12">
      <c r="A1639" s="39" t="s">
        <v>201</v>
      </c>
      <c r="B1639" s="42" t="s">
        <v>158</v>
      </c>
      <c r="C1639" s="42" t="s">
        <v>159</v>
      </c>
      <c r="D1639" s="42" t="s">
        <v>110</v>
      </c>
      <c r="E1639" s="42" t="s">
        <v>111</v>
      </c>
      <c r="F1639" s="48">
        <v>44470</v>
      </c>
      <c r="G1639" s="33">
        <v>0</v>
      </c>
      <c r="H1639" s="33">
        <v>-308.52</v>
      </c>
      <c r="I1639" s="33">
        <v>-308.52</v>
      </c>
      <c r="J1639" s="49">
        <v>478415</v>
      </c>
      <c r="K1639" s="42"/>
      <c r="L1639" s="42"/>
    </row>
    <row r="1640" spans="1:12">
      <c r="A1640" s="39" t="s">
        <v>201</v>
      </c>
      <c r="B1640" s="42" t="s">
        <v>158</v>
      </c>
      <c r="C1640" s="42" t="s">
        <v>159</v>
      </c>
      <c r="D1640" s="42" t="s">
        <v>110</v>
      </c>
      <c r="E1640" s="42" t="s">
        <v>111</v>
      </c>
      <c r="F1640" s="48">
        <v>44470</v>
      </c>
      <c r="G1640" s="33">
        <v>0</v>
      </c>
      <c r="H1640" s="33">
        <v>-5690.11</v>
      </c>
      <c r="I1640" s="33">
        <v>-5690.11</v>
      </c>
      <c r="J1640" s="49">
        <v>478556</v>
      </c>
      <c r="K1640" s="42"/>
      <c r="L1640" s="42"/>
    </row>
    <row r="1641" spans="1:12">
      <c r="A1641" s="39" t="s">
        <v>201</v>
      </c>
      <c r="B1641" s="42" t="s">
        <v>158</v>
      </c>
      <c r="C1641" s="42" t="s">
        <v>159</v>
      </c>
      <c r="D1641" s="42" t="s">
        <v>110</v>
      </c>
      <c r="E1641" s="42" t="s">
        <v>111</v>
      </c>
      <c r="F1641" s="48">
        <v>44470</v>
      </c>
      <c r="G1641" s="33">
        <v>3755</v>
      </c>
      <c r="H1641" s="33">
        <v>0</v>
      </c>
      <c r="I1641" s="33">
        <v>3755</v>
      </c>
      <c r="J1641" s="49">
        <v>478641</v>
      </c>
      <c r="K1641" s="42"/>
      <c r="L1641" s="42"/>
    </row>
    <row r="1642" spans="1:12">
      <c r="A1642" s="39" t="s">
        <v>201</v>
      </c>
      <c r="B1642" s="42" t="s">
        <v>158</v>
      </c>
      <c r="C1642" s="42" t="s">
        <v>159</v>
      </c>
      <c r="D1642" s="42" t="s">
        <v>110</v>
      </c>
      <c r="E1642" s="42" t="s">
        <v>111</v>
      </c>
      <c r="F1642" s="48">
        <v>44481</v>
      </c>
      <c r="G1642" s="33">
        <v>10150</v>
      </c>
      <c r="H1642" s="33">
        <v>0</v>
      </c>
      <c r="I1642" s="33">
        <v>10150</v>
      </c>
      <c r="J1642" s="49">
        <v>477692</v>
      </c>
      <c r="K1642" s="42"/>
      <c r="L1642" s="42"/>
    </row>
    <row r="1643" spans="1:12">
      <c r="A1643" s="39" t="s">
        <v>201</v>
      </c>
      <c r="B1643" s="42" t="s">
        <v>158</v>
      </c>
      <c r="C1643" s="42" t="s">
        <v>159</v>
      </c>
      <c r="D1643" s="42" t="s">
        <v>110</v>
      </c>
      <c r="E1643" s="42" t="s">
        <v>111</v>
      </c>
      <c r="F1643" s="48">
        <v>44481</v>
      </c>
      <c r="G1643" s="33">
        <v>679.41</v>
      </c>
      <c r="H1643" s="33">
        <v>0</v>
      </c>
      <c r="I1643" s="33">
        <v>679.41</v>
      </c>
      <c r="J1643" s="49">
        <v>477693</v>
      </c>
      <c r="K1643" s="42"/>
      <c r="L1643" s="42"/>
    </row>
    <row r="1644" spans="1:12">
      <c r="A1644" s="39" t="s">
        <v>201</v>
      </c>
      <c r="B1644" s="42" t="s">
        <v>158</v>
      </c>
      <c r="C1644" s="42" t="s">
        <v>159</v>
      </c>
      <c r="D1644" s="42" t="s">
        <v>110</v>
      </c>
      <c r="E1644" s="42" t="s">
        <v>111</v>
      </c>
      <c r="F1644" s="48">
        <v>44481</v>
      </c>
      <c r="G1644" s="33">
        <v>2111.5100000000002</v>
      </c>
      <c r="H1644" s="33">
        <v>0</v>
      </c>
      <c r="I1644" s="33">
        <v>2111.5100000000002</v>
      </c>
      <c r="J1644" s="49">
        <v>478255</v>
      </c>
      <c r="K1644" s="42"/>
      <c r="L1644" s="42"/>
    </row>
    <row r="1645" spans="1:12">
      <c r="A1645" s="39" t="s">
        <v>201</v>
      </c>
      <c r="B1645" s="42" t="s">
        <v>158</v>
      </c>
      <c r="C1645" s="42" t="s">
        <v>159</v>
      </c>
      <c r="D1645" s="42" t="s">
        <v>110</v>
      </c>
      <c r="E1645" s="42" t="s">
        <v>111</v>
      </c>
      <c r="F1645" s="48">
        <v>44481</v>
      </c>
      <c r="G1645" s="33">
        <v>3534.11</v>
      </c>
      <c r="H1645" s="33">
        <v>0</v>
      </c>
      <c r="I1645" s="33">
        <v>3534.11</v>
      </c>
      <c r="J1645" s="49">
        <v>478258</v>
      </c>
      <c r="K1645" s="42"/>
      <c r="L1645" s="42"/>
    </row>
    <row r="1646" spans="1:12">
      <c r="A1646" s="39" t="s">
        <v>201</v>
      </c>
      <c r="B1646" s="42" t="s">
        <v>158</v>
      </c>
      <c r="C1646" s="42" t="s">
        <v>159</v>
      </c>
      <c r="D1646" s="42" t="s">
        <v>110</v>
      </c>
      <c r="E1646" s="42" t="s">
        <v>111</v>
      </c>
      <c r="F1646" s="48">
        <v>44481</v>
      </c>
      <c r="G1646" s="33">
        <v>480</v>
      </c>
      <c r="H1646" s="33">
        <v>0</v>
      </c>
      <c r="I1646" s="33">
        <v>480</v>
      </c>
      <c r="J1646" s="49">
        <v>478260</v>
      </c>
      <c r="K1646" s="42"/>
      <c r="L1646" s="42"/>
    </row>
    <row r="1647" spans="1:12">
      <c r="A1647" s="39" t="s">
        <v>201</v>
      </c>
      <c r="B1647" s="42" t="s">
        <v>158</v>
      </c>
      <c r="C1647" s="42" t="s">
        <v>159</v>
      </c>
      <c r="D1647" s="42" t="s">
        <v>110</v>
      </c>
      <c r="E1647" s="42" t="s">
        <v>111</v>
      </c>
      <c r="F1647" s="48">
        <v>44481</v>
      </c>
      <c r="G1647" s="33">
        <v>750</v>
      </c>
      <c r="H1647" s="33">
        <v>0</v>
      </c>
      <c r="I1647" s="33">
        <v>750</v>
      </c>
      <c r="J1647" s="49">
        <v>478262</v>
      </c>
      <c r="K1647" s="42"/>
      <c r="L1647" s="42"/>
    </row>
    <row r="1648" spans="1:12">
      <c r="A1648" s="39" t="s">
        <v>201</v>
      </c>
      <c r="B1648" s="42" t="s">
        <v>158</v>
      </c>
      <c r="C1648" s="42" t="s">
        <v>159</v>
      </c>
      <c r="D1648" s="42" t="s">
        <v>110</v>
      </c>
      <c r="E1648" s="42" t="s">
        <v>111</v>
      </c>
      <c r="F1648" s="48">
        <v>44481</v>
      </c>
      <c r="G1648" s="33">
        <v>4950</v>
      </c>
      <c r="H1648" s="33">
        <v>0</v>
      </c>
      <c r="I1648" s="33">
        <v>4950</v>
      </c>
      <c r="J1648" s="49">
        <v>478263</v>
      </c>
      <c r="K1648" s="42"/>
      <c r="L1648" s="42"/>
    </row>
    <row r="1649" spans="1:12">
      <c r="A1649" s="39" t="s">
        <v>201</v>
      </c>
      <c r="B1649" s="42" t="s">
        <v>158</v>
      </c>
      <c r="C1649" s="42" t="s">
        <v>159</v>
      </c>
      <c r="D1649" s="42" t="s">
        <v>110</v>
      </c>
      <c r="E1649" s="42" t="s">
        <v>111</v>
      </c>
      <c r="F1649" s="48">
        <v>44481</v>
      </c>
      <c r="G1649" s="33">
        <v>750</v>
      </c>
      <c r="H1649" s="33">
        <v>0</v>
      </c>
      <c r="I1649" s="33">
        <v>750</v>
      </c>
      <c r="J1649" s="49">
        <v>478265</v>
      </c>
      <c r="K1649" s="42"/>
      <c r="L1649" s="42"/>
    </row>
    <row r="1650" spans="1:12">
      <c r="A1650" s="39" t="s">
        <v>201</v>
      </c>
      <c r="B1650" s="42" t="s">
        <v>158</v>
      </c>
      <c r="C1650" s="42" t="s">
        <v>159</v>
      </c>
      <c r="D1650" s="42" t="s">
        <v>110</v>
      </c>
      <c r="E1650" s="42" t="s">
        <v>111</v>
      </c>
      <c r="F1650" s="48">
        <v>44488</v>
      </c>
      <c r="G1650" s="33">
        <v>14033.34</v>
      </c>
      <c r="H1650" s="33">
        <v>0</v>
      </c>
      <c r="I1650" s="33">
        <v>14033.34</v>
      </c>
      <c r="J1650" s="49">
        <v>478277</v>
      </c>
      <c r="K1650" s="42"/>
      <c r="L1650" s="42"/>
    </row>
    <row r="1651" spans="1:12">
      <c r="A1651" s="39" t="s">
        <v>201</v>
      </c>
      <c r="B1651" s="42" t="s">
        <v>158</v>
      </c>
      <c r="C1651" s="42" t="s">
        <v>159</v>
      </c>
      <c r="D1651" s="42" t="s">
        <v>110</v>
      </c>
      <c r="E1651" s="42" t="s">
        <v>111</v>
      </c>
      <c r="F1651" s="48">
        <v>44488</v>
      </c>
      <c r="G1651" s="33">
        <v>900</v>
      </c>
      <c r="H1651" s="33">
        <v>0</v>
      </c>
      <c r="I1651" s="33">
        <v>900</v>
      </c>
      <c r="J1651" s="49">
        <v>478280</v>
      </c>
      <c r="K1651" s="42"/>
      <c r="L1651" s="42"/>
    </row>
    <row r="1652" spans="1:12">
      <c r="A1652" s="39" t="s">
        <v>201</v>
      </c>
      <c r="B1652" s="42" t="s">
        <v>158</v>
      </c>
      <c r="C1652" s="42" t="s">
        <v>159</v>
      </c>
      <c r="D1652" s="42" t="s">
        <v>110</v>
      </c>
      <c r="E1652" s="42" t="s">
        <v>111</v>
      </c>
      <c r="F1652" s="48">
        <v>44488</v>
      </c>
      <c r="G1652" s="33">
        <v>4220</v>
      </c>
      <c r="H1652" s="33">
        <v>0</v>
      </c>
      <c r="I1652" s="33">
        <v>4220</v>
      </c>
      <c r="J1652" s="49">
        <v>478282</v>
      </c>
      <c r="K1652" s="42"/>
      <c r="L1652" s="42"/>
    </row>
    <row r="1653" spans="1:12">
      <c r="A1653" s="39" t="s">
        <v>201</v>
      </c>
      <c r="B1653" s="42" t="s">
        <v>158</v>
      </c>
      <c r="C1653" s="42" t="s">
        <v>159</v>
      </c>
      <c r="D1653" s="42" t="s">
        <v>110</v>
      </c>
      <c r="E1653" s="42" t="s">
        <v>111</v>
      </c>
      <c r="F1653" s="48">
        <v>44496</v>
      </c>
      <c r="G1653" s="33">
        <v>0</v>
      </c>
      <c r="H1653" s="33">
        <v>-2196.31</v>
      </c>
      <c r="I1653" s="33">
        <v>-2196.31</v>
      </c>
      <c r="J1653" s="49">
        <v>478522</v>
      </c>
      <c r="K1653" s="42"/>
      <c r="L1653" s="42"/>
    </row>
    <row r="1654" spans="1:12">
      <c r="A1654" s="39" t="s">
        <v>201</v>
      </c>
      <c r="B1654" s="42" t="s">
        <v>158</v>
      </c>
      <c r="C1654" s="42" t="s">
        <v>159</v>
      </c>
      <c r="D1654" s="42" t="s">
        <v>110</v>
      </c>
      <c r="E1654" s="42" t="s">
        <v>111</v>
      </c>
      <c r="F1654" s="48">
        <v>44496</v>
      </c>
      <c r="G1654" s="33">
        <v>0</v>
      </c>
      <c r="H1654" s="33">
        <v>-664.35</v>
      </c>
      <c r="I1654" s="33">
        <v>-664.35</v>
      </c>
      <c r="J1654" s="49">
        <v>478523</v>
      </c>
      <c r="K1654" s="42"/>
      <c r="L1654" s="42"/>
    </row>
    <row r="1655" spans="1:12">
      <c r="A1655" s="39" t="s">
        <v>201</v>
      </c>
      <c r="B1655" s="42" t="s">
        <v>158</v>
      </c>
      <c r="C1655" s="42" t="s">
        <v>159</v>
      </c>
      <c r="D1655" s="42" t="s">
        <v>110</v>
      </c>
      <c r="E1655" s="42" t="s">
        <v>111</v>
      </c>
      <c r="F1655" s="48">
        <v>44500</v>
      </c>
      <c r="G1655" s="33">
        <v>0</v>
      </c>
      <c r="H1655" s="33">
        <v>-1435</v>
      </c>
      <c r="I1655" s="33">
        <v>-1435</v>
      </c>
      <c r="J1655" s="49">
        <v>478524</v>
      </c>
      <c r="K1655" s="42"/>
      <c r="L1655" s="42"/>
    </row>
    <row r="1656" spans="1:12">
      <c r="A1656" s="39" t="s">
        <v>201</v>
      </c>
      <c r="B1656" s="42" t="s">
        <v>158</v>
      </c>
      <c r="C1656" s="42" t="s">
        <v>159</v>
      </c>
      <c r="D1656" s="42" t="s">
        <v>110</v>
      </c>
      <c r="E1656" s="42" t="s">
        <v>111</v>
      </c>
      <c r="F1656" s="48">
        <v>44500</v>
      </c>
      <c r="G1656" s="33">
        <v>0</v>
      </c>
      <c r="H1656" s="33">
        <v>-780</v>
      </c>
      <c r="I1656" s="33">
        <v>-780</v>
      </c>
      <c r="J1656" s="49">
        <v>478527</v>
      </c>
      <c r="K1656" s="42"/>
      <c r="L1656" s="42"/>
    </row>
    <row r="1657" spans="1:12">
      <c r="A1657" s="39" t="s">
        <v>201</v>
      </c>
      <c r="B1657" s="42" t="s">
        <v>158</v>
      </c>
      <c r="C1657" s="42" t="s">
        <v>159</v>
      </c>
      <c r="D1657" s="42" t="s">
        <v>110</v>
      </c>
      <c r="E1657" s="42" t="s">
        <v>111</v>
      </c>
      <c r="F1657" s="48">
        <v>44500</v>
      </c>
      <c r="G1657" s="33">
        <v>0</v>
      </c>
      <c r="H1657" s="33">
        <v>-1050</v>
      </c>
      <c r="I1657" s="33">
        <v>-1050</v>
      </c>
      <c r="J1657" s="49">
        <v>478529</v>
      </c>
      <c r="K1657" s="42"/>
      <c r="L1657" s="42"/>
    </row>
    <row r="1658" spans="1:12">
      <c r="A1658" s="39" t="s">
        <v>201</v>
      </c>
      <c r="B1658" s="42" t="s">
        <v>158</v>
      </c>
      <c r="C1658" s="42" t="s">
        <v>159</v>
      </c>
      <c r="D1658" s="42" t="s">
        <v>110</v>
      </c>
      <c r="E1658" s="42" t="s">
        <v>111</v>
      </c>
      <c r="F1658" s="48">
        <v>44500</v>
      </c>
      <c r="G1658" s="33">
        <v>0</v>
      </c>
      <c r="H1658" s="33">
        <v>-141.24</v>
      </c>
      <c r="I1658" s="33">
        <v>-141.24</v>
      </c>
      <c r="J1658" s="49">
        <v>478560</v>
      </c>
      <c r="K1658" s="42"/>
      <c r="L1658" s="42"/>
    </row>
    <row r="1659" spans="1:12">
      <c r="A1659" s="39" t="s">
        <v>201</v>
      </c>
      <c r="B1659" s="42" t="s">
        <v>158</v>
      </c>
      <c r="C1659" s="42" t="s">
        <v>159</v>
      </c>
      <c r="D1659" s="42" t="s">
        <v>110</v>
      </c>
      <c r="E1659" s="42" t="s">
        <v>111</v>
      </c>
      <c r="F1659" s="48">
        <v>44500</v>
      </c>
      <c r="G1659" s="33">
        <v>0</v>
      </c>
      <c r="H1659" s="33">
        <v>-1810.91</v>
      </c>
      <c r="I1659" s="33">
        <v>-1810.91</v>
      </c>
      <c r="J1659" s="49">
        <v>478562</v>
      </c>
      <c r="K1659" s="42"/>
      <c r="L1659" s="42"/>
    </row>
    <row r="1660" spans="1:12">
      <c r="A1660" s="39" t="s">
        <v>201</v>
      </c>
      <c r="B1660" s="42" t="s">
        <v>158</v>
      </c>
      <c r="C1660" s="42" t="s">
        <v>159</v>
      </c>
      <c r="D1660" s="42" t="s">
        <v>110</v>
      </c>
      <c r="E1660" s="42" t="s">
        <v>111</v>
      </c>
      <c r="F1660" s="48">
        <v>44500</v>
      </c>
      <c r="G1660" s="33">
        <v>0</v>
      </c>
      <c r="H1660" s="33">
        <v>-765.75</v>
      </c>
      <c r="I1660" s="33">
        <v>-765.75</v>
      </c>
      <c r="J1660" s="49">
        <v>478563</v>
      </c>
      <c r="K1660" s="42"/>
      <c r="L1660" s="42"/>
    </row>
    <row r="1661" spans="1:12">
      <c r="A1661" s="39" t="s">
        <v>201</v>
      </c>
      <c r="B1661" s="42" t="s">
        <v>158</v>
      </c>
      <c r="C1661" s="42" t="s">
        <v>159</v>
      </c>
      <c r="D1661" s="42" t="s">
        <v>110</v>
      </c>
      <c r="E1661" s="42" t="s">
        <v>111</v>
      </c>
      <c r="F1661" s="48">
        <v>44500</v>
      </c>
      <c r="G1661" s="33">
        <v>0</v>
      </c>
      <c r="H1661" s="33">
        <v>-1015.44</v>
      </c>
      <c r="I1661" s="33">
        <v>-1015.44</v>
      </c>
      <c r="J1661" s="49">
        <v>478566</v>
      </c>
      <c r="K1661" s="42"/>
      <c r="L1661" s="42"/>
    </row>
    <row r="1662" spans="1:12">
      <c r="A1662" s="39" t="s">
        <v>201</v>
      </c>
      <c r="B1662" s="42" t="s">
        <v>158</v>
      </c>
      <c r="C1662" s="42" t="s">
        <v>159</v>
      </c>
      <c r="D1662" s="42" t="s">
        <v>110</v>
      </c>
      <c r="E1662" s="42" t="s">
        <v>111</v>
      </c>
      <c r="F1662" s="48">
        <v>44500</v>
      </c>
      <c r="G1662" s="33">
        <v>0</v>
      </c>
      <c r="H1662" s="33">
        <v>-5</v>
      </c>
      <c r="I1662" s="33">
        <v>-5</v>
      </c>
      <c r="J1662" s="49">
        <v>478604</v>
      </c>
      <c r="K1662" s="42"/>
      <c r="L1662" s="42"/>
    </row>
    <row r="1663" spans="1:12">
      <c r="A1663" s="39" t="s">
        <v>201</v>
      </c>
      <c r="B1663" s="42" t="s">
        <v>158</v>
      </c>
      <c r="C1663" s="42" t="s">
        <v>159</v>
      </c>
      <c r="D1663" s="42" t="s">
        <v>110</v>
      </c>
      <c r="E1663" s="42" t="s">
        <v>111</v>
      </c>
      <c r="F1663" s="48">
        <v>44500</v>
      </c>
      <c r="G1663" s="33">
        <v>0</v>
      </c>
      <c r="H1663" s="33">
        <v>-12797.76</v>
      </c>
      <c r="I1663" s="33">
        <v>-12797.76</v>
      </c>
      <c r="J1663" s="49">
        <v>478620</v>
      </c>
      <c r="K1663" s="42"/>
      <c r="L1663" s="42"/>
    </row>
    <row r="1664" spans="1:12">
      <c r="A1664" s="39" t="s">
        <v>201</v>
      </c>
      <c r="B1664" s="42" t="s">
        <v>158</v>
      </c>
      <c r="C1664" s="42" t="s">
        <v>159</v>
      </c>
      <c r="D1664" s="42" t="s">
        <v>110</v>
      </c>
      <c r="E1664" s="42" t="s">
        <v>111</v>
      </c>
      <c r="F1664" s="48">
        <v>44501</v>
      </c>
      <c r="G1664" s="33">
        <v>10272.76</v>
      </c>
      <c r="H1664" s="33">
        <v>-1230</v>
      </c>
      <c r="I1664" s="33">
        <v>9042.76</v>
      </c>
      <c r="J1664" s="49">
        <v>478632</v>
      </c>
      <c r="K1664" s="42"/>
      <c r="L1664" s="42"/>
    </row>
    <row r="1665" spans="1:12">
      <c r="A1665" s="39" t="s">
        <v>201</v>
      </c>
      <c r="B1665" s="42" t="s">
        <v>158</v>
      </c>
      <c r="C1665" s="42" t="s">
        <v>159</v>
      </c>
      <c r="D1665" s="42" t="s">
        <v>110</v>
      </c>
      <c r="E1665" s="42" t="s">
        <v>111</v>
      </c>
      <c r="F1665" s="48">
        <v>44509</v>
      </c>
      <c r="G1665" s="33">
        <v>0</v>
      </c>
      <c r="H1665" s="33">
        <v>-450</v>
      </c>
      <c r="I1665" s="33">
        <v>-450</v>
      </c>
      <c r="J1665" s="49">
        <v>478286</v>
      </c>
      <c r="K1665" s="42"/>
      <c r="L1665" s="42"/>
    </row>
    <row r="1666" spans="1:12">
      <c r="A1666" s="39" t="s">
        <v>201</v>
      </c>
      <c r="B1666" s="42" t="s">
        <v>158</v>
      </c>
      <c r="C1666" s="42" t="s">
        <v>159</v>
      </c>
      <c r="D1666" s="42" t="s">
        <v>110</v>
      </c>
      <c r="E1666" s="42" t="s">
        <v>111</v>
      </c>
      <c r="F1666" s="48">
        <v>44530</v>
      </c>
      <c r="G1666" s="33">
        <v>0</v>
      </c>
      <c r="H1666" s="33">
        <v>-7955</v>
      </c>
      <c r="I1666" s="33">
        <v>-7955</v>
      </c>
      <c r="J1666" s="49">
        <v>478568</v>
      </c>
      <c r="K1666" s="42"/>
      <c r="L1666" s="42"/>
    </row>
    <row r="1667" spans="1:12">
      <c r="A1667" s="39" t="s">
        <v>201</v>
      </c>
      <c r="B1667" s="42" t="s">
        <v>158</v>
      </c>
      <c r="C1667" s="42" t="s">
        <v>159</v>
      </c>
      <c r="D1667" s="42" t="s">
        <v>110</v>
      </c>
      <c r="E1667" s="42" t="s">
        <v>111</v>
      </c>
      <c r="F1667" s="48">
        <v>44530</v>
      </c>
      <c r="G1667" s="33">
        <v>0</v>
      </c>
      <c r="H1667" s="33">
        <v>-7557.5</v>
      </c>
      <c r="I1667" s="33">
        <v>-7557.5</v>
      </c>
      <c r="J1667" s="49">
        <v>478570</v>
      </c>
      <c r="K1667" s="42"/>
      <c r="L1667" s="42"/>
    </row>
    <row r="1668" spans="1:12">
      <c r="A1668" s="39" t="s">
        <v>201</v>
      </c>
      <c r="B1668" s="42" t="s">
        <v>158</v>
      </c>
      <c r="C1668" s="42" t="s">
        <v>159</v>
      </c>
      <c r="D1668" s="42" t="s">
        <v>110</v>
      </c>
      <c r="E1668" s="42" t="s">
        <v>111</v>
      </c>
      <c r="F1668" s="48">
        <v>44530</v>
      </c>
      <c r="G1668" s="33">
        <v>0</v>
      </c>
      <c r="H1668" s="33">
        <v>-11841.21</v>
      </c>
      <c r="I1668" s="33">
        <v>-11841.21</v>
      </c>
      <c r="J1668" s="49">
        <v>478576</v>
      </c>
      <c r="K1668" s="42"/>
      <c r="L1668" s="42"/>
    </row>
    <row r="1669" spans="1:12">
      <c r="A1669" s="39" t="s">
        <v>201</v>
      </c>
      <c r="B1669" s="42" t="s">
        <v>158</v>
      </c>
      <c r="C1669" s="42" t="s">
        <v>159</v>
      </c>
      <c r="D1669" s="42" t="s">
        <v>110</v>
      </c>
      <c r="E1669" s="42" t="s">
        <v>111</v>
      </c>
      <c r="F1669" s="48">
        <v>44530</v>
      </c>
      <c r="G1669" s="33">
        <v>0</v>
      </c>
      <c r="H1669" s="33">
        <v>-706.48</v>
      </c>
      <c r="I1669" s="33">
        <v>-706.48</v>
      </c>
      <c r="J1669" s="49">
        <v>478577</v>
      </c>
      <c r="K1669" s="42"/>
      <c r="L1669" s="42"/>
    </row>
    <row r="1670" spans="1:12">
      <c r="A1670" s="39" t="s">
        <v>201</v>
      </c>
      <c r="B1670" s="42" t="s">
        <v>158</v>
      </c>
      <c r="C1670" s="42" t="s">
        <v>159</v>
      </c>
      <c r="D1670" s="42" t="s">
        <v>110</v>
      </c>
      <c r="E1670" s="42" t="s">
        <v>111</v>
      </c>
      <c r="F1670" s="48">
        <v>44530</v>
      </c>
      <c r="G1670" s="33">
        <v>0</v>
      </c>
      <c r="H1670" s="33">
        <v>-881.6</v>
      </c>
      <c r="I1670" s="33">
        <v>-881.6</v>
      </c>
      <c r="J1670" s="49">
        <v>478578</v>
      </c>
      <c r="K1670" s="42"/>
      <c r="L1670" s="42"/>
    </row>
    <row r="1671" spans="1:12">
      <c r="A1671" s="39" t="s">
        <v>201</v>
      </c>
      <c r="B1671" s="42" t="s">
        <v>158</v>
      </c>
      <c r="C1671" s="42" t="s">
        <v>159</v>
      </c>
      <c r="D1671" s="42" t="s">
        <v>110</v>
      </c>
      <c r="E1671" s="42" t="s">
        <v>111</v>
      </c>
      <c r="F1671" s="48">
        <v>44530</v>
      </c>
      <c r="G1671" s="33">
        <v>0</v>
      </c>
      <c r="H1671" s="33">
        <v>-54.17</v>
      </c>
      <c r="I1671" s="33">
        <v>-54.17</v>
      </c>
      <c r="J1671" s="49">
        <v>478606</v>
      </c>
      <c r="K1671" s="42"/>
      <c r="L1671" s="42"/>
    </row>
    <row r="1672" spans="1:12">
      <c r="A1672" s="39" t="s">
        <v>201</v>
      </c>
      <c r="B1672" s="42" t="s">
        <v>158</v>
      </c>
      <c r="C1672" s="42" t="s">
        <v>159</v>
      </c>
      <c r="D1672" s="42" t="s">
        <v>110</v>
      </c>
      <c r="E1672" s="42" t="s">
        <v>111</v>
      </c>
      <c r="F1672" s="48">
        <v>44530</v>
      </c>
      <c r="G1672" s="33">
        <v>0</v>
      </c>
      <c r="H1672" s="33">
        <v>-863.06</v>
      </c>
      <c r="I1672" s="33">
        <v>-863.06</v>
      </c>
      <c r="J1672" s="49">
        <v>478607</v>
      </c>
      <c r="K1672" s="42"/>
      <c r="L1672" s="42"/>
    </row>
    <row r="1673" spans="1:12">
      <c r="A1673" s="39" t="s">
        <v>201</v>
      </c>
      <c r="B1673" s="42" t="s">
        <v>158</v>
      </c>
      <c r="C1673" s="42" t="s">
        <v>159</v>
      </c>
      <c r="D1673" s="42" t="s">
        <v>110</v>
      </c>
      <c r="E1673" s="42" t="s">
        <v>111</v>
      </c>
      <c r="F1673" s="48">
        <v>44530</v>
      </c>
      <c r="G1673" s="33">
        <v>0</v>
      </c>
      <c r="H1673" s="33">
        <v>-749.01</v>
      </c>
      <c r="I1673" s="33">
        <v>-749.01</v>
      </c>
      <c r="J1673" s="49">
        <v>478608</v>
      </c>
      <c r="K1673" s="42"/>
      <c r="L1673" s="42"/>
    </row>
    <row r="1674" spans="1:12">
      <c r="A1674" s="39" t="s">
        <v>201</v>
      </c>
      <c r="B1674" s="42" t="s">
        <v>158</v>
      </c>
      <c r="C1674" s="42" t="s">
        <v>159</v>
      </c>
      <c r="D1674" s="42" t="s">
        <v>110</v>
      </c>
      <c r="E1674" s="42" t="s">
        <v>111</v>
      </c>
      <c r="F1674" s="48">
        <v>44530</v>
      </c>
      <c r="G1674" s="33">
        <v>0</v>
      </c>
      <c r="H1674" s="33">
        <v>-200</v>
      </c>
      <c r="I1674" s="33">
        <v>-200</v>
      </c>
      <c r="J1674" s="49">
        <v>478610</v>
      </c>
      <c r="K1674" s="42"/>
      <c r="L1674" s="42"/>
    </row>
    <row r="1675" spans="1:12">
      <c r="A1675" s="39" t="s">
        <v>201</v>
      </c>
      <c r="B1675" s="42" t="s">
        <v>158</v>
      </c>
      <c r="C1675" s="42" t="s">
        <v>159</v>
      </c>
      <c r="D1675" s="42" t="s">
        <v>110</v>
      </c>
      <c r="E1675" s="42" t="s">
        <v>111</v>
      </c>
      <c r="F1675" s="48">
        <v>44531</v>
      </c>
      <c r="G1675" s="33">
        <v>0</v>
      </c>
      <c r="H1675" s="33">
        <v>-1000</v>
      </c>
      <c r="I1675" s="33">
        <v>-1000</v>
      </c>
      <c r="J1675" s="49">
        <v>478393</v>
      </c>
      <c r="K1675" s="42"/>
      <c r="L1675" s="42"/>
    </row>
    <row r="1676" spans="1:12">
      <c r="A1676" s="39" t="s">
        <v>201</v>
      </c>
      <c r="B1676" s="42" t="s">
        <v>158</v>
      </c>
      <c r="C1676" s="42" t="s">
        <v>159</v>
      </c>
      <c r="D1676" s="42" t="s">
        <v>110</v>
      </c>
      <c r="E1676" s="42" t="s">
        <v>111</v>
      </c>
      <c r="F1676" s="48">
        <v>44531</v>
      </c>
      <c r="G1676" s="33">
        <v>0</v>
      </c>
      <c r="H1676" s="33">
        <v>-93.46</v>
      </c>
      <c r="I1676" s="33">
        <v>-93.46</v>
      </c>
      <c r="J1676" s="49">
        <v>478397</v>
      </c>
      <c r="K1676" s="42"/>
      <c r="L1676" s="42"/>
    </row>
    <row r="1677" spans="1:12">
      <c r="A1677" s="39" t="s">
        <v>201</v>
      </c>
      <c r="B1677" s="42" t="s">
        <v>158</v>
      </c>
      <c r="C1677" s="42" t="s">
        <v>159</v>
      </c>
      <c r="D1677" s="42" t="s">
        <v>110</v>
      </c>
      <c r="E1677" s="42" t="s">
        <v>111</v>
      </c>
      <c r="F1677" s="48">
        <v>44538</v>
      </c>
      <c r="G1677" s="33">
        <v>141.24</v>
      </c>
      <c r="H1677" s="33">
        <v>0</v>
      </c>
      <c r="I1677" s="33">
        <v>141.24</v>
      </c>
      <c r="J1677" s="49">
        <v>478396</v>
      </c>
      <c r="K1677" s="42"/>
      <c r="L1677" s="42"/>
    </row>
    <row r="1678" spans="1:12">
      <c r="A1678" s="39" t="s">
        <v>201</v>
      </c>
      <c r="B1678" s="42" t="s">
        <v>158</v>
      </c>
      <c r="C1678" s="42" t="s">
        <v>159</v>
      </c>
      <c r="D1678" s="42" t="s">
        <v>110</v>
      </c>
      <c r="E1678" s="42" t="s">
        <v>111</v>
      </c>
      <c r="F1678" s="48">
        <v>44544</v>
      </c>
      <c r="G1678" s="33">
        <v>141.24</v>
      </c>
      <c r="H1678" s="33">
        <v>0</v>
      </c>
      <c r="I1678" s="33">
        <v>141.24</v>
      </c>
      <c r="J1678" s="49">
        <v>478289</v>
      </c>
      <c r="K1678" s="42"/>
      <c r="L1678" s="42"/>
    </row>
    <row r="1679" spans="1:12">
      <c r="A1679" s="39" t="s">
        <v>201</v>
      </c>
      <c r="B1679" s="42" t="s">
        <v>158</v>
      </c>
      <c r="C1679" s="42" t="s">
        <v>159</v>
      </c>
      <c r="D1679" s="42" t="s">
        <v>110</v>
      </c>
      <c r="E1679" s="42" t="s">
        <v>111</v>
      </c>
      <c r="F1679" s="48">
        <v>44544</v>
      </c>
      <c r="G1679" s="33">
        <v>1000</v>
      </c>
      <c r="H1679" s="33">
        <v>0</v>
      </c>
      <c r="I1679" s="33">
        <v>1000</v>
      </c>
      <c r="J1679" s="49">
        <v>478296</v>
      </c>
      <c r="K1679" s="42"/>
      <c r="L1679" s="42"/>
    </row>
    <row r="1680" spans="1:12">
      <c r="A1680" s="39" t="s">
        <v>201</v>
      </c>
      <c r="B1680" s="42" t="s">
        <v>158</v>
      </c>
      <c r="C1680" s="42" t="s">
        <v>159</v>
      </c>
      <c r="D1680" s="42" t="s">
        <v>110</v>
      </c>
      <c r="E1680" s="42" t="s">
        <v>111</v>
      </c>
      <c r="F1680" s="48">
        <v>44551</v>
      </c>
      <c r="G1680" s="33">
        <v>5690.11</v>
      </c>
      <c r="H1680" s="33">
        <v>0</v>
      </c>
      <c r="I1680" s="33">
        <v>5690.11</v>
      </c>
      <c r="J1680" s="49">
        <v>478298</v>
      </c>
      <c r="K1680" s="42"/>
      <c r="L1680" s="42"/>
    </row>
    <row r="1681" spans="1:12">
      <c r="A1681" s="39" t="s">
        <v>201</v>
      </c>
      <c r="B1681" s="42" t="s">
        <v>158</v>
      </c>
      <c r="C1681" s="42" t="s">
        <v>159</v>
      </c>
      <c r="D1681" s="42" t="s">
        <v>110</v>
      </c>
      <c r="E1681" s="42" t="s">
        <v>111</v>
      </c>
      <c r="F1681" s="48">
        <v>44551</v>
      </c>
      <c r="G1681" s="33">
        <v>93.46</v>
      </c>
      <c r="H1681" s="33">
        <v>0</v>
      </c>
      <c r="I1681" s="33">
        <v>93.46</v>
      </c>
      <c r="J1681" s="49">
        <v>478305</v>
      </c>
      <c r="K1681" s="42"/>
      <c r="L1681" s="42"/>
    </row>
    <row r="1682" spans="1:12">
      <c r="A1682" s="39" t="s">
        <v>201</v>
      </c>
      <c r="B1682" s="42" t="s">
        <v>158</v>
      </c>
      <c r="C1682" s="42" t="s">
        <v>159</v>
      </c>
      <c r="D1682" s="42" t="s">
        <v>110</v>
      </c>
      <c r="E1682" s="42" t="s">
        <v>111</v>
      </c>
      <c r="F1682" s="48">
        <v>44551</v>
      </c>
      <c r="G1682" s="33">
        <v>1435</v>
      </c>
      <c r="H1682" s="33">
        <v>0</v>
      </c>
      <c r="I1682" s="33">
        <v>1435</v>
      </c>
      <c r="J1682" s="49">
        <v>478307</v>
      </c>
      <c r="K1682" s="42"/>
      <c r="L1682" s="42"/>
    </row>
    <row r="1683" spans="1:12">
      <c r="A1683" s="39" t="s">
        <v>201</v>
      </c>
      <c r="B1683" s="42" t="s">
        <v>158</v>
      </c>
      <c r="C1683" s="42" t="s">
        <v>159</v>
      </c>
      <c r="D1683" s="42" t="s">
        <v>110</v>
      </c>
      <c r="E1683" s="42" t="s">
        <v>111</v>
      </c>
      <c r="F1683" s="48">
        <v>44551</v>
      </c>
      <c r="G1683" s="33">
        <v>780</v>
      </c>
      <c r="H1683" s="33">
        <v>0</v>
      </c>
      <c r="I1683" s="33">
        <v>780</v>
      </c>
      <c r="J1683" s="49">
        <v>478312</v>
      </c>
      <c r="K1683" s="42"/>
      <c r="L1683" s="42"/>
    </row>
    <row r="1684" spans="1:12">
      <c r="A1684" s="39" t="s">
        <v>201</v>
      </c>
      <c r="B1684" s="42" t="s">
        <v>158</v>
      </c>
      <c r="C1684" s="42" t="s">
        <v>159</v>
      </c>
      <c r="D1684" s="42" t="s">
        <v>110</v>
      </c>
      <c r="E1684" s="42" t="s">
        <v>111</v>
      </c>
      <c r="F1684" s="48">
        <v>44551</v>
      </c>
      <c r="G1684" s="33">
        <v>1050</v>
      </c>
      <c r="H1684" s="33">
        <v>0</v>
      </c>
      <c r="I1684" s="33">
        <v>1050</v>
      </c>
      <c r="J1684" s="49">
        <v>478315</v>
      </c>
      <c r="K1684" s="42"/>
      <c r="L1684" s="42"/>
    </row>
    <row r="1685" spans="1:12">
      <c r="A1685" s="39" t="s">
        <v>201</v>
      </c>
      <c r="B1685" s="42" t="s">
        <v>158</v>
      </c>
      <c r="C1685" s="42" t="s">
        <v>159</v>
      </c>
      <c r="D1685" s="42" t="s">
        <v>110</v>
      </c>
      <c r="E1685" s="42" t="s">
        <v>111</v>
      </c>
      <c r="F1685" s="48">
        <v>44551</v>
      </c>
      <c r="G1685" s="33">
        <v>1810.91</v>
      </c>
      <c r="H1685" s="33">
        <v>0</v>
      </c>
      <c r="I1685" s="33">
        <v>1810.91</v>
      </c>
      <c r="J1685" s="49">
        <v>478323</v>
      </c>
      <c r="K1685" s="42"/>
      <c r="L1685" s="42"/>
    </row>
    <row r="1686" spans="1:12">
      <c r="A1686" s="39" t="s">
        <v>201</v>
      </c>
      <c r="B1686" s="42" t="s">
        <v>158</v>
      </c>
      <c r="C1686" s="42" t="s">
        <v>159</v>
      </c>
      <c r="D1686" s="42" t="s">
        <v>110</v>
      </c>
      <c r="E1686" s="42" t="s">
        <v>111</v>
      </c>
      <c r="F1686" s="48">
        <v>44551</v>
      </c>
      <c r="G1686" s="33">
        <v>765.75</v>
      </c>
      <c r="H1686" s="33">
        <v>0</v>
      </c>
      <c r="I1686" s="33">
        <v>765.75</v>
      </c>
      <c r="J1686" s="49">
        <v>478327</v>
      </c>
      <c r="K1686" s="42"/>
      <c r="L1686" s="42"/>
    </row>
    <row r="1687" spans="1:12">
      <c r="A1687" s="39" t="s">
        <v>201</v>
      </c>
      <c r="B1687" s="42" t="s">
        <v>158</v>
      </c>
      <c r="C1687" s="42" t="s">
        <v>159</v>
      </c>
      <c r="D1687" s="42" t="s">
        <v>110</v>
      </c>
      <c r="E1687" s="42" t="s">
        <v>111</v>
      </c>
      <c r="F1687" s="48">
        <v>44551</v>
      </c>
      <c r="G1687" s="33">
        <v>0</v>
      </c>
      <c r="H1687" s="33">
        <v>-141.24</v>
      </c>
      <c r="I1687" s="33">
        <v>-141.24</v>
      </c>
      <c r="J1687" s="49">
        <v>478328</v>
      </c>
      <c r="K1687" s="42"/>
      <c r="L1687" s="42"/>
    </row>
    <row r="1688" spans="1:12">
      <c r="A1688" s="39" t="s">
        <v>201</v>
      </c>
      <c r="B1688" s="42" t="s">
        <v>158</v>
      </c>
      <c r="C1688" s="42" t="s">
        <v>159</v>
      </c>
      <c r="D1688" s="42" t="s">
        <v>110</v>
      </c>
      <c r="E1688" s="42" t="s">
        <v>111</v>
      </c>
      <c r="F1688" s="48">
        <v>44551</v>
      </c>
      <c r="G1688" s="33">
        <v>1015.44</v>
      </c>
      <c r="H1688" s="33">
        <v>0</v>
      </c>
      <c r="I1688" s="33">
        <v>1015.44</v>
      </c>
      <c r="J1688" s="49">
        <v>478329</v>
      </c>
      <c r="K1688" s="42"/>
      <c r="L1688" s="42"/>
    </row>
    <row r="1689" spans="1:12">
      <c r="A1689" s="39" t="s">
        <v>201</v>
      </c>
      <c r="B1689" s="42" t="s">
        <v>158</v>
      </c>
      <c r="C1689" s="42" t="s">
        <v>159</v>
      </c>
      <c r="D1689" s="42" t="s">
        <v>110</v>
      </c>
      <c r="E1689" s="42" t="s">
        <v>111</v>
      </c>
      <c r="F1689" s="48">
        <v>44551</v>
      </c>
      <c r="G1689" s="33">
        <v>5</v>
      </c>
      <c r="H1689" s="33">
        <v>0</v>
      </c>
      <c r="I1689" s="33">
        <v>5</v>
      </c>
      <c r="J1689" s="49">
        <v>478330</v>
      </c>
      <c r="K1689" s="42"/>
      <c r="L1689" s="42"/>
    </row>
    <row r="1690" spans="1:12">
      <c r="A1690" s="39" t="s">
        <v>201</v>
      </c>
      <c r="B1690" s="42" t="s">
        <v>158</v>
      </c>
      <c r="C1690" s="42" t="s">
        <v>159</v>
      </c>
      <c r="D1690" s="42" t="s">
        <v>110</v>
      </c>
      <c r="E1690" s="42" t="s">
        <v>111</v>
      </c>
      <c r="F1690" s="48">
        <v>44551</v>
      </c>
      <c r="G1690" s="33">
        <v>7955</v>
      </c>
      <c r="H1690" s="33">
        <v>0</v>
      </c>
      <c r="I1690" s="33">
        <v>7955</v>
      </c>
      <c r="J1690" s="49">
        <v>478334</v>
      </c>
      <c r="K1690" s="42"/>
      <c r="L1690" s="42"/>
    </row>
    <row r="1691" spans="1:12">
      <c r="A1691" s="39" t="s">
        <v>201</v>
      </c>
      <c r="B1691" s="42" t="s">
        <v>158</v>
      </c>
      <c r="C1691" s="42" t="s">
        <v>159</v>
      </c>
      <c r="D1691" s="42" t="s">
        <v>110</v>
      </c>
      <c r="E1691" s="42" t="s">
        <v>111</v>
      </c>
      <c r="F1691" s="48">
        <v>44551</v>
      </c>
      <c r="G1691" s="33">
        <v>54.17</v>
      </c>
      <c r="H1691" s="33">
        <v>0</v>
      </c>
      <c r="I1691" s="33">
        <v>54.17</v>
      </c>
      <c r="J1691" s="49">
        <v>478335</v>
      </c>
      <c r="K1691" s="42"/>
      <c r="L1691" s="42"/>
    </row>
    <row r="1692" spans="1:12">
      <c r="A1692" s="39" t="s">
        <v>201</v>
      </c>
      <c r="B1692" s="42" t="s">
        <v>158</v>
      </c>
      <c r="C1692" s="42" t="s">
        <v>159</v>
      </c>
      <c r="D1692" s="42" t="s">
        <v>110</v>
      </c>
      <c r="E1692" s="42" t="s">
        <v>111</v>
      </c>
      <c r="F1692" s="48">
        <v>44551</v>
      </c>
      <c r="G1692" s="33">
        <v>11841.21</v>
      </c>
      <c r="H1692" s="33">
        <v>0</v>
      </c>
      <c r="I1692" s="33">
        <v>11841.21</v>
      </c>
      <c r="J1692" s="49">
        <v>478336</v>
      </c>
      <c r="K1692" s="42"/>
      <c r="L1692" s="42"/>
    </row>
    <row r="1693" spans="1:12">
      <c r="A1693" s="39" t="s">
        <v>201</v>
      </c>
      <c r="B1693" s="42" t="s">
        <v>158</v>
      </c>
      <c r="C1693" s="42" t="s">
        <v>159</v>
      </c>
      <c r="D1693" s="42" t="s">
        <v>110</v>
      </c>
      <c r="E1693" s="42" t="s">
        <v>111</v>
      </c>
      <c r="F1693" s="48">
        <v>44551</v>
      </c>
      <c r="G1693" s="33">
        <v>863.06</v>
      </c>
      <c r="H1693" s="33">
        <v>0</v>
      </c>
      <c r="I1693" s="33">
        <v>863.06</v>
      </c>
      <c r="J1693" s="49">
        <v>478338</v>
      </c>
      <c r="K1693" s="42"/>
      <c r="L1693" s="42"/>
    </row>
    <row r="1694" spans="1:12">
      <c r="A1694" s="39" t="s">
        <v>201</v>
      </c>
      <c r="B1694" s="42" t="s">
        <v>158</v>
      </c>
      <c r="C1694" s="42" t="s">
        <v>159</v>
      </c>
      <c r="D1694" s="42" t="s">
        <v>110</v>
      </c>
      <c r="E1694" s="42" t="s">
        <v>111</v>
      </c>
      <c r="F1694" s="48">
        <v>44551</v>
      </c>
      <c r="G1694" s="33">
        <v>749.01</v>
      </c>
      <c r="H1694" s="33">
        <v>0</v>
      </c>
      <c r="I1694" s="33">
        <v>749.01</v>
      </c>
      <c r="J1694" s="49">
        <v>478339</v>
      </c>
      <c r="K1694" s="42"/>
      <c r="L1694" s="42"/>
    </row>
    <row r="1695" spans="1:12">
      <c r="A1695" s="39" t="s">
        <v>201</v>
      </c>
      <c r="B1695" s="42" t="s">
        <v>158</v>
      </c>
      <c r="C1695" s="42" t="s">
        <v>159</v>
      </c>
      <c r="D1695" s="42" t="s">
        <v>110</v>
      </c>
      <c r="E1695" s="42" t="s">
        <v>111</v>
      </c>
      <c r="F1695" s="48">
        <v>44551</v>
      </c>
      <c r="G1695" s="33">
        <v>706.48</v>
      </c>
      <c r="H1695" s="33">
        <v>0</v>
      </c>
      <c r="I1695" s="33">
        <v>706.48</v>
      </c>
      <c r="J1695" s="49">
        <v>478341</v>
      </c>
      <c r="K1695" s="42"/>
      <c r="L1695" s="42"/>
    </row>
    <row r="1696" spans="1:12">
      <c r="A1696" s="39" t="s">
        <v>201</v>
      </c>
      <c r="B1696" s="42" t="s">
        <v>158</v>
      </c>
      <c r="C1696" s="42" t="s">
        <v>159</v>
      </c>
      <c r="D1696" s="42" t="s">
        <v>110</v>
      </c>
      <c r="E1696" s="42" t="s">
        <v>111</v>
      </c>
      <c r="F1696" s="48">
        <v>44551</v>
      </c>
      <c r="G1696" s="33">
        <v>881.6</v>
      </c>
      <c r="H1696" s="33">
        <v>0</v>
      </c>
      <c r="I1696" s="33">
        <v>881.6</v>
      </c>
      <c r="J1696" s="49">
        <v>478342</v>
      </c>
      <c r="K1696" s="42"/>
      <c r="L1696" s="42"/>
    </row>
    <row r="1697" spans="1:12">
      <c r="A1697" s="39" t="s">
        <v>201</v>
      </c>
      <c r="B1697" s="42" t="s">
        <v>158</v>
      </c>
      <c r="C1697" s="42" t="s">
        <v>159</v>
      </c>
      <c r="D1697" s="42" t="s">
        <v>110</v>
      </c>
      <c r="E1697" s="42" t="s">
        <v>111</v>
      </c>
      <c r="F1697" s="48">
        <v>44551</v>
      </c>
      <c r="G1697" s="33">
        <v>200</v>
      </c>
      <c r="H1697" s="33">
        <v>0</v>
      </c>
      <c r="I1697" s="33">
        <v>200</v>
      </c>
      <c r="J1697" s="49">
        <v>478344</v>
      </c>
      <c r="K1697" s="42"/>
      <c r="L1697" s="42"/>
    </row>
    <row r="1698" spans="1:12">
      <c r="A1698" s="39" t="s">
        <v>201</v>
      </c>
      <c r="B1698" s="42" t="s">
        <v>158</v>
      </c>
      <c r="C1698" s="42" t="s">
        <v>159</v>
      </c>
      <c r="D1698" s="42" t="s">
        <v>110</v>
      </c>
      <c r="E1698" s="42" t="s">
        <v>111</v>
      </c>
      <c r="F1698" s="48">
        <v>44551</v>
      </c>
      <c r="G1698" s="33">
        <v>308.52</v>
      </c>
      <c r="H1698" s="33">
        <v>0</v>
      </c>
      <c r="I1698" s="33">
        <v>308.52</v>
      </c>
      <c r="J1698" s="49">
        <v>478349</v>
      </c>
      <c r="K1698" s="42"/>
      <c r="L1698" s="42"/>
    </row>
    <row r="1699" spans="1:12">
      <c r="A1699" s="39" t="s">
        <v>201</v>
      </c>
      <c r="B1699" s="42" t="s">
        <v>158</v>
      </c>
      <c r="C1699" s="42" t="s">
        <v>159</v>
      </c>
      <c r="D1699" s="42" t="s">
        <v>110</v>
      </c>
      <c r="E1699" s="42" t="s">
        <v>111</v>
      </c>
      <c r="F1699" s="48">
        <v>44551</v>
      </c>
      <c r="G1699" s="33">
        <v>1619.74</v>
      </c>
      <c r="H1699" s="33">
        <v>0</v>
      </c>
      <c r="I1699" s="33">
        <v>1619.74</v>
      </c>
      <c r="J1699" s="49">
        <v>478353</v>
      </c>
      <c r="K1699" s="42"/>
      <c r="L1699" s="42"/>
    </row>
    <row r="1700" spans="1:12">
      <c r="A1700" s="39" t="s">
        <v>201</v>
      </c>
      <c r="B1700" s="42" t="s">
        <v>158</v>
      </c>
      <c r="C1700" s="42" t="s">
        <v>159</v>
      </c>
      <c r="D1700" s="42" t="s">
        <v>110</v>
      </c>
      <c r="E1700" s="42" t="s">
        <v>111</v>
      </c>
      <c r="F1700" s="48">
        <v>44551</v>
      </c>
      <c r="G1700" s="33">
        <v>237.9</v>
      </c>
      <c r="H1700" s="33">
        <v>0</v>
      </c>
      <c r="I1700" s="33">
        <v>237.9</v>
      </c>
      <c r="J1700" s="49">
        <v>478354</v>
      </c>
      <c r="K1700" s="42"/>
      <c r="L1700" s="42"/>
    </row>
    <row r="1701" spans="1:12">
      <c r="A1701" s="39" t="s">
        <v>201</v>
      </c>
      <c r="B1701" s="42" t="s">
        <v>158</v>
      </c>
      <c r="C1701" s="42" t="s">
        <v>159</v>
      </c>
      <c r="D1701" s="42" t="s">
        <v>110</v>
      </c>
      <c r="E1701" s="42" t="s">
        <v>111</v>
      </c>
      <c r="F1701" s="48">
        <v>44551</v>
      </c>
      <c r="G1701" s="33">
        <v>476</v>
      </c>
      <c r="H1701" s="33">
        <v>0</v>
      </c>
      <c r="I1701" s="33">
        <v>476</v>
      </c>
      <c r="J1701" s="49">
        <v>478355</v>
      </c>
      <c r="K1701" s="42"/>
      <c r="L1701" s="42"/>
    </row>
    <row r="1702" spans="1:12">
      <c r="A1702" s="39" t="s">
        <v>201</v>
      </c>
      <c r="B1702" s="42" t="s">
        <v>158</v>
      </c>
      <c r="C1702" s="42" t="s">
        <v>159</v>
      </c>
      <c r="D1702" s="42" t="s">
        <v>110</v>
      </c>
      <c r="E1702" s="42" t="s">
        <v>111</v>
      </c>
      <c r="F1702" s="48">
        <v>44551</v>
      </c>
      <c r="G1702" s="33">
        <v>2196.31</v>
      </c>
      <c r="H1702" s="33">
        <v>0</v>
      </c>
      <c r="I1702" s="33">
        <v>2196.31</v>
      </c>
      <c r="J1702" s="49">
        <v>478359</v>
      </c>
      <c r="K1702" s="42"/>
      <c r="L1702" s="42"/>
    </row>
    <row r="1703" spans="1:12">
      <c r="A1703" s="39" t="s">
        <v>201</v>
      </c>
      <c r="B1703" s="42" t="s">
        <v>158</v>
      </c>
      <c r="C1703" s="42" t="s">
        <v>159</v>
      </c>
      <c r="D1703" s="42" t="s">
        <v>110</v>
      </c>
      <c r="E1703" s="42" t="s">
        <v>111</v>
      </c>
      <c r="F1703" s="48">
        <v>44551</v>
      </c>
      <c r="G1703" s="33">
        <v>664.35</v>
      </c>
      <c r="H1703" s="33">
        <v>0</v>
      </c>
      <c r="I1703" s="33">
        <v>664.35</v>
      </c>
      <c r="J1703" s="49">
        <v>478362</v>
      </c>
      <c r="K1703" s="42"/>
      <c r="L1703" s="42"/>
    </row>
    <row r="1704" spans="1:12">
      <c r="A1704" s="39" t="s">
        <v>201</v>
      </c>
      <c r="B1704" s="42" t="s">
        <v>158</v>
      </c>
      <c r="C1704" s="42" t="s">
        <v>159</v>
      </c>
      <c r="D1704" s="42" t="s">
        <v>110</v>
      </c>
      <c r="E1704" s="42" t="s">
        <v>111</v>
      </c>
      <c r="F1704" s="48">
        <v>44551</v>
      </c>
      <c r="G1704" s="33">
        <v>7557.5</v>
      </c>
      <c r="H1704" s="33">
        <v>0</v>
      </c>
      <c r="I1704" s="33">
        <v>7557.5</v>
      </c>
      <c r="J1704" s="49">
        <v>478376</v>
      </c>
      <c r="K1704" s="42"/>
      <c r="L1704" s="42"/>
    </row>
    <row r="1705" spans="1:12">
      <c r="A1705" s="39" t="s">
        <v>201</v>
      </c>
      <c r="B1705" s="42" t="s">
        <v>158</v>
      </c>
      <c r="C1705" s="42" t="s">
        <v>159</v>
      </c>
      <c r="D1705" s="42" t="s">
        <v>110</v>
      </c>
      <c r="E1705" s="42" t="s">
        <v>111</v>
      </c>
      <c r="F1705" s="48">
        <v>44553</v>
      </c>
      <c r="G1705" s="33">
        <v>529411.29</v>
      </c>
      <c r="H1705" s="33">
        <v>-476866.32</v>
      </c>
      <c r="I1705" s="33">
        <v>52544.97</v>
      </c>
      <c r="J1705" s="49">
        <v>481720</v>
      </c>
      <c r="K1705" s="42"/>
      <c r="L1705" s="42"/>
    </row>
    <row r="1706" spans="1:12">
      <c r="A1706" s="39" t="s">
        <v>201</v>
      </c>
      <c r="B1706" s="42" t="s">
        <v>158</v>
      </c>
      <c r="C1706" s="42" t="s">
        <v>159</v>
      </c>
      <c r="D1706" s="42" t="s">
        <v>110</v>
      </c>
      <c r="E1706" s="42" t="s">
        <v>111</v>
      </c>
      <c r="F1706" s="48">
        <v>44553</v>
      </c>
      <c r="G1706" s="33">
        <v>476866.32</v>
      </c>
      <c r="H1706" s="33">
        <v>-529411.29</v>
      </c>
      <c r="I1706" s="33">
        <v>-52544.97</v>
      </c>
      <c r="J1706" s="49">
        <v>481720</v>
      </c>
      <c r="K1706" s="42"/>
      <c r="L1706" s="42"/>
    </row>
    <row r="1707" spans="1:12">
      <c r="A1707" s="39" t="s">
        <v>201</v>
      </c>
      <c r="B1707" s="42" t="s">
        <v>158</v>
      </c>
      <c r="C1707" s="42" t="s">
        <v>159</v>
      </c>
      <c r="D1707" s="42" t="s">
        <v>110</v>
      </c>
      <c r="E1707" s="42" t="s">
        <v>111</v>
      </c>
      <c r="F1707" s="48">
        <v>44560</v>
      </c>
      <c r="G1707" s="33">
        <v>0</v>
      </c>
      <c r="H1707" s="33">
        <v>-315.04000000000002</v>
      </c>
      <c r="I1707" s="33">
        <v>-315.04000000000002</v>
      </c>
      <c r="J1707" s="49">
        <v>478611</v>
      </c>
      <c r="K1707" s="42"/>
      <c r="L1707" s="42"/>
    </row>
    <row r="1708" spans="1:12">
      <c r="A1708" s="39" t="s">
        <v>201</v>
      </c>
      <c r="B1708" s="42" t="s">
        <v>158</v>
      </c>
      <c r="C1708" s="42" t="s">
        <v>159</v>
      </c>
      <c r="D1708" s="42" t="s">
        <v>110</v>
      </c>
      <c r="E1708" s="42" t="s">
        <v>111</v>
      </c>
      <c r="F1708" s="48">
        <v>44561</v>
      </c>
      <c r="G1708" s="33">
        <v>529411.29</v>
      </c>
      <c r="H1708" s="33">
        <v>-477181.36</v>
      </c>
      <c r="I1708" s="33">
        <v>52229.93</v>
      </c>
      <c r="J1708" s="49">
        <v>481776</v>
      </c>
      <c r="K1708" s="42"/>
      <c r="L1708" s="42"/>
    </row>
    <row r="1709" spans="1:12">
      <c r="A1709" s="39" t="s">
        <v>201</v>
      </c>
      <c r="B1709" s="42" t="s">
        <v>158</v>
      </c>
      <c r="C1709" s="42" t="s">
        <v>159</v>
      </c>
      <c r="D1709" s="42" t="s">
        <v>110</v>
      </c>
      <c r="E1709" s="42" t="s">
        <v>111</v>
      </c>
      <c r="F1709" s="48">
        <v>44561</v>
      </c>
      <c r="G1709" s="33">
        <v>477181.36</v>
      </c>
      <c r="H1709" s="33">
        <v>-529411.29</v>
      </c>
      <c r="I1709" s="33">
        <v>-52229.93</v>
      </c>
      <c r="J1709" s="49">
        <v>481776</v>
      </c>
      <c r="K1709" s="42"/>
      <c r="L1709" s="42"/>
    </row>
    <row r="1710" spans="1:12">
      <c r="A1710" s="39" t="s">
        <v>201</v>
      </c>
      <c r="B1710" s="42" t="s">
        <v>158</v>
      </c>
      <c r="C1710" s="42" t="s">
        <v>159</v>
      </c>
      <c r="D1710" s="42" t="s">
        <v>49</v>
      </c>
      <c r="E1710" s="42" t="s">
        <v>149</v>
      </c>
      <c r="F1710" s="48">
        <v>44236</v>
      </c>
      <c r="G1710" s="33">
        <v>0</v>
      </c>
      <c r="H1710" s="33">
        <v>-1317122.25</v>
      </c>
      <c r="I1710" s="33">
        <v>-1317122.25</v>
      </c>
      <c r="J1710" s="49">
        <v>387439</v>
      </c>
      <c r="K1710" s="42"/>
      <c r="L1710" s="42"/>
    </row>
    <row r="1711" spans="1:12">
      <c r="A1711" s="39" t="s">
        <v>201</v>
      </c>
      <c r="B1711" s="42" t="s">
        <v>158</v>
      </c>
      <c r="C1711" s="42" t="s">
        <v>159</v>
      </c>
      <c r="D1711" s="42" t="s">
        <v>49</v>
      </c>
      <c r="E1711" s="42" t="s">
        <v>149</v>
      </c>
      <c r="F1711" s="48">
        <v>44244</v>
      </c>
      <c r="G1711" s="33">
        <v>1317122.25</v>
      </c>
      <c r="H1711" s="33">
        <v>0</v>
      </c>
      <c r="I1711" s="33">
        <v>1317122.25</v>
      </c>
      <c r="J1711" s="49">
        <v>387441</v>
      </c>
      <c r="K1711" s="42"/>
      <c r="L1711" s="42"/>
    </row>
    <row r="1712" spans="1:12">
      <c r="A1712" s="39" t="s">
        <v>201</v>
      </c>
      <c r="B1712" s="42" t="s">
        <v>158</v>
      </c>
      <c r="C1712" s="42" t="s">
        <v>159</v>
      </c>
      <c r="D1712" s="42" t="s">
        <v>49</v>
      </c>
      <c r="E1712" s="42" t="s">
        <v>149</v>
      </c>
      <c r="F1712" s="48">
        <v>44286</v>
      </c>
      <c r="G1712" s="33">
        <v>1317122.25</v>
      </c>
      <c r="H1712" s="33">
        <v>-1317122.25</v>
      </c>
      <c r="I1712" s="33">
        <v>0</v>
      </c>
      <c r="J1712" s="49">
        <v>389514</v>
      </c>
      <c r="K1712" s="42"/>
      <c r="L1712" s="42"/>
    </row>
    <row r="1713" spans="1:12">
      <c r="A1713" s="39" t="s">
        <v>201</v>
      </c>
      <c r="B1713" s="42" t="s">
        <v>158</v>
      </c>
      <c r="C1713" s="42" t="s">
        <v>159</v>
      </c>
      <c r="D1713" s="42" t="s">
        <v>49</v>
      </c>
      <c r="E1713" s="42" t="s">
        <v>149</v>
      </c>
      <c r="F1713" s="48">
        <v>44286</v>
      </c>
      <c r="G1713" s="33">
        <v>1317122.25</v>
      </c>
      <c r="H1713" s="33">
        <v>-1317122.25</v>
      </c>
      <c r="I1713" s="33">
        <v>0</v>
      </c>
      <c r="J1713" s="49">
        <v>389514</v>
      </c>
      <c r="K1713" s="42"/>
      <c r="L1713" s="42"/>
    </row>
    <row r="1714" spans="1:12">
      <c r="A1714" s="39" t="s">
        <v>201</v>
      </c>
      <c r="B1714" s="42" t="s">
        <v>158</v>
      </c>
      <c r="C1714" s="42" t="s">
        <v>159</v>
      </c>
      <c r="D1714" s="42" t="s">
        <v>49</v>
      </c>
      <c r="E1714" s="42" t="s">
        <v>149</v>
      </c>
      <c r="F1714" s="48">
        <v>44286</v>
      </c>
      <c r="G1714" s="33">
        <v>134321.9</v>
      </c>
      <c r="H1714" s="33">
        <v>-134321.9</v>
      </c>
      <c r="I1714" s="33">
        <v>0</v>
      </c>
      <c r="J1714" s="49">
        <v>389693</v>
      </c>
      <c r="K1714" s="42"/>
      <c r="L1714" s="42"/>
    </row>
    <row r="1715" spans="1:12">
      <c r="A1715" s="39" t="s">
        <v>201</v>
      </c>
      <c r="B1715" s="42" t="s">
        <v>158</v>
      </c>
      <c r="C1715" s="42" t="s">
        <v>159</v>
      </c>
      <c r="D1715" s="42" t="s">
        <v>49</v>
      </c>
      <c r="E1715" s="42" t="s">
        <v>149</v>
      </c>
      <c r="F1715" s="48">
        <v>44377</v>
      </c>
      <c r="G1715" s="33">
        <v>1317122.25</v>
      </c>
      <c r="H1715" s="33">
        <v>-1317122.25</v>
      </c>
      <c r="I1715" s="33">
        <v>0</v>
      </c>
      <c r="J1715" s="49">
        <v>416817</v>
      </c>
      <c r="K1715" s="42"/>
      <c r="L1715" s="42"/>
    </row>
    <row r="1716" spans="1:12">
      <c r="A1716" s="39" t="s">
        <v>201</v>
      </c>
      <c r="B1716" s="42" t="s">
        <v>158</v>
      </c>
      <c r="C1716" s="42" t="s">
        <v>159</v>
      </c>
      <c r="D1716" s="42" t="s">
        <v>49</v>
      </c>
      <c r="E1716" s="42" t="s">
        <v>149</v>
      </c>
      <c r="F1716" s="48">
        <v>44377</v>
      </c>
      <c r="G1716" s="33">
        <v>1317122.25</v>
      </c>
      <c r="H1716" s="33">
        <v>-1317122.25</v>
      </c>
      <c r="I1716" s="33">
        <v>0</v>
      </c>
      <c r="J1716" s="49">
        <v>416817</v>
      </c>
      <c r="K1716" s="42"/>
      <c r="L1716" s="42"/>
    </row>
    <row r="1717" spans="1:12">
      <c r="A1717" s="39" t="s">
        <v>201</v>
      </c>
      <c r="B1717" s="42" t="s">
        <v>158</v>
      </c>
      <c r="C1717" s="42" t="s">
        <v>159</v>
      </c>
      <c r="D1717" s="42" t="s">
        <v>49</v>
      </c>
      <c r="E1717" s="42" t="s">
        <v>149</v>
      </c>
      <c r="F1717" s="48">
        <v>44553</v>
      </c>
      <c r="G1717" s="33">
        <v>1317122.25</v>
      </c>
      <c r="H1717" s="33">
        <v>-1317122.25</v>
      </c>
      <c r="I1717" s="33">
        <v>0</v>
      </c>
      <c r="J1717" s="49">
        <v>481720</v>
      </c>
      <c r="K1717" s="42"/>
      <c r="L1717" s="42"/>
    </row>
    <row r="1718" spans="1:12">
      <c r="A1718" s="39" t="s">
        <v>201</v>
      </c>
      <c r="B1718" s="42" t="s">
        <v>158</v>
      </c>
      <c r="C1718" s="42" t="s">
        <v>159</v>
      </c>
      <c r="D1718" s="42" t="s">
        <v>49</v>
      </c>
      <c r="E1718" s="42" t="s">
        <v>149</v>
      </c>
      <c r="F1718" s="48">
        <v>44553</v>
      </c>
      <c r="G1718" s="33">
        <v>1317122.25</v>
      </c>
      <c r="H1718" s="33">
        <v>-1317122.25</v>
      </c>
      <c r="I1718" s="33">
        <v>0</v>
      </c>
      <c r="J1718" s="49">
        <v>481720</v>
      </c>
      <c r="K1718" s="42"/>
      <c r="L1718" s="42"/>
    </row>
    <row r="1719" spans="1:12">
      <c r="A1719" s="39" t="s">
        <v>201</v>
      </c>
      <c r="B1719" s="42" t="s">
        <v>158</v>
      </c>
      <c r="C1719" s="42" t="s">
        <v>159</v>
      </c>
      <c r="D1719" s="42" t="s">
        <v>49</v>
      </c>
      <c r="E1719" s="42" t="s">
        <v>149</v>
      </c>
      <c r="F1719" s="48">
        <v>44561</v>
      </c>
      <c r="G1719" s="33">
        <v>1317122.25</v>
      </c>
      <c r="H1719" s="33">
        <v>-1317122.25</v>
      </c>
      <c r="I1719" s="33">
        <v>0</v>
      </c>
      <c r="J1719" s="49">
        <v>481776</v>
      </c>
      <c r="K1719" s="42"/>
      <c r="L1719" s="42"/>
    </row>
    <row r="1720" spans="1:12">
      <c r="A1720" s="39" t="s">
        <v>201</v>
      </c>
      <c r="B1720" s="42" t="s">
        <v>158</v>
      </c>
      <c r="C1720" s="42" t="s">
        <v>159</v>
      </c>
      <c r="D1720" s="42" t="s">
        <v>49</v>
      </c>
      <c r="E1720" s="42" t="s">
        <v>149</v>
      </c>
      <c r="F1720" s="48">
        <v>44561</v>
      </c>
      <c r="G1720" s="33">
        <v>1317122.25</v>
      </c>
      <c r="H1720" s="33">
        <v>-1317122.25</v>
      </c>
      <c r="I1720" s="33">
        <v>0</v>
      </c>
      <c r="J1720" s="49">
        <v>481776</v>
      </c>
      <c r="K1720" s="42"/>
      <c r="L1720" s="42"/>
    </row>
    <row r="1721" spans="1:12">
      <c r="A1721" s="39" t="s">
        <v>201</v>
      </c>
      <c r="B1721" s="42" t="s">
        <v>158</v>
      </c>
      <c r="C1721" s="42" t="s">
        <v>159</v>
      </c>
      <c r="D1721" s="42" t="s">
        <v>50</v>
      </c>
      <c r="E1721" s="42" t="s">
        <v>51</v>
      </c>
      <c r="F1721" s="48">
        <v>44105</v>
      </c>
      <c r="G1721" s="33">
        <v>0</v>
      </c>
      <c r="H1721" s="33">
        <v>-43377.04</v>
      </c>
      <c r="I1721" s="33">
        <v>-43377.04</v>
      </c>
      <c r="J1721" s="49">
        <v>336044</v>
      </c>
      <c r="K1721" s="42"/>
      <c r="L1721" s="42"/>
    </row>
    <row r="1722" spans="1:12">
      <c r="A1722" s="39" t="s">
        <v>201</v>
      </c>
      <c r="B1722" s="42" t="s">
        <v>158</v>
      </c>
      <c r="C1722" s="42" t="s">
        <v>159</v>
      </c>
      <c r="D1722" s="42" t="s">
        <v>50</v>
      </c>
      <c r="E1722" s="42" t="s">
        <v>51</v>
      </c>
      <c r="F1722" s="48">
        <v>44183</v>
      </c>
      <c r="G1722" s="33">
        <v>43377.04</v>
      </c>
      <c r="H1722" s="33">
        <v>0</v>
      </c>
      <c r="I1722" s="33">
        <v>43377.04</v>
      </c>
      <c r="J1722" s="49">
        <v>360206</v>
      </c>
      <c r="K1722" s="42"/>
      <c r="L1722" s="42"/>
    </row>
    <row r="1723" spans="1:12">
      <c r="A1723" s="39" t="s">
        <v>201</v>
      </c>
      <c r="B1723" s="42" t="s">
        <v>158</v>
      </c>
      <c r="C1723" s="42" t="s">
        <v>159</v>
      </c>
      <c r="D1723" s="42" t="s">
        <v>50</v>
      </c>
      <c r="E1723" s="42" t="s">
        <v>51</v>
      </c>
      <c r="F1723" s="48">
        <v>44196</v>
      </c>
      <c r="G1723" s="33">
        <v>124031.25</v>
      </c>
      <c r="H1723" s="33">
        <v>0</v>
      </c>
      <c r="I1723" s="33">
        <v>124031.25</v>
      </c>
      <c r="J1723" s="49">
        <v>363146</v>
      </c>
      <c r="K1723" s="42"/>
      <c r="L1723" s="42"/>
    </row>
    <row r="1724" spans="1:12">
      <c r="A1724" s="39" t="s">
        <v>201</v>
      </c>
      <c r="B1724" s="42" t="s">
        <v>158</v>
      </c>
      <c r="C1724" s="42" t="s">
        <v>159</v>
      </c>
      <c r="D1724" s="42" t="s">
        <v>50</v>
      </c>
      <c r="E1724" s="42" t="s">
        <v>51</v>
      </c>
      <c r="F1724" s="48">
        <v>44197</v>
      </c>
      <c r="G1724" s="33">
        <v>0</v>
      </c>
      <c r="H1724" s="33">
        <v>-124031.25</v>
      </c>
      <c r="I1724" s="33">
        <v>-124031.25</v>
      </c>
      <c r="J1724" s="49">
        <v>337241</v>
      </c>
      <c r="K1724" s="42"/>
      <c r="L1724" s="42"/>
    </row>
    <row r="1725" spans="1:12">
      <c r="A1725" s="39" t="s">
        <v>201</v>
      </c>
      <c r="B1725" s="42" t="s">
        <v>158</v>
      </c>
      <c r="C1725" s="42" t="s">
        <v>159</v>
      </c>
      <c r="D1725" s="42" t="s">
        <v>50</v>
      </c>
      <c r="E1725" s="42" t="s">
        <v>51</v>
      </c>
      <c r="F1725" s="48">
        <v>44197</v>
      </c>
      <c r="G1725" s="33">
        <v>125000</v>
      </c>
      <c r="H1725" s="33">
        <v>0</v>
      </c>
      <c r="I1725" s="33">
        <v>125000</v>
      </c>
      <c r="J1725" s="49">
        <v>362114</v>
      </c>
      <c r="K1725" s="42"/>
      <c r="L1725" s="42"/>
    </row>
    <row r="1726" spans="1:12">
      <c r="A1726" s="39" t="s">
        <v>201</v>
      </c>
      <c r="B1726" s="42" t="s">
        <v>158</v>
      </c>
      <c r="C1726" s="42" t="s">
        <v>159</v>
      </c>
      <c r="D1726" s="42" t="s">
        <v>50</v>
      </c>
      <c r="E1726" s="42" t="s">
        <v>51</v>
      </c>
      <c r="F1726" s="48">
        <v>44279</v>
      </c>
      <c r="G1726" s="33">
        <v>0</v>
      </c>
      <c r="H1726" s="33">
        <v>-125000</v>
      </c>
      <c r="I1726" s="33">
        <v>-125000</v>
      </c>
      <c r="J1726" s="49">
        <v>387227</v>
      </c>
      <c r="K1726" s="42"/>
      <c r="L1726" s="42"/>
    </row>
    <row r="1727" spans="1:12">
      <c r="A1727" s="39" t="s">
        <v>201</v>
      </c>
      <c r="B1727" s="42" t="s">
        <v>158</v>
      </c>
      <c r="C1727" s="42" t="s">
        <v>159</v>
      </c>
      <c r="D1727" s="42" t="s">
        <v>50</v>
      </c>
      <c r="E1727" s="42" t="s">
        <v>51</v>
      </c>
      <c r="F1727" s="48">
        <v>44286</v>
      </c>
      <c r="G1727" s="33">
        <v>125000</v>
      </c>
      <c r="H1727" s="33">
        <v>-168377.04</v>
      </c>
      <c r="I1727" s="33">
        <v>-43377.04</v>
      </c>
      <c r="J1727" s="49">
        <v>389514</v>
      </c>
      <c r="K1727" s="42"/>
      <c r="L1727" s="42"/>
    </row>
    <row r="1728" spans="1:12">
      <c r="A1728" s="39" t="s">
        <v>201</v>
      </c>
      <c r="B1728" s="42" t="s">
        <v>158</v>
      </c>
      <c r="C1728" s="42" t="s">
        <v>159</v>
      </c>
      <c r="D1728" s="42" t="s">
        <v>50</v>
      </c>
      <c r="E1728" s="42" t="s">
        <v>51</v>
      </c>
      <c r="F1728" s="48">
        <v>44286</v>
      </c>
      <c r="G1728" s="33">
        <v>168377.04</v>
      </c>
      <c r="H1728" s="33">
        <v>-125000</v>
      </c>
      <c r="I1728" s="33">
        <v>43377.04</v>
      </c>
      <c r="J1728" s="49">
        <v>389514</v>
      </c>
      <c r="K1728" s="42"/>
      <c r="L1728" s="42"/>
    </row>
    <row r="1729" spans="1:12">
      <c r="A1729" s="39" t="s">
        <v>201</v>
      </c>
      <c r="B1729" s="42" t="s">
        <v>158</v>
      </c>
      <c r="C1729" s="42" t="s">
        <v>159</v>
      </c>
      <c r="D1729" s="42" t="s">
        <v>50</v>
      </c>
      <c r="E1729" s="42" t="s">
        <v>51</v>
      </c>
      <c r="F1729" s="48">
        <v>44286</v>
      </c>
      <c r="G1729" s="33">
        <v>20188.28</v>
      </c>
      <c r="H1729" s="33">
        <v>-20188.28</v>
      </c>
      <c r="I1729" s="33">
        <v>0</v>
      </c>
      <c r="J1729" s="49">
        <v>389693</v>
      </c>
      <c r="K1729" s="42"/>
      <c r="L1729" s="42"/>
    </row>
    <row r="1730" spans="1:12">
      <c r="A1730" s="39" t="s">
        <v>201</v>
      </c>
      <c r="B1730" s="42" t="s">
        <v>158</v>
      </c>
      <c r="C1730" s="42" t="s">
        <v>159</v>
      </c>
      <c r="D1730" s="42" t="s">
        <v>50</v>
      </c>
      <c r="E1730" s="42" t="s">
        <v>51</v>
      </c>
      <c r="F1730" s="48">
        <v>44287</v>
      </c>
      <c r="G1730" s="33">
        <v>0</v>
      </c>
      <c r="H1730" s="33">
        <v>-228703.13</v>
      </c>
      <c r="I1730" s="33">
        <v>-228703.13</v>
      </c>
      <c r="J1730" s="49">
        <v>415847</v>
      </c>
      <c r="K1730" s="42"/>
      <c r="L1730" s="42"/>
    </row>
    <row r="1731" spans="1:12">
      <c r="A1731" s="39" t="s">
        <v>201</v>
      </c>
      <c r="B1731" s="42" t="s">
        <v>158</v>
      </c>
      <c r="C1731" s="42" t="s">
        <v>159</v>
      </c>
      <c r="D1731" s="42" t="s">
        <v>50</v>
      </c>
      <c r="E1731" s="42" t="s">
        <v>51</v>
      </c>
      <c r="F1731" s="48">
        <v>44287</v>
      </c>
      <c r="G1731" s="33">
        <v>125000</v>
      </c>
      <c r="H1731" s="33">
        <v>0</v>
      </c>
      <c r="I1731" s="33">
        <v>125000</v>
      </c>
      <c r="J1731" s="49">
        <v>415848</v>
      </c>
      <c r="K1731" s="42"/>
      <c r="L1731" s="42"/>
    </row>
    <row r="1732" spans="1:12">
      <c r="A1732" s="39" t="s">
        <v>201</v>
      </c>
      <c r="B1732" s="42" t="s">
        <v>158</v>
      </c>
      <c r="C1732" s="42" t="s">
        <v>159</v>
      </c>
      <c r="D1732" s="42" t="s">
        <v>50</v>
      </c>
      <c r="E1732" s="42" t="s">
        <v>51</v>
      </c>
      <c r="F1732" s="48">
        <v>44348</v>
      </c>
      <c r="G1732" s="33">
        <v>0</v>
      </c>
      <c r="H1732" s="33">
        <v>-141378.73000000001</v>
      </c>
      <c r="I1732" s="33">
        <v>-141378.73000000001</v>
      </c>
      <c r="J1732" s="49">
        <v>414679</v>
      </c>
      <c r="K1732" s="42"/>
      <c r="L1732" s="42"/>
    </row>
    <row r="1733" spans="1:12">
      <c r="A1733" s="39" t="s">
        <v>201</v>
      </c>
      <c r="B1733" s="42" t="s">
        <v>158</v>
      </c>
      <c r="C1733" s="42" t="s">
        <v>159</v>
      </c>
      <c r="D1733" s="42" t="s">
        <v>50</v>
      </c>
      <c r="E1733" s="42" t="s">
        <v>51</v>
      </c>
      <c r="F1733" s="48">
        <v>44377</v>
      </c>
      <c r="G1733" s="33">
        <v>125968.75</v>
      </c>
      <c r="H1733" s="33">
        <v>-414427.65</v>
      </c>
      <c r="I1733" s="33">
        <v>-288458.90000000002</v>
      </c>
      <c r="J1733" s="49">
        <v>416817</v>
      </c>
      <c r="K1733" s="42"/>
      <c r="L1733" s="42"/>
    </row>
    <row r="1734" spans="1:12">
      <c r="A1734" s="39" t="s">
        <v>201</v>
      </c>
      <c r="B1734" s="42" t="s">
        <v>158</v>
      </c>
      <c r="C1734" s="42" t="s">
        <v>159</v>
      </c>
      <c r="D1734" s="42" t="s">
        <v>50</v>
      </c>
      <c r="E1734" s="42" t="s">
        <v>51</v>
      </c>
      <c r="F1734" s="48">
        <v>44377</v>
      </c>
      <c r="G1734" s="33">
        <v>414427.65</v>
      </c>
      <c r="H1734" s="33">
        <v>-125968.75</v>
      </c>
      <c r="I1734" s="33">
        <v>288458.90000000002</v>
      </c>
      <c r="J1734" s="49">
        <v>416817</v>
      </c>
      <c r="K1734" s="42"/>
      <c r="L1734" s="42"/>
    </row>
    <row r="1735" spans="1:12">
      <c r="A1735" s="39" t="s">
        <v>201</v>
      </c>
      <c r="B1735" s="42" t="s">
        <v>158</v>
      </c>
      <c r="C1735" s="42" t="s">
        <v>159</v>
      </c>
      <c r="D1735" s="42" t="s">
        <v>50</v>
      </c>
      <c r="E1735" s="42" t="s">
        <v>51</v>
      </c>
      <c r="F1735" s="48">
        <v>44378</v>
      </c>
      <c r="G1735" s="33">
        <v>0</v>
      </c>
      <c r="H1735" s="33">
        <v>-228703.13</v>
      </c>
      <c r="I1735" s="33">
        <v>-228703.13</v>
      </c>
      <c r="J1735" s="49">
        <v>400569</v>
      </c>
      <c r="K1735" s="42"/>
      <c r="L1735" s="42"/>
    </row>
    <row r="1736" spans="1:12">
      <c r="A1736" s="39" t="s">
        <v>201</v>
      </c>
      <c r="B1736" s="42" t="s">
        <v>158</v>
      </c>
      <c r="C1736" s="42" t="s">
        <v>159</v>
      </c>
      <c r="D1736" s="42" t="s">
        <v>50</v>
      </c>
      <c r="E1736" s="42" t="s">
        <v>51</v>
      </c>
      <c r="F1736" s="48">
        <v>44378</v>
      </c>
      <c r="G1736" s="33">
        <v>125000</v>
      </c>
      <c r="H1736" s="33">
        <v>0</v>
      </c>
      <c r="I1736" s="33">
        <v>125000</v>
      </c>
      <c r="J1736" s="49">
        <v>400571</v>
      </c>
      <c r="K1736" s="42"/>
      <c r="L1736" s="42"/>
    </row>
    <row r="1737" spans="1:12">
      <c r="A1737" s="39" t="s">
        <v>201</v>
      </c>
      <c r="B1737" s="42" t="s">
        <v>158</v>
      </c>
      <c r="C1737" s="42" t="s">
        <v>159</v>
      </c>
      <c r="D1737" s="42" t="s">
        <v>50</v>
      </c>
      <c r="E1737" s="42" t="s">
        <v>51</v>
      </c>
      <c r="F1737" s="48">
        <v>44397</v>
      </c>
      <c r="G1737" s="33">
        <v>245081.86</v>
      </c>
      <c r="H1737" s="33">
        <v>0</v>
      </c>
      <c r="I1737" s="33">
        <v>245081.86</v>
      </c>
      <c r="J1737" s="49">
        <v>445887</v>
      </c>
      <c r="K1737" s="42"/>
      <c r="L1737" s="42"/>
    </row>
    <row r="1738" spans="1:12">
      <c r="A1738" s="39" t="s">
        <v>201</v>
      </c>
      <c r="B1738" s="42" t="s">
        <v>158</v>
      </c>
      <c r="C1738" s="42" t="s">
        <v>159</v>
      </c>
      <c r="D1738" s="42" t="s">
        <v>50</v>
      </c>
      <c r="E1738" s="42" t="s">
        <v>51</v>
      </c>
      <c r="F1738" s="48">
        <v>44397</v>
      </c>
      <c r="G1738" s="33">
        <v>103703.13</v>
      </c>
      <c r="H1738" s="33">
        <v>0</v>
      </c>
      <c r="I1738" s="33">
        <v>103703.13</v>
      </c>
      <c r="J1738" s="49">
        <v>445888</v>
      </c>
      <c r="K1738" s="42"/>
      <c r="L1738" s="42"/>
    </row>
    <row r="1739" spans="1:12">
      <c r="A1739" s="39" t="s">
        <v>201</v>
      </c>
      <c r="B1739" s="42" t="s">
        <v>158</v>
      </c>
      <c r="C1739" s="42" t="s">
        <v>159</v>
      </c>
      <c r="D1739" s="42" t="s">
        <v>50</v>
      </c>
      <c r="E1739" s="42" t="s">
        <v>51</v>
      </c>
      <c r="F1739" s="48">
        <v>44470</v>
      </c>
      <c r="G1739" s="33">
        <v>0</v>
      </c>
      <c r="H1739" s="33">
        <v>-228703.13</v>
      </c>
      <c r="I1739" s="33">
        <v>-228703.13</v>
      </c>
      <c r="J1739" s="49">
        <v>448086</v>
      </c>
      <c r="K1739" s="42"/>
      <c r="L1739" s="42"/>
    </row>
    <row r="1740" spans="1:12">
      <c r="A1740" s="39" t="s">
        <v>201</v>
      </c>
      <c r="B1740" s="42" t="s">
        <v>158</v>
      </c>
      <c r="C1740" s="42" t="s">
        <v>159</v>
      </c>
      <c r="D1740" s="42" t="s">
        <v>50</v>
      </c>
      <c r="E1740" s="42" t="s">
        <v>51</v>
      </c>
      <c r="F1740" s="48">
        <v>44470</v>
      </c>
      <c r="G1740" s="33">
        <v>125000</v>
      </c>
      <c r="H1740" s="33">
        <v>0</v>
      </c>
      <c r="I1740" s="33">
        <v>125000</v>
      </c>
      <c r="J1740" s="49">
        <v>448087</v>
      </c>
      <c r="K1740" s="42"/>
      <c r="L1740" s="42"/>
    </row>
    <row r="1741" spans="1:12">
      <c r="A1741" s="39" t="s">
        <v>201</v>
      </c>
      <c r="B1741" s="42" t="s">
        <v>158</v>
      </c>
      <c r="C1741" s="42" t="s">
        <v>159</v>
      </c>
      <c r="D1741" s="42" t="s">
        <v>50</v>
      </c>
      <c r="E1741" s="42" t="s">
        <v>51</v>
      </c>
      <c r="F1741" s="48">
        <v>44510</v>
      </c>
      <c r="G1741" s="33">
        <v>103703.13</v>
      </c>
      <c r="H1741" s="33">
        <v>0</v>
      </c>
      <c r="I1741" s="33">
        <v>103703.13</v>
      </c>
      <c r="J1741" s="49">
        <v>477593</v>
      </c>
      <c r="K1741" s="42"/>
      <c r="L1741" s="42"/>
    </row>
    <row r="1742" spans="1:12">
      <c r="A1742" s="39" t="s">
        <v>201</v>
      </c>
      <c r="B1742" s="42" t="s">
        <v>158</v>
      </c>
      <c r="C1742" s="42" t="s">
        <v>159</v>
      </c>
      <c r="D1742" s="42" t="s">
        <v>50</v>
      </c>
      <c r="E1742" s="42" t="s">
        <v>51</v>
      </c>
      <c r="F1742" s="48">
        <v>44553</v>
      </c>
      <c r="G1742" s="33">
        <v>481851.94</v>
      </c>
      <c r="H1742" s="33">
        <v>-628932.11</v>
      </c>
      <c r="I1742" s="33">
        <v>-147080.17000000001</v>
      </c>
      <c r="J1742" s="49">
        <v>481720</v>
      </c>
      <c r="K1742" s="42"/>
      <c r="L1742" s="42"/>
    </row>
    <row r="1743" spans="1:12">
      <c r="A1743" s="39" t="s">
        <v>201</v>
      </c>
      <c r="B1743" s="42" t="s">
        <v>158</v>
      </c>
      <c r="C1743" s="42" t="s">
        <v>159</v>
      </c>
      <c r="D1743" s="42" t="s">
        <v>50</v>
      </c>
      <c r="E1743" s="42" t="s">
        <v>51</v>
      </c>
      <c r="F1743" s="48">
        <v>44553</v>
      </c>
      <c r="G1743" s="33">
        <v>628932.11</v>
      </c>
      <c r="H1743" s="33">
        <v>-481851.94</v>
      </c>
      <c r="I1743" s="33">
        <v>147080.17000000001</v>
      </c>
      <c r="J1743" s="49">
        <v>481720</v>
      </c>
      <c r="K1743" s="42"/>
      <c r="L1743" s="42"/>
    </row>
    <row r="1744" spans="1:12">
      <c r="A1744" s="39" t="s">
        <v>201</v>
      </c>
      <c r="B1744" s="42" t="s">
        <v>158</v>
      </c>
      <c r="C1744" s="42" t="s">
        <v>159</v>
      </c>
      <c r="D1744" s="42" t="s">
        <v>50</v>
      </c>
      <c r="E1744" s="42" t="s">
        <v>51</v>
      </c>
      <c r="F1744" s="48">
        <v>44561</v>
      </c>
      <c r="G1744" s="33">
        <v>0</v>
      </c>
      <c r="H1744" s="33">
        <v>-105345.05</v>
      </c>
      <c r="I1744" s="33">
        <v>-105345.05</v>
      </c>
      <c r="J1744" s="49">
        <v>478673</v>
      </c>
      <c r="K1744" s="42"/>
      <c r="L1744" s="42"/>
    </row>
    <row r="1745" spans="1:12">
      <c r="A1745" s="39" t="s">
        <v>201</v>
      </c>
      <c r="B1745" s="42" t="s">
        <v>158</v>
      </c>
      <c r="C1745" s="42" t="s">
        <v>159</v>
      </c>
      <c r="D1745" s="42" t="s">
        <v>50</v>
      </c>
      <c r="E1745" s="42" t="s">
        <v>51</v>
      </c>
      <c r="F1745" s="48">
        <v>44561</v>
      </c>
      <c r="G1745" s="33">
        <v>230172.56</v>
      </c>
      <c r="H1745" s="33">
        <v>0</v>
      </c>
      <c r="I1745" s="33">
        <v>230172.56</v>
      </c>
      <c r="J1745" s="49">
        <v>479766</v>
      </c>
      <c r="K1745" s="42"/>
      <c r="L1745" s="42"/>
    </row>
    <row r="1746" spans="1:12">
      <c r="A1746" s="39" t="s">
        <v>201</v>
      </c>
      <c r="B1746" s="42" t="s">
        <v>158</v>
      </c>
      <c r="C1746" s="42" t="s">
        <v>159</v>
      </c>
      <c r="D1746" s="42" t="s">
        <v>50</v>
      </c>
      <c r="E1746" s="42" t="s">
        <v>51</v>
      </c>
      <c r="F1746" s="48">
        <v>44561</v>
      </c>
      <c r="G1746" s="33">
        <v>0</v>
      </c>
      <c r="H1746" s="33">
        <v>-230172.56</v>
      </c>
      <c r="I1746" s="33">
        <v>-230172.56</v>
      </c>
      <c r="J1746" s="49">
        <v>479766</v>
      </c>
      <c r="K1746" s="42"/>
      <c r="L1746" s="42"/>
    </row>
    <row r="1747" spans="1:12">
      <c r="A1747" s="39" t="s">
        <v>201</v>
      </c>
      <c r="B1747" s="42" t="s">
        <v>158</v>
      </c>
      <c r="C1747" s="42" t="s">
        <v>159</v>
      </c>
      <c r="D1747" s="42" t="s">
        <v>50</v>
      </c>
      <c r="E1747" s="42" t="s">
        <v>51</v>
      </c>
      <c r="F1747" s="48">
        <v>44561</v>
      </c>
      <c r="G1747" s="33">
        <v>676527.45</v>
      </c>
      <c r="H1747" s="33">
        <v>-928952.69</v>
      </c>
      <c r="I1747" s="33">
        <v>-252425.24</v>
      </c>
      <c r="J1747" s="49">
        <v>481776</v>
      </c>
      <c r="K1747" s="42"/>
      <c r="L1747" s="42"/>
    </row>
    <row r="1748" spans="1:12">
      <c r="A1748" s="39" t="s">
        <v>201</v>
      </c>
      <c r="B1748" s="42" t="s">
        <v>158</v>
      </c>
      <c r="C1748" s="42" t="s">
        <v>159</v>
      </c>
      <c r="D1748" s="42" t="s">
        <v>50</v>
      </c>
      <c r="E1748" s="42" t="s">
        <v>51</v>
      </c>
      <c r="F1748" s="48">
        <v>44561</v>
      </c>
      <c r="G1748" s="33">
        <v>928952.69</v>
      </c>
      <c r="H1748" s="33">
        <v>-676527.45</v>
      </c>
      <c r="I1748" s="33">
        <v>252425.24</v>
      </c>
      <c r="J1748" s="49">
        <v>481776</v>
      </c>
      <c r="K1748" s="42"/>
      <c r="L1748" s="42"/>
    </row>
    <row r="1749" spans="1:12">
      <c r="A1749" s="39" t="s">
        <v>201</v>
      </c>
      <c r="B1749" s="42" t="s">
        <v>158</v>
      </c>
      <c r="C1749" s="42" t="s">
        <v>159</v>
      </c>
      <c r="D1749" s="42" t="s">
        <v>152</v>
      </c>
      <c r="E1749" s="42" t="s">
        <v>153</v>
      </c>
      <c r="F1749" s="48">
        <v>44286</v>
      </c>
      <c r="G1749" s="33">
        <v>0</v>
      </c>
      <c r="H1749" s="33">
        <v>-7980</v>
      </c>
      <c r="I1749" s="33">
        <v>-7980</v>
      </c>
      <c r="J1749" s="49">
        <v>387232</v>
      </c>
      <c r="K1749" s="42"/>
      <c r="L1749" s="42"/>
    </row>
    <row r="1750" spans="1:12">
      <c r="A1750" s="39" t="s">
        <v>201</v>
      </c>
      <c r="B1750" s="42" t="s">
        <v>158</v>
      </c>
      <c r="C1750" s="42" t="s">
        <v>159</v>
      </c>
      <c r="D1750" s="42" t="s">
        <v>152</v>
      </c>
      <c r="E1750" s="42" t="s">
        <v>153</v>
      </c>
      <c r="F1750" s="48">
        <v>44286</v>
      </c>
      <c r="G1750" s="33">
        <v>0</v>
      </c>
      <c r="H1750" s="33">
        <v>-7980</v>
      </c>
      <c r="I1750" s="33">
        <v>-7980</v>
      </c>
      <c r="J1750" s="49">
        <v>389514</v>
      </c>
      <c r="K1750" s="42"/>
      <c r="L1750" s="42"/>
    </row>
    <row r="1751" spans="1:12">
      <c r="A1751" s="39" t="s">
        <v>201</v>
      </c>
      <c r="B1751" s="42" t="s">
        <v>158</v>
      </c>
      <c r="C1751" s="42" t="s">
        <v>159</v>
      </c>
      <c r="D1751" s="42" t="s">
        <v>152</v>
      </c>
      <c r="E1751" s="42" t="s">
        <v>153</v>
      </c>
      <c r="F1751" s="48">
        <v>44286</v>
      </c>
      <c r="G1751" s="33">
        <v>7980</v>
      </c>
      <c r="H1751" s="33">
        <v>0</v>
      </c>
      <c r="I1751" s="33">
        <v>7980</v>
      </c>
      <c r="J1751" s="49">
        <v>389514</v>
      </c>
      <c r="K1751" s="42"/>
      <c r="L1751" s="42"/>
    </row>
    <row r="1752" spans="1:12">
      <c r="A1752" s="39" t="s">
        <v>201</v>
      </c>
      <c r="B1752" s="42" t="s">
        <v>158</v>
      </c>
      <c r="C1752" s="42" t="s">
        <v>159</v>
      </c>
      <c r="D1752" s="42" t="s">
        <v>152</v>
      </c>
      <c r="E1752" s="42" t="s">
        <v>153</v>
      </c>
      <c r="F1752" s="48">
        <v>44286</v>
      </c>
      <c r="G1752" s="33">
        <v>406.91</v>
      </c>
      <c r="H1752" s="33">
        <v>-406.91</v>
      </c>
      <c r="I1752" s="33">
        <v>0</v>
      </c>
      <c r="J1752" s="49">
        <v>389693</v>
      </c>
      <c r="K1752" s="42"/>
      <c r="L1752" s="42"/>
    </row>
    <row r="1753" spans="1:12">
      <c r="A1753" s="39" t="s">
        <v>201</v>
      </c>
      <c r="B1753" s="42" t="s">
        <v>158</v>
      </c>
      <c r="C1753" s="42" t="s">
        <v>159</v>
      </c>
      <c r="D1753" s="42" t="s">
        <v>152</v>
      </c>
      <c r="E1753" s="42" t="s">
        <v>153</v>
      </c>
      <c r="F1753" s="48">
        <v>44348</v>
      </c>
      <c r="G1753" s="33">
        <v>0</v>
      </c>
      <c r="H1753" s="33">
        <v>-7980</v>
      </c>
      <c r="I1753" s="33">
        <v>-7980</v>
      </c>
      <c r="J1753" s="49">
        <v>414678</v>
      </c>
      <c r="K1753" s="42"/>
      <c r="L1753" s="42"/>
    </row>
    <row r="1754" spans="1:12">
      <c r="A1754" s="39" t="s">
        <v>201</v>
      </c>
      <c r="B1754" s="42" t="s">
        <v>158</v>
      </c>
      <c r="C1754" s="42" t="s">
        <v>159</v>
      </c>
      <c r="D1754" s="42" t="s">
        <v>152</v>
      </c>
      <c r="E1754" s="42" t="s">
        <v>153</v>
      </c>
      <c r="F1754" s="48">
        <v>44377</v>
      </c>
      <c r="G1754" s="33">
        <v>0</v>
      </c>
      <c r="H1754" s="33">
        <v>-15960</v>
      </c>
      <c r="I1754" s="33">
        <v>-15960</v>
      </c>
      <c r="J1754" s="49">
        <v>416817</v>
      </c>
      <c r="K1754" s="42"/>
      <c r="L1754" s="42"/>
    </row>
    <row r="1755" spans="1:12">
      <c r="A1755" s="39" t="s">
        <v>201</v>
      </c>
      <c r="B1755" s="42" t="s">
        <v>158</v>
      </c>
      <c r="C1755" s="42" t="s">
        <v>159</v>
      </c>
      <c r="D1755" s="42" t="s">
        <v>152</v>
      </c>
      <c r="E1755" s="42" t="s">
        <v>153</v>
      </c>
      <c r="F1755" s="48">
        <v>44377</v>
      </c>
      <c r="G1755" s="33">
        <v>15960</v>
      </c>
      <c r="H1755" s="33">
        <v>0</v>
      </c>
      <c r="I1755" s="33">
        <v>15960</v>
      </c>
      <c r="J1755" s="49">
        <v>416817</v>
      </c>
      <c r="K1755" s="42"/>
      <c r="L1755" s="42"/>
    </row>
    <row r="1756" spans="1:12">
      <c r="A1756" s="39" t="s">
        <v>201</v>
      </c>
      <c r="B1756" s="42" t="s">
        <v>158</v>
      </c>
      <c r="C1756" s="42" t="s">
        <v>159</v>
      </c>
      <c r="D1756" s="42" t="s">
        <v>152</v>
      </c>
      <c r="E1756" s="42" t="s">
        <v>153</v>
      </c>
      <c r="F1756" s="48">
        <v>44469</v>
      </c>
      <c r="G1756" s="33">
        <v>0</v>
      </c>
      <c r="H1756" s="33">
        <v>-7980</v>
      </c>
      <c r="I1756" s="33">
        <v>-7980</v>
      </c>
      <c r="J1756" s="49">
        <v>446252</v>
      </c>
      <c r="K1756" s="42"/>
      <c r="L1756" s="42"/>
    </row>
    <row r="1757" spans="1:12">
      <c r="A1757" s="39" t="s">
        <v>201</v>
      </c>
      <c r="B1757" s="42" t="s">
        <v>158</v>
      </c>
      <c r="C1757" s="42" t="s">
        <v>159</v>
      </c>
      <c r="D1757" s="42" t="s">
        <v>152</v>
      </c>
      <c r="E1757" s="42" t="s">
        <v>153</v>
      </c>
      <c r="F1757" s="48">
        <v>44470</v>
      </c>
      <c r="G1757" s="33">
        <v>9056.25</v>
      </c>
      <c r="H1757" s="33">
        <v>0</v>
      </c>
      <c r="I1757" s="33">
        <v>9056.25</v>
      </c>
      <c r="J1757" s="49">
        <v>453406</v>
      </c>
      <c r="K1757" s="42"/>
      <c r="L1757" s="42"/>
    </row>
    <row r="1758" spans="1:12">
      <c r="A1758" s="39" t="s">
        <v>201</v>
      </c>
      <c r="B1758" s="42" t="s">
        <v>158</v>
      </c>
      <c r="C1758" s="42" t="s">
        <v>159</v>
      </c>
      <c r="D1758" s="42" t="s">
        <v>152</v>
      </c>
      <c r="E1758" s="42" t="s">
        <v>153</v>
      </c>
      <c r="F1758" s="48">
        <v>44470</v>
      </c>
      <c r="G1758" s="33">
        <v>0</v>
      </c>
      <c r="H1758" s="33">
        <v>-54056.25</v>
      </c>
      <c r="I1758" s="33">
        <v>-54056.25</v>
      </c>
      <c r="J1758" s="49">
        <v>453409</v>
      </c>
      <c r="K1758" s="42"/>
      <c r="L1758" s="42"/>
    </row>
    <row r="1759" spans="1:12">
      <c r="A1759" s="39" t="s">
        <v>201</v>
      </c>
      <c r="B1759" s="42" t="s">
        <v>158</v>
      </c>
      <c r="C1759" s="42" t="s">
        <v>159</v>
      </c>
      <c r="D1759" s="42" t="s">
        <v>152</v>
      </c>
      <c r="E1759" s="42" t="s">
        <v>153</v>
      </c>
      <c r="F1759" s="48">
        <v>44470</v>
      </c>
      <c r="G1759" s="33">
        <v>0</v>
      </c>
      <c r="H1759" s="33">
        <v>-48750</v>
      </c>
      <c r="I1759" s="33">
        <v>-48750</v>
      </c>
      <c r="J1759" s="49">
        <v>453412</v>
      </c>
      <c r="K1759" s="42"/>
      <c r="L1759" s="42"/>
    </row>
    <row r="1760" spans="1:12">
      <c r="A1760" s="39" t="s">
        <v>201</v>
      </c>
      <c r="B1760" s="42" t="s">
        <v>158</v>
      </c>
      <c r="C1760" s="42" t="s">
        <v>159</v>
      </c>
      <c r="D1760" s="42" t="s">
        <v>152</v>
      </c>
      <c r="E1760" s="42" t="s">
        <v>153</v>
      </c>
      <c r="F1760" s="48">
        <v>44470</v>
      </c>
      <c r="G1760" s="33">
        <v>16250</v>
      </c>
      <c r="H1760" s="33">
        <v>0</v>
      </c>
      <c r="I1760" s="33">
        <v>16250</v>
      </c>
      <c r="J1760" s="49">
        <v>453414</v>
      </c>
      <c r="K1760" s="42"/>
      <c r="L1760" s="42"/>
    </row>
    <row r="1761" spans="1:12">
      <c r="A1761" s="39" t="s">
        <v>201</v>
      </c>
      <c r="B1761" s="42" t="s">
        <v>158</v>
      </c>
      <c r="C1761" s="42" t="s">
        <v>159</v>
      </c>
      <c r="D1761" s="42" t="s">
        <v>152</v>
      </c>
      <c r="E1761" s="42" t="s">
        <v>153</v>
      </c>
      <c r="F1761" s="48">
        <v>44481</v>
      </c>
      <c r="G1761" s="33">
        <v>16250</v>
      </c>
      <c r="H1761" s="33">
        <v>0</v>
      </c>
      <c r="I1761" s="33">
        <v>16250</v>
      </c>
      <c r="J1761" s="49">
        <v>478268</v>
      </c>
      <c r="K1761" s="42"/>
      <c r="L1761" s="42"/>
    </row>
    <row r="1762" spans="1:12">
      <c r="A1762" s="39" t="s">
        <v>201</v>
      </c>
      <c r="B1762" s="42" t="s">
        <v>158</v>
      </c>
      <c r="C1762" s="42" t="s">
        <v>159</v>
      </c>
      <c r="D1762" s="42" t="s">
        <v>152</v>
      </c>
      <c r="E1762" s="42" t="s">
        <v>153</v>
      </c>
      <c r="F1762" s="48">
        <v>44481</v>
      </c>
      <c r="G1762" s="33">
        <v>16250</v>
      </c>
      <c r="H1762" s="33">
        <v>0</v>
      </c>
      <c r="I1762" s="33">
        <v>16250</v>
      </c>
      <c r="J1762" s="49">
        <v>478270</v>
      </c>
      <c r="K1762" s="42"/>
      <c r="L1762" s="42"/>
    </row>
    <row r="1763" spans="1:12">
      <c r="A1763" s="39" t="s">
        <v>201</v>
      </c>
      <c r="B1763" s="42" t="s">
        <v>158</v>
      </c>
      <c r="C1763" s="42" t="s">
        <v>159</v>
      </c>
      <c r="D1763" s="42" t="s">
        <v>152</v>
      </c>
      <c r="E1763" s="42" t="s">
        <v>153</v>
      </c>
      <c r="F1763" s="48">
        <v>44500</v>
      </c>
      <c r="G1763" s="33">
        <v>0</v>
      </c>
      <c r="H1763" s="33">
        <v>-7980</v>
      </c>
      <c r="I1763" s="33">
        <v>-7980</v>
      </c>
      <c r="J1763" s="49">
        <v>477588</v>
      </c>
      <c r="K1763" s="42"/>
      <c r="L1763" s="42"/>
    </row>
    <row r="1764" spans="1:12">
      <c r="A1764" s="39" t="s">
        <v>201</v>
      </c>
      <c r="B1764" s="42" t="s">
        <v>158</v>
      </c>
      <c r="C1764" s="42" t="s">
        <v>159</v>
      </c>
      <c r="D1764" s="42" t="s">
        <v>152</v>
      </c>
      <c r="E1764" s="42" t="s">
        <v>153</v>
      </c>
      <c r="F1764" s="48">
        <v>44500</v>
      </c>
      <c r="G1764" s="33">
        <v>0</v>
      </c>
      <c r="H1764" s="33">
        <v>-15000</v>
      </c>
      <c r="I1764" s="33">
        <v>-15000</v>
      </c>
      <c r="J1764" s="49">
        <v>477589</v>
      </c>
      <c r="K1764" s="42"/>
      <c r="L1764" s="42"/>
    </row>
    <row r="1765" spans="1:12">
      <c r="A1765" s="39" t="s">
        <v>201</v>
      </c>
      <c r="B1765" s="42" t="s">
        <v>158</v>
      </c>
      <c r="C1765" s="42" t="s">
        <v>159</v>
      </c>
      <c r="D1765" s="42" t="s">
        <v>152</v>
      </c>
      <c r="E1765" s="42" t="s">
        <v>153</v>
      </c>
      <c r="F1765" s="48">
        <v>44551</v>
      </c>
      <c r="G1765" s="33">
        <v>16250</v>
      </c>
      <c r="H1765" s="33">
        <v>0</v>
      </c>
      <c r="I1765" s="33">
        <v>16250</v>
      </c>
      <c r="J1765" s="49">
        <v>478372</v>
      </c>
      <c r="K1765" s="42"/>
      <c r="L1765" s="42"/>
    </row>
    <row r="1766" spans="1:12">
      <c r="A1766" s="39" t="s">
        <v>201</v>
      </c>
      <c r="B1766" s="42" t="s">
        <v>158</v>
      </c>
      <c r="C1766" s="42" t="s">
        <v>159</v>
      </c>
      <c r="D1766" s="42" t="s">
        <v>152</v>
      </c>
      <c r="E1766" s="42" t="s">
        <v>153</v>
      </c>
      <c r="F1766" s="48">
        <v>44553</v>
      </c>
      <c r="G1766" s="33">
        <v>16250</v>
      </c>
      <c r="H1766" s="33">
        <v>-124420</v>
      </c>
      <c r="I1766" s="33">
        <v>-108170</v>
      </c>
      <c r="J1766" s="49">
        <v>481720</v>
      </c>
      <c r="K1766" s="42"/>
      <c r="L1766" s="42"/>
    </row>
    <row r="1767" spans="1:12">
      <c r="A1767" s="39" t="s">
        <v>201</v>
      </c>
      <c r="B1767" s="42" t="s">
        <v>158</v>
      </c>
      <c r="C1767" s="42" t="s">
        <v>159</v>
      </c>
      <c r="D1767" s="42" t="s">
        <v>152</v>
      </c>
      <c r="E1767" s="42" t="s">
        <v>153</v>
      </c>
      <c r="F1767" s="48">
        <v>44553</v>
      </c>
      <c r="G1767" s="33">
        <v>124420</v>
      </c>
      <c r="H1767" s="33">
        <v>-16250</v>
      </c>
      <c r="I1767" s="33">
        <v>108170</v>
      </c>
      <c r="J1767" s="49">
        <v>481720</v>
      </c>
      <c r="K1767" s="42"/>
      <c r="L1767" s="42"/>
    </row>
    <row r="1768" spans="1:12">
      <c r="A1768" s="39" t="s">
        <v>201</v>
      </c>
      <c r="B1768" s="42" t="s">
        <v>158</v>
      </c>
      <c r="C1768" s="42" t="s">
        <v>159</v>
      </c>
      <c r="D1768" s="42" t="s">
        <v>152</v>
      </c>
      <c r="E1768" s="42" t="s">
        <v>153</v>
      </c>
      <c r="F1768" s="48">
        <v>44561</v>
      </c>
      <c r="G1768" s="33">
        <v>0</v>
      </c>
      <c r="H1768" s="33">
        <v>-16250</v>
      </c>
      <c r="I1768" s="33">
        <v>-16250</v>
      </c>
      <c r="J1768" s="49">
        <v>477688</v>
      </c>
      <c r="K1768" s="42"/>
      <c r="L1768" s="42"/>
    </row>
    <row r="1769" spans="1:12">
      <c r="A1769" s="39" t="s">
        <v>201</v>
      </c>
      <c r="B1769" s="42" t="s">
        <v>158</v>
      </c>
      <c r="C1769" s="42" t="s">
        <v>159</v>
      </c>
      <c r="D1769" s="42" t="s">
        <v>152</v>
      </c>
      <c r="E1769" s="42" t="s">
        <v>153</v>
      </c>
      <c r="F1769" s="48">
        <v>44561</v>
      </c>
      <c r="G1769" s="33">
        <v>0</v>
      </c>
      <c r="H1769" s="33">
        <v>-38940</v>
      </c>
      <c r="I1769" s="33">
        <v>-38940</v>
      </c>
      <c r="J1769" s="49">
        <v>478647</v>
      </c>
      <c r="K1769" s="42"/>
      <c r="L1769" s="42"/>
    </row>
    <row r="1770" spans="1:12">
      <c r="A1770" s="39" t="s">
        <v>201</v>
      </c>
      <c r="B1770" s="42" t="s">
        <v>158</v>
      </c>
      <c r="C1770" s="42" t="s">
        <v>159</v>
      </c>
      <c r="D1770" s="42" t="s">
        <v>152</v>
      </c>
      <c r="E1770" s="42" t="s">
        <v>153</v>
      </c>
      <c r="F1770" s="48">
        <v>44561</v>
      </c>
      <c r="G1770" s="33">
        <v>0</v>
      </c>
      <c r="H1770" s="33">
        <v>-14216.88</v>
      </c>
      <c r="I1770" s="33">
        <v>-14216.88</v>
      </c>
      <c r="J1770" s="49">
        <v>478655</v>
      </c>
      <c r="K1770" s="42"/>
      <c r="L1770" s="42"/>
    </row>
    <row r="1771" spans="1:12">
      <c r="A1771" s="39" t="s">
        <v>201</v>
      </c>
      <c r="B1771" s="42" t="s">
        <v>158</v>
      </c>
      <c r="C1771" s="42" t="s">
        <v>159</v>
      </c>
      <c r="D1771" s="42" t="s">
        <v>152</v>
      </c>
      <c r="E1771" s="42" t="s">
        <v>153</v>
      </c>
      <c r="F1771" s="48">
        <v>44561</v>
      </c>
      <c r="G1771" s="33">
        <v>16250</v>
      </c>
      <c r="H1771" s="33">
        <v>-193826.88</v>
      </c>
      <c r="I1771" s="33">
        <v>-177576.88</v>
      </c>
      <c r="J1771" s="49">
        <v>481776</v>
      </c>
      <c r="K1771" s="42"/>
      <c r="L1771" s="42"/>
    </row>
    <row r="1772" spans="1:12">
      <c r="A1772" s="39" t="s">
        <v>201</v>
      </c>
      <c r="B1772" s="42" t="s">
        <v>158</v>
      </c>
      <c r="C1772" s="42" t="s">
        <v>159</v>
      </c>
      <c r="D1772" s="42" t="s">
        <v>152</v>
      </c>
      <c r="E1772" s="42" t="s">
        <v>153</v>
      </c>
      <c r="F1772" s="48">
        <v>44561</v>
      </c>
      <c r="G1772" s="33">
        <v>193826.88</v>
      </c>
      <c r="H1772" s="33">
        <v>-16250</v>
      </c>
      <c r="I1772" s="33">
        <v>177576.88</v>
      </c>
      <c r="J1772" s="49">
        <v>481776</v>
      </c>
      <c r="K1772" s="42"/>
      <c r="L1772" s="42"/>
    </row>
    <row r="1773" spans="1:12">
      <c r="A1773" s="39" t="s">
        <v>201</v>
      </c>
      <c r="B1773" s="42" t="s">
        <v>158</v>
      </c>
      <c r="C1773" s="42" t="s">
        <v>159</v>
      </c>
      <c r="D1773" s="42" t="s">
        <v>52</v>
      </c>
      <c r="E1773" s="42" t="s">
        <v>176</v>
      </c>
      <c r="F1773" s="48">
        <v>44312</v>
      </c>
      <c r="G1773" s="33">
        <v>9056.25</v>
      </c>
      <c r="H1773" s="33">
        <v>0</v>
      </c>
      <c r="I1773" s="33">
        <v>9056.25</v>
      </c>
      <c r="J1773" s="49">
        <v>414756</v>
      </c>
      <c r="K1773" s="42"/>
      <c r="L1773" s="42"/>
    </row>
    <row r="1774" spans="1:12">
      <c r="A1774" s="39" t="s">
        <v>201</v>
      </c>
      <c r="B1774" s="42" t="s">
        <v>158</v>
      </c>
      <c r="C1774" s="42" t="s">
        <v>159</v>
      </c>
      <c r="D1774" s="42" t="s">
        <v>52</v>
      </c>
      <c r="E1774" s="42" t="s">
        <v>176</v>
      </c>
      <c r="F1774" s="48">
        <v>44377</v>
      </c>
      <c r="G1774" s="33">
        <v>9056.25</v>
      </c>
      <c r="H1774" s="33">
        <v>0</v>
      </c>
      <c r="I1774" s="33">
        <v>9056.25</v>
      </c>
      <c r="J1774" s="49">
        <v>416817</v>
      </c>
      <c r="K1774" s="42"/>
      <c r="L1774" s="42"/>
    </row>
    <row r="1775" spans="1:12">
      <c r="A1775" s="39" t="s">
        <v>201</v>
      </c>
      <c r="B1775" s="42" t="s">
        <v>158</v>
      </c>
      <c r="C1775" s="42" t="s">
        <v>159</v>
      </c>
      <c r="D1775" s="42" t="s">
        <v>52</v>
      </c>
      <c r="E1775" s="42" t="s">
        <v>176</v>
      </c>
      <c r="F1775" s="48">
        <v>44377</v>
      </c>
      <c r="G1775" s="33">
        <v>0</v>
      </c>
      <c r="H1775" s="33">
        <v>-9056.25</v>
      </c>
      <c r="I1775" s="33">
        <v>-9056.25</v>
      </c>
      <c r="J1775" s="49">
        <v>416817</v>
      </c>
      <c r="K1775" s="42"/>
      <c r="L1775" s="42"/>
    </row>
    <row r="1776" spans="1:12">
      <c r="A1776" s="39" t="s">
        <v>201</v>
      </c>
      <c r="B1776" s="42" t="s">
        <v>158</v>
      </c>
      <c r="C1776" s="42" t="s">
        <v>159</v>
      </c>
      <c r="D1776" s="42" t="s">
        <v>52</v>
      </c>
      <c r="E1776" s="42" t="s">
        <v>176</v>
      </c>
      <c r="F1776" s="48">
        <v>44470</v>
      </c>
      <c r="G1776" s="33">
        <v>0</v>
      </c>
      <c r="H1776" s="33">
        <v>-9056.25</v>
      </c>
      <c r="I1776" s="33">
        <v>-9056.25</v>
      </c>
      <c r="J1776" s="49">
        <v>453406</v>
      </c>
      <c r="K1776" s="42"/>
      <c r="L1776" s="42"/>
    </row>
    <row r="1777" spans="1:12">
      <c r="A1777" s="39" t="s">
        <v>201</v>
      </c>
      <c r="B1777" s="42" t="s">
        <v>158</v>
      </c>
      <c r="C1777" s="42" t="s">
        <v>159</v>
      </c>
      <c r="D1777" s="42" t="s">
        <v>52</v>
      </c>
      <c r="E1777" s="42" t="s">
        <v>142</v>
      </c>
      <c r="F1777" s="48">
        <v>44286</v>
      </c>
      <c r="G1777" s="33">
        <v>0</v>
      </c>
      <c r="H1777" s="33">
        <v>-17500</v>
      </c>
      <c r="I1777" s="33">
        <v>-17500</v>
      </c>
      <c r="J1777" s="49">
        <v>387231</v>
      </c>
      <c r="K1777" s="42"/>
      <c r="L1777" s="42"/>
    </row>
    <row r="1778" spans="1:12">
      <c r="A1778" s="39" t="s">
        <v>201</v>
      </c>
      <c r="B1778" s="42" t="s">
        <v>158</v>
      </c>
      <c r="C1778" s="42" t="s">
        <v>159</v>
      </c>
      <c r="D1778" s="42" t="s">
        <v>52</v>
      </c>
      <c r="E1778" s="42" t="s">
        <v>142</v>
      </c>
      <c r="F1778" s="48">
        <v>44286</v>
      </c>
      <c r="G1778" s="33">
        <v>0</v>
      </c>
      <c r="H1778" s="33">
        <v>-17500</v>
      </c>
      <c r="I1778" s="33">
        <v>-17500</v>
      </c>
      <c r="J1778" s="49">
        <v>389514</v>
      </c>
      <c r="K1778" s="42"/>
      <c r="L1778" s="42"/>
    </row>
    <row r="1779" spans="1:12">
      <c r="A1779" s="39" t="s">
        <v>201</v>
      </c>
      <c r="B1779" s="42" t="s">
        <v>158</v>
      </c>
      <c r="C1779" s="42" t="s">
        <v>159</v>
      </c>
      <c r="D1779" s="42" t="s">
        <v>52</v>
      </c>
      <c r="E1779" s="42" t="s">
        <v>142</v>
      </c>
      <c r="F1779" s="48">
        <v>44286</v>
      </c>
      <c r="G1779" s="33">
        <v>17500</v>
      </c>
      <c r="H1779" s="33">
        <v>0</v>
      </c>
      <c r="I1779" s="33">
        <v>17500</v>
      </c>
      <c r="J1779" s="49">
        <v>389514</v>
      </c>
      <c r="K1779" s="42"/>
      <c r="L1779" s="42"/>
    </row>
    <row r="1780" spans="1:12">
      <c r="A1780" s="39" t="s">
        <v>201</v>
      </c>
      <c r="B1780" s="42" t="s">
        <v>158</v>
      </c>
      <c r="C1780" s="42" t="s">
        <v>159</v>
      </c>
      <c r="D1780" s="42" t="s">
        <v>52</v>
      </c>
      <c r="E1780" s="42" t="s">
        <v>142</v>
      </c>
      <c r="F1780" s="48">
        <v>44286</v>
      </c>
      <c r="G1780" s="33">
        <v>892.34</v>
      </c>
      <c r="H1780" s="33">
        <v>-892.34</v>
      </c>
      <c r="I1780" s="33">
        <v>0</v>
      </c>
      <c r="J1780" s="49">
        <v>389693</v>
      </c>
      <c r="K1780" s="42"/>
      <c r="L1780" s="42"/>
    </row>
    <row r="1781" spans="1:12">
      <c r="A1781" s="39" t="s">
        <v>201</v>
      </c>
      <c r="B1781" s="42" t="s">
        <v>158</v>
      </c>
      <c r="C1781" s="42" t="s">
        <v>159</v>
      </c>
      <c r="D1781" s="42" t="s">
        <v>52</v>
      </c>
      <c r="E1781" s="42" t="s">
        <v>142</v>
      </c>
      <c r="F1781" s="48">
        <v>44348</v>
      </c>
      <c r="G1781" s="33">
        <v>0</v>
      </c>
      <c r="H1781" s="33">
        <v>-17500</v>
      </c>
      <c r="I1781" s="33">
        <v>-17500</v>
      </c>
      <c r="J1781" s="49">
        <v>414677</v>
      </c>
      <c r="K1781" s="42"/>
      <c r="L1781" s="42"/>
    </row>
    <row r="1782" spans="1:12">
      <c r="A1782" s="39" t="s">
        <v>201</v>
      </c>
      <c r="B1782" s="42" t="s">
        <v>158</v>
      </c>
      <c r="C1782" s="42" t="s">
        <v>159</v>
      </c>
      <c r="D1782" s="42" t="s">
        <v>52</v>
      </c>
      <c r="E1782" s="42" t="s">
        <v>142</v>
      </c>
      <c r="F1782" s="48">
        <v>44348</v>
      </c>
      <c r="G1782" s="33">
        <v>0</v>
      </c>
      <c r="H1782" s="33">
        <v>-9056.25</v>
      </c>
      <c r="I1782" s="33">
        <v>-9056.25</v>
      </c>
      <c r="J1782" s="49">
        <v>414684</v>
      </c>
      <c r="K1782" s="42"/>
      <c r="L1782" s="42"/>
    </row>
    <row r="1783" spans="1:12">
      <c r="A1783" s="39" t="s">
        <v>201</v>
      </c>
      <c r="B1783" s="42" t="s">
        <v>158</v>
      </c>
      <c r="C1783" s="42" t="s">
        <v>159</v>
      </c>
      <c r="D1783" s="42" t="s">
        <v>52</v>
      </c>
      <c r="E1783" s="42" t="s">
        <v>142</v>
      </c>
      <c r="F1783" s="48">
        <v>44377</v>
      </c>
      <c r="G1783" s="33">
        <v>0</v>
      </c>
      <c r="H1783" s="33">
        <v>-44056.25</v>
      </c>
      <c r="I1783" s="33">
        <v>-44056.25</v>
      </c>
      <c r="J1783" s="49">
        <v>416817</v>
      </c>
      <c r="K1783" s="42"/>
      <c r="L1783" s="42"/>
    </row>
    <row r="1784" spans="1:12">
      <c r="A1784" s="39" t="s">
        <v>201</v>
      </c>
      <c r="B1784" s="42" t="s">
        <v>158</v>
      </c>
      <c r="C1784" s="42" t="s">
        <v>159</v>
      </c>
      <c r="D1784" s="42" t="s">
        <v>52</v>
      </c>
      <c r="E1784" s="42" t="s">
        <v>142</v>
      </c>
      <c r="F1784" s="48">
        <v>44377</v>
      </c>
      <c r="G1784" s="33">
        <v>44056.25</v>
      </c>
      <c r="H1784" s="33">
        <v>0</v>
      </c>
      <c r="I1784" s="33">
        <v>44056.25</v>
      </c>
      <c r="J1784" s="49">
        <v>416817</v>
      </c>
      <c r="K1784" s="42"/>
      <c r="L1784" s="42"/>
    </row>
    <row r="1785" spans="1:12">
      <c r="A1785" s="39" t="s">
        <v>201</v>
      </c>
      <c r="B1785" s="42" t="s">
        <v>158</v>
      </c>
      <c r="C1785" s="42" t="s">
        <v>159</v>
      </c>
      <c r="D1785" s="42" t="s">
        <v>52</v>
      </c>
      <c r="E1785" s="42" t="s">
        <v>142</v>
      </c>
      <c r="F1785" s="48">
        <v>44469</v>
      </c>
      <c r="G1785" s="33">
        <v>0</v>
      </c>
      <c r="H1785" s="33">
        <v>-10000</v>
      </c>
      <c r="I1785" s="33">
        <v>-10000</v>
      </c>
      <c r="J1785" s="49">
        <v>446251</v>
      </c>
      <c r="K1785" s="42"/>
      <c r="L1785" s="42"/>
    </row>
    <row r="1786" spans="1:12">
      <c r="A1786" s="39" t="s">
        <v>201</v>
      </c>
      <c r="B1786" s="42" t="s">
        <v>158</v>
      </c>
      <c r="C1786" s="42" t="s">
        <v>159</v>
      </c>
      <c r="D1786" s="42" t="s">
        <v>52</v>
      </c>
      <c r="E1786" s="42" t="s">
        <v>142</v>
      </c>
      <c r="F1786" s="48">
        <v>44470</v>
      </c>
      <c r="G1786" s="33">
        <v>54056.25</v>
      </c>
      <c r="H1786" s="33">
        <v>0</v>
      </c>
      <c r="I1786" s="33">
        <v>54056.25</v>
      </c>
      <c r="J1786" s="49">
        <v>453409</v>
      </c>
      <c r="K1786" s="42"/>
      <c r="L1786" s="42"/>
    </row>
    <row r="1787" spans="1:12">
      <c r="A1787" s="39" t="s">
        <v>201</v>
      </c>
      <c r="B1787" s="42" t="s">
        <v>158</v>
      </c>
      <c r="C1787" s="42" t="s">
        <v>159</v>
      </c>
      <c r="D1787" s="42" t="s">
        <v>53</v>
      </c>
      <c r="E1787" s="42" t="s">
        <v>180</v>
      </c>
      <c r="F1787" s="48">
        <v>44298</v>
      </c>
      <c r="G1787" s="33">
        <v>16250</v>
      </c>
      <c r="H1787" s="33">
        <v>0</v>
      </c>
      <c r="I1787" s="33">
        <v>16250</v>
      </c>
      <c r="J1787" s="49">
        <v>414686</v>
      </c>
      <c r="K1787" s="42"/>
      <c r="L1787" s="42"/>
    </row>
    <row r="1788" spans="1:12">
      <c r="A1788" s="39" t="s">
        <v>201</v>
      </c>
      <c r="B1788" s="42" t="s">
        <v>158</v>
      </c>
      <c r="C1788" s="42" t="s">
        <v>159</v>
      </c>
      <c r="D1788" s="42" t="s">
        <v>53</v>
      </c>
      <c r="E1788" s="42" t="s">
        <v>180</v>
      </c>
      <c r="F1788" s="48">
        <v>44377</v>
      </c>
      <c r="G1788" s="33">
        <v>16250</v>
      </c>
      <c r="H1788" s="33">
        <v>0</v>
      </c>
      <c r="I1788" s="33">
        <v>16250</v>
      </c>
      <c r="J1788" s="49">
        <v>416817</v>
      </c>
      <c r="K1788" s="42"/>
      <c r="L1788" s="42"/>
    </row>
    <row r="1789" spans="1:12">
      <c r="A1789" s="39" t="s">
        <v>201</v>
      </c>
      <c r="B1789" s="42" t="s">
        <v>158</v>
      </c>
      <c r="C1789" s="42" t="s">
        <v>159</v>
      </c>
      <c r="D1789" s="42" t="s">
        <v>53</v>
      </c>
      <c r="E1789" s="42" t="s">
        <v>180</v>
      </c>
      <c r="F1789" s="48">
        <v>44377</v>
      </c>
      <c r="G1789" s="33">
        <v>0</v>
      </c>
      <c r="H1789" s="33">
        <v>-16250</v>
      </c>
      <c r="I1789" s="33">
        <v>-16250</v>
      </c>
      <c r="J1789" s="49">
        <v>416817</v>
      </c>
      <c r="K1789" s="42"/>
      <c r="L1789" s="42"/>
    </row>
    <row r="1790" spans="1:12">
      <c r="A1790" s="39" t="s">
        <v>201</v>
      </c>
      <c r="B1790" s="42" t="s">
        <v>158</v>
      </c>
      <c r="C1790" s="42" t="s">
        <v>159</v>
      </c>
      <c r="D1790" s="42" t="s">
        <v>53</v>
      </c>
      <c r="E1790" s="42" t="s">
        <v>180</v>
      </c>
      <c r="F1790" s="48">
        <v>44470</v>
      </c>
      <c r="G1790" s="33">
        <v>0</v>
      </c>
      <c r="H1790" s="33">
        <v>-16250</v>
      </c>
      <c r="I1790" s="33">
        <v>-16250</v>
      </c>
      <c r="J1790" s="49">
        <v>453414</v>
      </c>
      <c r="K1790" s="42"/>
      <c r="L1790" s="42"/>
    </row>
    <row r="1791" spans="1:12">
      <c r="A1791" s="39" t="s">
        <v>201</v>
      </c>
      <c r="B1791" s="42" t="s">
        <v>158</v>
      </c>
      <c r="C1791" s="42" t="s">
        <v>159</v>
      </c>
      <c r="D1791" s="42" t="s">
        <v>53</v>
      </c>
      <c r="E1791" s="42" t="s">
        <v>126</v>
      </c>
      <c r="F1791" s="48">
        <v>44168</v>
      </c>
      <c r="G1791" s="33">
        <v>0</v>
      </c>
      <c r="H1791" s="33">
        <v>-15500</v>
      </c>
      <c r="I1791" s="33">
        <v>-15500</v>
      </c>
      <c r="J1791" s="49">
        <v>360294</v>
      </c>
      <c r="K1791" s="42"/>
      <c r="L1791" s="42"/>
    </row>
    <row r="1792" spans="1:12">
      <c r="A1792" s="39" t="s">
        <v>201</v>
      </c>
      <c r="B1792" s="42" t="s">
        <v>158</v>
      </c>
      <c r="C1792" s="42" t="s">
        <v>159</v>
      </c>
      <c r="D1792" s="42" t="s">
        <v>53</v>
      </c>
      <c r="E1792" s="42" t="s">
        <v>126</v>
      </c>
      <c r="F1792" s="48">
        <v>44208</v>
      </c>
      <c r="G1792" s="33">
        <v>15500</v>
      </c>
      <c r="H1792" s="33">
        <v>0</v>
      </c>
      <c r="I1792" s="33">
        <v>15500</v>
      </c>
      <c r="J1792" s="49">
        <v>387274</v>
      </c>
      <c r="K1792" s="42"/>
      <c r="L1792" s="42"/>
    </row>
    <row r="1793" spans="1:12">
      <c r="A1793" s="39" t="s">
        <v>201</v>
      </c>
      <c r="B1793" s="42" t="s">
        <v>158</v>
      </c>
      <c r="C1793" s="42" t="s">
        <v>159</v>
      </c>
      <c r="D1793" s="42" t="s">
        <v>53</v>
      </c>
      <c r="E1793" s="42" t="s">
        <v>126</v>
      </c>
      <c r="F1793" s="48">
        <v>44286</v>
      </c>
      <c r="G1793" s="33">
        <v>0</v>
      </c>
      <c r="H1793" s="33">
        <v>-16250</v>
      </c>
      <c r="I1793" s="33">
        <v>-16250</v>
      </c>
      <c r="J1793" s="49">
        <v>387230</v>
      </c>
      <c r="K1793" s="42"/>
      <c r="L1793" s="42"/>
    </row>
    <row r="1794" spans="1:12">
      <c r="A1794" s="39" t="s">
        <v>201</v>
      </c>
      <c r="B1794" s="42" t="s">
        <v>158</v>
      </c>
      <c r="C1794" s="42" t="s">
        <v>159</v>
      </c>
      <c r="D1794" s="42" t="s">
        <v>53</v>
      </c>
      <c r="E1794" s="42" t="s">
        <v>126</v>
      </c>
      <c r="F1794" s="48">
        <v>44286</v>
      </c>
      <c r="G1794" s="33">
        <v>15500</v>
      </c>
      <c r="H1794" s="33">
        <v>-31750</v>
      </c>
      <c r="I1794" s="33">
        <v>-16250</v>
      </c>
      <c r="J1794" s="49">
        <v>389514</v>
      </c>
      <c r="K1794" s="42"/>
      <c r="L1794" s="42"/>
    </row>
    <row r="1795" spans="1:12">
      <c r="A1795" s="39" t="s">
        <v>201</v>
      </c>
      <c r="B1795" s="42" t="s">
        <v>158</v>
      </c>
      <c r="C1795" s="42" t="s">
        <v>159</v>
      </c>
      <c r="D1795" s="42" t="s">
        <v>53</v>
      </c>
      <c r="E1795" s="42" t="s">
        <v>126</v>
      </c>
      <c r="F1795" s="48">
        <v>44286</v>
      </c>
      <c r="G1795" s="33">
        <v>31750</v>
      </c>
      <c r="H1795" s="33">
        <v>-15500</v>
      </c>
      <c r="I1795" s="33">
        <v>16250</v>
      </c>
      <c r="J1795" s="49">
        <v>389514</v>
      </c>
      <c r="K1795" s="42"/>
      <c r="L1795" s="42"/>
    </row>
    <row r="1796" spans="1:12">
      <c r="A1796" s="39" t="s">
        <v>201</v>
      </c>
      <c r="B1796" s="42" t="s">
        <v>158</v>
      </c>
      <c r="C1796" s="42" t="s">
        <v>159</v>
      </c>
      <c r="D1796" s="42" t="s">
        <v>53</v>
      </c>
      <c r="E1796" s="42" t="s">
        <v>126</v>
      </c>
      <c r="F1796" s="48">
        <v>44286</v>
      </c>
      <c r="G1796" s="33">
        <v>2409.29</v>
      </c>
      <c r="H1796" s="33">
        <v>-2409.29</v>
      </c>
      <c r="I1796" s="33">
        <v>0</v>
      </c>
      <c r="J1796" s="49">
        <v>389693</v>
      </c>
      <c r="K1796" s="42"/>
      <c r="L1796" s="42"/>
    </row>
    <row r="1797" spans="1:12">
      <c r="A1797" s="39" t="s">
        <v>201</v>
      </c>
      <c r="B1797" s="42" t="s">
        <v>158</v>
      </c>
      <c r="C1797" s="42" t="s">
        <v>159</v>
      </c>
      <c r="D1797" s="42" t="s">
        <v>53</v>
      </c>
      <c r="E1797" s="42" t="s">
        <v>126</v>
      </c>
      <c r="F1797" s="48">
        <v>44348</v>
      </c>
      <c r="G1797" s="33">
        <v>0</v>
      </c>
      <c r="H1797" s="33">
        <v>-16250</v>
      </c>
      <c r="I1797" s="33">
        <v>-16250</v>
      </c>
      <c r="J1797" s="49">
        <v>414676</v>
      </c>
      <c r="K1797" s="42"/>
      <c r="L1797" s="42"/>
    </row>
    <row r="1798" spans="1:12">
      <c r="A1798" s="39" t="s">
        <v>201</v>
      </c>
      <c r="B1798" s="42" t="s">
        <v>158</v>
      </c>
      <c r="C1798" s="42" t="s">
        <v>159</v>
      </c>
      <c r="D1798" s="42" t="s">
        <v>53</v>
      </c>
      <c r="E1798" s="42" t="s">
        <v>126</v>
      </c>
      <c r="F1798" s="48">
        <v>44377</v>
      </c>
      <c r="G1798" s="33">
        <v>15500</v>
      </c>
      <c r="H1798" s="33">
        <v>-48000</v>
      </c>
      <c r="I1798" s="33">
        <v>-32500</v>
      </c>
      <c r="J1798" s="49">
        <v>416817</v>
      </c>
      <c r="K1798" s="42"/>
      <c r="L1798" s="42"/>
    </row>
    <row r="1799" spans="1:12">
      <c r="A1799" s="39" t="s">
        <v>201</v>
      </c>
      <c r="B1799" s="42" t="s">
        <v>158</v>
      </c>
      <c r="C1799" s="42" t="s">
        <v>159</v>
      </c>
      <c r="D1799" s="42" t="s">
        <v>53</v>
      </c>
      <c r="E1799" s="42" t="s">
        <v>126</v>
      </c>
      <c r="F1799" s="48">
        <v>44377</v>
      </c>
      <c r="G1799" s="33">
        <v>48000</v>
      </c>
      <c r="H1799" s="33">
        <v>-15500</v>
      </c>
      <c r="I1799" s="33">
        <v>32500</v>
      </c>
      <c r="J1799" s="49">
        <v>416817</v>
      </c>
      <c r="K1799" s="42"/>
      <c r="L1799" s="42"/>
    </row>
    <row r="1800" spans="1:12">
      <c r="A1800" s="39" t="s">
        <v>201</v>
      </c>
      <c r="B1800" s="42" t="s">
        <v>158</v>
      </c>
      <c r="C1800" s="42" t="s">
        <v>159</v>
      </c>
      <c r="D1800" s="42" t="s">
        <v>53</v>
      </c>
      <c r="E1800" s="42" t="s">
        <v>126</v>
      </c>
      <c r="F1800" s="48">
        <v>44469</v>
      </c>
      <c r="G1800" s="33">
        <v>0</v>
      </c>
      <c r="H1800" s="33">
        <v>-16250</v>
      </c>
      <c r="I1800" s="33">
        <v>-16250</v>
      </c>
      <c r="J1800" s="49">
        <v>446250</v>
      </c>
      <c r="K1800" s="42"/>
      <c r="L1800" s="42"/>
    </row>
    <row r="1801" spans="1:12">
      <c r="A1801" s="39" t="s">
        <v>201</v>
      </c>
      <c r="B1801" s="42" t="s">
        <v>158</v>
      </c>
      <c r="C1801" s="42" t="s">
        <v>159</v>
      </c>
      <c r="D1801" s="42" t="s">
        <v>53</v>
      </c>
      <c r="E1801" s="42" t="s">
        <v>126</v>
      </c>
      <c r="F1801" s="48">
        <v>44470</v>
      </c>
      <c r="G1801" s="33">
        <v>48750</v>
      </c>
      <c r="H1801" s="33">
        <v>0</v>
      </c>
      <c r="I1801" s="33">
        <v>48750</v>
      </c>
      <c r="J1801" s="49">
        <v>453412</v>
      </c>
      <c r="K1801" s="42"/>
      <c r="L1801" s="42"/>
    </row>
    <row r="1802" spans="1:12">
      <c r="A1802" s="39" t="s">
        <v>201</v>
      </c>
      <c r="B1802" s="62" t="s">
        <v>214</v>
      </c>
      <c r="C1802" s="62" t="s">
        <v>214</v>
      </c>
      <c r="D1802" s="42" t="s">
        <v>94</v>
      </c>
      <c r="E1802" s="42" t="s">
        <v>184</v>
      </c>
      <c r="F1802" s="48">
        <v>44551</v>
      </c>
      <c r="G1802" s="33">
        <v>0</v>
      </c>
      <c r="H1802" s="33">
        <v>-80</v>
      </c>
      <c r="I1802" s="33">
        <v>-80</v>
      </c>
      <c r="J1802" s="49">
        <v>477639</v>
      </c>
      <c r="K1802" s="42"/>
      <c r="L1802" s="42"/>
    </row>
    <row r="1803" spans="1:12">
      <c r="A1803" s="39" t="s">
        <v>201</v>
      </c>
      <c r="B1803" s="42" t="s">
        <v>158</v>
      </c>
      <c r="C1803" s="42" t="s">
        <v>159</v>
      </c>
      <c r="D1803" s="42" t="s">
        <v>94</v>
      </c>
      <c r="E1803" s="42" t="s">
        <v>184</v>
      </c>
      <c r="F1803" s="48">
        <v>44383</v>
      </c>
      <c r="G1803" s="33">
        <v>2757.98</v>
      </c>
      <c r="H1803" s="33">
        <v>0</v>
      </c>
      <c r="I1803" s="33">
        <v>2757.98</v>
      </c>
      <c r="J1803" s="49">
        <v>445958</v>
      </c>
      <c r="K1803" s="42"/>
      <c r="L1803" s="42"/>
    </row>
    <row r="1804" spans="1:12">
      <c r="A1804" s="39" t="s">
        <v>201</v>
      </c>
      <c r="B1804" s="42" t="s">
        <v>158</v>
      </c>
      <c r="C1804" s="42" t="s">
        <v>159</v>
      </c>
      <c r="D1804" s="42" t="s">
        <v>94</v>
      </c>
      <c r="E1804" s="42" t="s">
        <v>184</v>
      </c>
      <c r="F1804" s="48">
        <v>44385</v>
      </c>
      <c r="G1804" s="33">
        <v>4136.96</v>
      </c>
      <c r="H1804" s="33">
        <v>0</v>
      </c>
      <c r="I1804" s="33">
        <v>4136.96</v>
      </c>
      <c r="J1804" s="49">
        <v>445963</v>
      </c>
      <c r="K1804" s="42"/>
      <c r="L1804" s="42"/>
    </row>
    <row r="1805" spans="1:12">
      <c r="A1805" s="39" t="s">
        <v>201</v>
      </c>
      <c r="B1805" s="42" t="s">
        <v>158</v>
      </c>
      <c r="C1805" s="42" t="s">
        <v>159</v>
      </c>
      <c r="D1805" s="42" t="s">
        <v>94</v>
      </c>
      <c r="E1805" s="42" t="s">
        <v>184</v>
      </c>
      <c r="F1805" s="48">
        <v>44389</v>
      </c>
      <c r="G1805" s="33">
        <v>0</v>
      </c>
      <c r="H1805" s="33">
        <v>-198436.38</v>
      </c>
      <c r="I1805" s="33">
        <v>-198436.38</v>
      </c>
      <c r="J1805" s="49">
        <v>400298</v>
      </c>
      <c r="K1805" s="42"/>
      <c r="L1805" s="42"/>
    </row>
    <row r="1806" spans="1:12">
      <c r="A1806" s="39" t="s">
        <v>201</v>
      </c>
      <c r="B1806" s="42" t="s">
        <v>158</v>
      </c>
      <c r="C1806" s="42" t="s">
        <v>159</v>
      </c>
      <c r="D1806" s="42" t="s">
        <v>94</v>
      </c>
      <c r="E1806" s="42" t="s">
        <v>184</v>
      </c>
      <c r="F1806" s="48">
        <v>44389</v>
      </c>
      <c r="G1806" s="33">
        <v>3447.47</v>
      </c>
      <c r="H1806" s="33">
        <v>0</v>
      </c>
      <c r="I1806" s="33">
        <v>3447.47</v>
      </c>
      <c r="J1806" s="49">
        <v>445978</v>
      </c>
      <c r="K1806" s="42"/>
      <c r="L1806" s="42"/>
    </row>
    <row r="1807" spans="1:12">
      <c r="A1807" s="39" t="s">
        <v>201</v>
      </c>
      <c r="B1807" s="42" t="s">
        <v>158</v>
      </c>
      <c r="C1807" s="42" t="s">
        <v>159</v>
      </c>
      <c r="D1807" s="42" t="s">
        <v>94</v>
      </c>
      <c r="E1807" s="42" t="s">
        <v>184</v>
      </c>
      <c r="F1807" s="48">
        <v>44390</v>
      </c>
      <c r="G1807" s="33">
        <v>27579.759999999998</v>
      </c>
      <c r="H1807" s="33">
        <v>0</v>
      </c>
      <c r="I1807" s="33">
        <v>27579.759999999998</v>
      </c>
      <c r="J1807" s="49">
        <v>445980</v>
      </c>
      <c r="K1807" s="42"/>
      <c r="L1807" s="42"/>
    </row>
    <row r="1808" spans="1:12">
      <c r="A1808" s="39" t="s">
        <v>201</v>
      </c>
      <c r="B1808" s="42" t="s">
        <v>158</v>
      </c>
      <c r="C1808" s="42" t="s">
        <v>159</v>
      </c>
      <c r="D1808" s="42" t="s">
        <v>94</v>
      </c>
      <c r="E1808" s="42" t="s">
        <v>184</v>
      </c>
      <c r="F1808" s="48">
        <v>44390</v>
      </c>
      <c r="G1808" s="33">
        <v>27579.759999999998</v>
      </c>
      <c r="H1808" s="33">
        <v>0</v>
      </c>
      <c r="I1808" s="33">
        <v>27579.759999999998</v>
      </c>
      <c r="J1808" s="49">
        <v>446006</v>
      </c>
      <c r="K1808" s="42"/>
      <c r="L1808" s="42"/>
    </row>
    <row r="1809" spans="1:12">
      <c r="A1809" s="39" t="s">
        <v>201</v>
      </c>
      <c r="B1809" s="42" t="s">
        <v>158</v>
      </c>
      <c r="C1809" s="42" t="s">
        <v>159</v>
      </c>
      <c r="D1809" s="42" t="s">
        <v>94</v>
      </c>
      <c r="E1809" s="42" t="s">
        <v>184</v>
      </c>
      <c r="F1809" s="48">
        <v>44545</v>
      </c>
      <c r="G1809" s="33">
        <v>462</v>
      </c>
      <c r="H1809" s="33">
        <v>0</v>
      </c>
      <c r="I1809" s="33">
        <v>462</v>
      </c>
      <c r="J1809" s="49">
        <v>477600</v>
      </c>
      <c r="K1809" s="42"/>
      <c r="L1809" s="42"/>
    </row>
    <row r="1810" spans="1:12">
      <c r="A1810" s="39" t="s">
        <v>201</v>
      </c>
      <c r="B1810" s="42" t="s">
        <v>158</v>
      </c>
      <c r="C1810" s="42" t="s">
        <v>159</v>
      </c>
      <c r="D1810" s="42" t="s">
        <v>94</v>
      </c>
      <c r="E1810" s="42" t="s">
        <v>184</v>
      </c>
      <c r="F1810" s="48">
        <v>44545</v>
      </c>
      <c r="G1810" s="33">
        <v>829.49</v>
      </c>
      <c r="H1810" s="33">
        <v>0</v>
      </c>
      <c r="I1810" s="33">
        <v>829.49</v>
      </c>
      <c r="J1810" s="49">
        <v>477608</v>
      </c>
      <c r="K1810" s="42"/>
      <c r="L1810" s="42"/>
    </row>
    <row r="1811" spans="1:12">
      <c r="A1811" s="39" t="s">
        <v>201</v>
      </c>
      <c r="B1811" s="42" t="s">
        <v>158</v>
      </c>
      <c r="C1811" s="42" t="s">
        <v>159</v>
      </c>
      <c r="D1811" s="42" t="s">
        <v>94</v>
      </c>
      <c r="E1811" s="42" t="s">
        <v>184</v>
      </c>
      <c r="F1811" s="48">
        <v>44545</v>
      </c>
      <c r="G1811" s="33">
        <v>369.6</v>
      </c>
      <c r="H1811" s="33">
        <v>0</v>
      </c>
      <c r="I1811" s="33">
        <v>369.6</v>
      </c>
      <c r="J1811" s="49">
        <v>477612</v>
      </c>
      <c r="K1811" s="42"/>
      <c r="L1811" s="42"/>
    </row>
    <row r="1812" spans="1:12">
      <c r="A1812" s="39" t="s">
        <v>201</v>
      </c>
      <c r="B1812" s="42" t="s">
        <v>158</v>
      </c>
      <c r="C1812" s="42" t="s">
        <v>159</v>
      </c>
      <c r="D1812" s="42" t="s">
        <v>94</v>
      </c>
      <c r="E1812" s="42" t="s">
        <v>184</v>
      </c>
      <c r="F1812" s="48">
        <v>44546</v>
      </c>
      <c r="G1812" s="33">
        <v>13290.12</v>
      </c>
      <c r="H1812" s="33">
        <v>0</v>
      </c>
      <c r="I1812" s="33">
        <v>13290.12</v>
      </c>
      <c r="J1812" s="49">
        <v>477614</v>
      </c>
      <c r="K1812" s="42"/>
      <c r="L1812" s="42"/>
    </row>
    <row r="1813" spans="1:12">
      <c r="A1813" s="39" t="s">
        <v>201</v>
      </c>
      <c r="B1813" s="42" t="s">
        <v>158</v>
      </c>
      <c r="C1813" s="42" t="s">
        <v>159</v>
      </c>
      <c r="D1813" s="42" t="s">
        <v>94</v>
      </c>
      <c r="E1813" s="42" t="s">
        <v>184</v>
      </c>
      <c r="F1813" s="48">
        <v>44547</v>
      </c>
      <c r="G1813" s="33">
        <v>9521.68</v>
      </c>
      <c r="H1813" s="33">
        <v>0</v>
      </c>
      <c r="I1813" s="33">
        <v>9521.68</v>
      </c>
      <c r="J1813" s="49">
        <v>477617</v>
      </c>
      <c r="K1813" s="42"/>
      <c r="L1813" s="42"/>
    </row>
    <row r="1814" spans="1:12">
      <c r="A1814" s="39" t="s">
        <v>201</v>
      </c>
      <c r="B1814" s="42" t="s">
        <v>158</v>
      </c>
      <c r="C1814" s="42" t="s">
        <v>159</v>
      </c>
      <c r="D1814" s="42" t="s">
        <v>94</v>
      </c>
      <c r="E1814" s="42" t="s">
        <v>184</v>
      </c>
      <c r="F1814" s="48">
        <v>44550</v>
      </c>
      <c r="G1814" s="33">
        <v>20096.84</v>
      </c>
      <c r="H1814" s="33">
        <v>0</v>
      </c>
      <c r="I1814" s="33">
        <v>20096.84</v>
      </c>
      <c r="J1814" s="49">
        <v>477625</v>
      </c>
      <c r="K1814" s="42"/>
      <c r="L1814" s="42"/>
    </row>
    <row r="1815" spans="1:12">
      <c r="A1815" s="39" t="s">
        <v>201</v>
      </c>
      <c r="B1815" s="42" t="s">
        <v>158</v>
      </c>
      <c r="C1815" s="42" t="s">
        <v>159</v>
      </c>
      <c r="D1815" s="42" t="s">
        <v>94</v>
      </c>
      <c r="E1815" s="42" t="s">
        <v>184</v>
      </c>
      <c r="F1815" s="48">
        <v>44551</v>
      </c>
      <c r="G1815" s="33">
        <v>15124.1</v>
      </c>
      <c r="H1815" s="33">
        <v>0</v>
      </c>
      <c r="I1815" s="33">
        <v>15124.1</v>
      </c>
      <c r="J1815" s="49">
        <v>477634</v>
      </c>
      <c r="K1815" s="42"/>
      <c r="L1815" s="42"/>
    </row>
    <row r="1816" spans="1:12">
      <c r="A1816" s="39" t="s">
        <v>201</v>
      </c>
      <c r="B1816" s="42" t="s">
        <v>158</v>
      </c>
      <c r="C1816" s="42" t="s">
        <v>159</v>
      </c>
      <c r="D1816" s="42" t="s">
        <v>94</v>
      </c>
      <c r="E1816" s="42" t="s">
        <v>184</v>
      </c>
      <c r="F1816" s="48">
        <v>44552</v>
      </c>
      <c r="G1816" s="33">
        <v>128905.5</v>
      </c>
      <c r="H1816" s="33">
        <v>0</v>
      </c>
      <c r="I1816" s="33">
        <v>128905.5</v>
      </c>
      <c r="J1816" s="49">
        <v>477651</v>
      </c>
      <c r="K1816" s="42"/>
      <c r="L1816" s="42"/>
    </row>
    <row r="1817" spans="1:12">
      <c r="A1817" s="39" t="s">
        <v>201</v>
      </c>
      <c r="B1817" s="42" t="s">
        <v>158</v>
      </c>
      <c r="C1817" s="42" t="s">
        <v>159</v>
      </c>
      <c r="D1817" s="42" t="s">
        <v>94</v>
      </c>
      <c r="E1817" s="42" t="s">
        <v>184</v>
      </c>
      <c r="F1817" s="48">
        <v>44552</v>
      </c>
      <c r="G1817" s="33">
        <v>739.2</v>
      </c>
      <c r="H1817" s="33">
        <v>0</v>
      </c>
      <c r="I1817" s="33">
        <v>739.2</v>
      </c>
      <c r="J1817" s="49">
        <v>477652</v>
      </c>
      <c r="K1817" s="42"/>
      <c r="L1817" s="42"/>
    </row>
    <row r="1818" spans="1:12">
      <c r="A1818" s="39" t="s">
        <v>201</v>
      </c>
      <c r="B1818" s="42" t="s">
        <v>158</v>
      </c>
      <c r="C1818" s="42" t="s">
        <v>159</v>
      </c>
      <c r="D1818" s="42" t="s">
        <v>94</v>
      </c>
      <c r="E1818" s="42" t="s">
        <v>184</v>
      </c>
      <c r="F1818" s="48">
        <v>44552</v>
      </c>
      <c r="G1818" s="33">
        <v>5544.01</v>
      </c>
      <c r="H1818" s="33">
        <v>0</v>
      </c>
      <c r="I1818" s="33">
        <v>5544.01</v>
      </c>
      <c r="J1818" s="49">
        <v>477676</v>
      </c>
      <c r="K1818" s="42"/>
      <c r="L1818" s="42"/>
    </row>
    <row r="1819" spans="1:12">
      <c r="A1819" s="39" t="s">
        <v>201</v>
      </c>
      <c r="B1819" s="42" t="s">
        <v>158</v>
      </c>
      <c r="C1819" s="42" t="s">
        <v>159</v>
      </c>
      <c r="D1819" s="42" t="s">
        <v>94</v>
      </c>
      <c r="E1819" s="42" t="s">
        <v>184</v>
      </c>
      <c r="F1819" s="48">
        <v>44553</v>
      </c>
      <c r="G1819" s="33">
        <v>0</v>
      </c>
      <c r="H1819" s="33">
        <v>-101094.99</v>
      </c>
      <c r="I1819" s="33">
        <v>-101094.99</v>
      </c>
      <c r="J1819" s="49">
        <v>461093</v>
      </c>
      <c r="K1819" s="42"/>
      <c r="L1819" s="42"/>
    </row>
    <row r="1820" spans="1:12">
      <c r="A1820" s="39" t="s">
        <v>201</v>
      </c>
      <c r="B1820" s="42" t="s">
        <v>158</v>
      </c>
      <c r="C1820" s="42" t="s">
        <v>159</v>
      </c>
      <c r="D1820" s="42" t="s">
        <v>94</v>
      </c>
      <c r="E1820" s="42" t="s">
        <v>184</v>
      </c>
      <c r="F1820" s="48">
        <v>44553</v>
      </c>
      <c r="G1820" s="33">
        <v>12701.22</v>
      </c>
      <c r="H1820" s="33">
        <v>-12701.22</v>
      </c>
      <c r="I1820" s="33">
        <v>0</v>
      </c>
      <c r="J1820" s="49">
        <v>461097</v>
      </c>
      <c r="K1820" s="42"/>
      <c r="L1820" s="42"/>
    </row>
    <row r="1821" spans="1:12">
      <c r="A1821" s="39" t="s">
        <v>201</v>
      </c>
      <c r="B1821" s="42" t="s">
        <v>158</v>
      </c>
      <c r="C1821" s="42" t="s">
        <v>159</v>
      </c>
      <c r="D1821" s="42" t="s">
        <v>94</v>
      </c>
      <c r="E1821" s="42" t="s">
        <v>184</v>
      </c>
      <c r="F1821" s="48">
        <v>44553</v>
      </c>
      <c r="G1821" s="33">
        <v>3412.48</v>
      </c>
      <c r="H1821" s="33">
        <v>0</v>
      </c>
      <c r="I1821" s="33">
        <v>3412.48</v>
      </c>
      <c r="J1821" s="49">
        <v>477658</v>
      </c>
      <c r="K1821" s="42"/>
      <c r="L1821" s="42"/>
    </row>
    <row r="1822" spans="1:12">
      <c r="A1822" s="39" t="s">
        <v>201</v>
      </c>
      <c r="B1822" s="42" t="s">
        <v>158</v>
      </c>
      <c r="C1822" s="42" t="s">
        <v>159</v>
      </c>
      <c r="D1822" s="42" t="s">
        <v>94</v>
      </c>
      <c r="E1822" s="42" t="s">
        <v>184</v>
      </c>
      <c r="F1822" s="48">
        <v>44553</v>
      </c>
      <c r="G1822" s="33">
        <v>2073.73</v>
      </c>
      <c r="H1822" s="33">
        <v>0</v>
      </c>
      <c r="I1822" s="33">
        <v>2073.73</v>
      </c>
      <c r="J1822" s="49">
        <v>477669</v>
      </c>
      <c r="K1822" s="42"/>
      <c r="L1822" s="42"/>
    </row>
    <row r="1823" spans="1:12">
      <c r="A1823" s="39" t="s">
        <v>201</v>
      </c>
      <c r="B1823" s="42" t="s">
        <v>158</v>
      </c>
      <c r="C1823" s="42" t="s">
        <v>159</v>
      </c>
      <c r="D1823" s="42" t="s">
        <v>94</v>
      </c>
      <c r="E1823" s="42" t="s">
        <v>184</v>
      </c>
      <c r="F1823" s="48">
        <v>44557</v>
      </c>
      <c r="G1823" s="33">
        <v>2258.5300000000002</v>
      </c>
      <c r="H1823" s="33">
        <v>0</v>
      </c>
      <c r="I1823" s="33">
        <v>2258.5300000000002</v>
      </c>
      <c r="J1823" s="49">
        <v>477662</v>
      </c>
      <c r="K1823" s="42"/>
      <c r="L1823" s="42"/>
    </row>
    <row r="1824" spans="1:12">
      <c r="A1824" s="39" t="s">
        <v>201</v>
      </c>
      <c r="B1824" s="42" t="s">
        <v>158</v>
      </c>
      <c r="C1824" s="42" t="s">
        <v>159</v>
      </c>
      <c r="D1824" s="42" t="s">
        <v>94</v>
      </c>
      <c r="E1824" s="42" t="s">
        <v>184</v>
      </c>
      <c r="F1824" s="48">
        <v>44559</v>
      </c>
      <c r="G1824" s="33">
        <v>10783.4</v>
      </c>
      <c r="H1824" s="33">
        <v>0</v>
      </c>
      <c r="I1824" s="33">
        <v>10783.4</v>
      </c>
      <c r="J1824" s="49">
        <v>477673</v>
      </c>
      <c r="K1824" s="42"/>
      <c r="L1824" s="42"/>
    </row>
    <row r="1825" spans="1:12">
      <c r="A1825" s="39" t="s">
        <v>201</v>
      </c>
      <c r="B1825" s="62" t="s">
        <v>214</v>
      </c>
      <c r="C1825" s="62" t="s">
        <v>214</v>
      </c>
      <c r="D1825" s="42" t="s">
        <v>54</v>
      </c>
      <c r="E1825" s="42" t="s">
        <v>55</v>
      </c>
      <c r="F1825" s="48">
        <v>44179</v>
      </c>
      <c r="G1825" s="33">
        <v>0</v>
      </c>
      <c r="H1825" s="33">
        <v>-9497400</v>
      </c>
      <c r="I1825" s="33">
        <v>-9497400</v>
      </c>
      <c r="J1825" s="49">
        <v>336039</v>
      </c>
      <c r="K1825" s="42"/>
      <c r="L1825" s="42"/>
    </row>
    <row r="1826" spans="1:12">
      <c r="A1826" s="39" t="s">
        <v>201</v>
      </c>
      <c r="B1826" s="62" t="s">
        <v>214</v>
      </c>
      <c r="C1826" s="62" t="s">
        <v>214</v>
      </c>
      <c r="D1826" s="42" t="s">
        <v>54</v>
      </c>
      <c r="E1826" s="42" t="s">
        <v>55</v>
      </c>
      <c r="F1826" s="48">
        <v>44286</v>
      </c>
      <c r="G1826" s="33">
        <v>165000</v>
      </c>
      <c r="H1826" s="33">
        <v>-165000</v>
      </c>
      <c r="I1826" s="33">
        <v>0</v>
      </c>
      <c r="J1826" s="49">
        <v>389693</v>
      </c>
      <c r="K1826" s="42"/>
      <c r="L1826" s="42"/>
    </row>
    <row r="1827" spans="1:12">
      <c r="A1827" s="39" t="s">
        <v>201</v>
      </c>
      <c r="B1827" s="62" t="s">
        <v>214</v>
      </c>
      <c r="C1827" s="62" t="s">
        <v>214</v>
      </c>
      <c r="D1827" s="42" t="s">
        <v>54</v>
      </c>
      <c r="E1827" s="42" t="s">
        <v>55</v>
      </c>
      <c r="F1827" s="48">
        <v>44389</v>
      </c>
      <c r="G1827" s="33">
        <v>0</v>
      </c>
      <c r="H1827" s="33">
        <v>-9497400</v>
      </c>
      <c r="I1827" s="33">
        <v>-9497400</v>
      </c>
      <c r="J1827" s="49">
        <v>400089</v>
      </c>
      <c r="K1827" s="42"/>
      <c r="L1827" s="42"/>
    </row>
    <row r="1828" spans="1:12">
      <c r="A1828" s="39" t="s">
        <v>201</v>
      </c>
      <c r="B1828" s="62" t="s">
        <v>214</v>
      </c>
      <c r="C1828" s="62" t="s">
        <v>214</v>
      </c>
      <c r="D1828" s="42" t="s">
        <v>54</v>
      </c>
      <c r="E1828" s="42" t="s">
        <v>55</v>
      </c>
      <c r="F1828" s="48">
        <v>44389</v>
      </c>
      <c r="G1828" s="33">
        <v>0</v>
      </c>
      <c r="H1828" s="33">
        <v>-7895250</v>
      </c>
      <c r="I1828" s="33">
        <v>-7895250</v>
      </c>
      <c r="J1828" s="49">
        <v>400089</v>
      </c>
      <c r="K1828" s="42"/>
      <c r="L1828" s="42"/>
    </row>
    <row r="1829" spans="1:12">
      <c r="A1829" s="39" t="s">
        <v>201</v>
      </c>
      <c r="B1829" s="62" t="s">
        <v>214</v>
      </c>
      <c r="C1829" s="62" t="s">
        <v>214</v>
      </c>
      <c r="D1829" s="42" t="s">
        <v>54</v>
      </c>
      <c r="E1829" s="42" t="s">
        <v>55</v>
      </c>
      <c r="F1829" s="48">
        <v>44389</v>
      </c>
      <c r="G1829" s="33">
        <v>9497400</v>
      </c>
      <c r="H1829" s="33">
        <v>0</v>
      </c>
      <c r="I1829" s="33">
        <v>9497400</v>
      </c>
      <c r="J1829" s="49">
        <v>460547</v>
      </c>
      <c r="K1829" s="42"/>
      <c r="L1829" s="42"/>
    </row>
    <row r="1830" spans="1:12">
      <c r="A1830" s="39" t="s">
        <v>201</v>
      </c>
      <c r="B1830" s="62" t="s">
        <v>214</v>
      </c>
      <c r="C1830" s="62" t="s">
        <v>214</v>
      </c>
      <c r="D1830" s="42" t="s">
        <v>54</v>
      </c>
      <c r="E1830" s="42" t="s">
        <v>55</v>
      </c>
      <c r="F1830" s="48">
        <v>44553</v>
      </c>
      <c r="G1830" s="33">
        <v>0</v>
      </c>
      <c r="H1830" s="33">
        <v>-3873615</v>
      </c>
      <c r="I1830" s="33">
        <v>-3873615</v>
      </c>
      <c r="J1830" s="49">
        <v>461091</v>
      </c>
      <c r="K1830" s="42"/>
      <c r="L1830" s="42"/>
    </row>
    <row r="1831" spans="1:12">
      <c r="A1831" s="39" t="s">
        <v>201</v>
      </c>
      <c r="B1831" s="62" t="s">
        <v>214</v>
      </c>
      <c r="C1831" s="62" t="s">
        <v>214</v>
      </c>
      <c r="D1831" s="42" t="s">
        <v>54</v>
      </c>
      <c r="E1831" s="42" t="s">
        <v>55</v>
      </c>
      <c r="F1831" s="48">
        <v>44553</v>
      </c>
      <c r="G1831" s="33">
        <v>9497400</v>
      </c>
      <c r="H1831" s="33">
        <v>0</v>
      </c>
      <c r="I1831" s="33">
        <v>9497400</v>
      </c>
      <c r="J1831" s="49">
        <v>485745</v>
      </c>
      <c r="K1831" s="42"/>
      <c r="L1831" s="42"/>
    </row>
    <row r="1832" spans="1:12">
      <c r="A1832" s="39" t="s">
        <v>201</v>
      </c>
      <c r="B1832" s="62" t="s">
        <v>214</v>
      </c>
      <c r="C1832" s="62" t="s">
        <v>214</v>
      </c>
      <c r="D1832" s="42" t="s">
        <v>54</v>
      </c>
      <c r="E1832" s="42" t="s">
        <v>55</v>
      </c>
      <c r="F1832" s="48">
        <v>44553</v>
      </c>
      <c r="G1832" s="33">
        <v>7895250</v>
      </c>
      <c r="H1832" s="33">
        <v>0</v>
      </c>
      <c r="I1832" s="33">
        <v>7895250</v>
      </c>
      <c r="J1832" s="49">
        <v>485745</v>
      </c>
      <c r="K1832" s="42"/>
      <c r="L1832" s="42"/>
    </row>
    <row r="1833" spans="1:12">
      <c r="A1833" s="39" t="s">
        <v>201</v>
      </c>
      <c r="B1833" s="62" t="s">
        <v>214</v>
      </c>
      <c r="C1833" s="62" t="s">
        <v>214</v>
      </c>
      <c r="D1833" s="42" t="s">
        <v>54</v>
      </c>
      <c r="E1833" s="42" t="s">
        <v>55</v>
      </c>
      <c r="F1833" s="48">
        <v>44553</v>
      </c>
      <c r="G1833" s="33">
        <v>0</v>
      </c>
      <c r="H1833" s="33">
        <v>-9497400</v>
      </c>
      <c r="I1833" s="33">
        <v>-9497400</v>
      </c>
      <c r="J1833" s="49">
        <v>485814</v>
      </c>
      <c r="K1833" s="42"/>
      <c r="L1833" s="42"/>
    </row>
    <row r="1834" spans="1:12">
      <c r="A1834" s="39" t="s">
        <v>201</v>
      </c>
      <c r="B1834" s="62" t="s">
        <v>214</v>
      </c>
      <c r="C1834" s="62" t="s">
        <v>214</v>
      </c>
      <c r="D1834" s="42" t="s">
        <v>54</v>
      </c>
      <c r="E1834" s="42" t="s">
        <v>55</v>
      </c>
      <c r="F1834" s="48">
        <v>44553</v>
      </c>
      <c r="G1834" s="33">
        <v>0</v>
      </c>
      <c r="H1834" s="33">
        <v>-7895250</v>
      </c>
      <c r="I1834" s="33">
        <v>-7895250</v>
      </c>
      <c r="J1834" s="49">
        <v>485814</v>
      </c>
      <c r="K1834" s="42"/>
      <c r="L1834" s="42"/>
    </row>
    <row r="1835" spans="1:12">
      <c r="A1835" s="39" t="s">
        <v>201</v>
      </c>
      <c r="B1835" s="62" t="s">
        <v>214</v>
      </c>
      <c r="C1835" s="62" t="s">
        <v>214</v>
      </c>
      <c r="D1835" s="42" t="s">
        <v>54</v>
      </c>
      <c r="E1835" s="42" t="s">
        <v>55</v>
      </c>
      <c r="F1835" s="48">
        <v>44553</v>
      </c>
      <c r="G1835" s="33">
        <v>0</v>
      </c>
      <c r="H1835" s="33">
        <v>-1826385</v>
      </c>
      <c r="I1835" s="33">
        <v>-1826385</v>
      </c>
      <c r="J1835" s="49">
        <v>485814</v>
      </c>
      <c r="K1835" s="42"/>
      <c r="L1835" s="42"/>
    </row>
    <row r="1836" spans="1:12">
      <c r="A1836" s="39" t="s">
        <v>201</v>
      </c>
      <c r="B1836" s="42" t="s">
        <v>158</v>
      </c>
      <c r="C1836" s="42" t="s">
        <v>159</v>
      </c>
      <c r="D1836" s="42" t="s">
        <v>84</v>
      </c>
      <c r="E1836" s="42" t="s">
        <v>8</v>
      </c>
      <c r="F1836" s="48">
        <v>44165</v>
      </c>
      <c r="G1836" s="33">
        <v>961.19</v>
      </c>
      <c r="H1836" s="33">
        <v>0</v>
      </c>
      <c r="I1836" s="33">
        <v>961.19</v>
      </c>
      <c r="J1836" s="49">
        <v>360265</v>
      </c>
      <c r="K1836" s="42"/>
      <c r="L1836" s="42"/>
    </row>
    <row r="1837" spans="1:12">
      <c r="A1837" s="39" t="s">
        <v>201</v>
      </c>
      <c r="B1837" s="42" t="s">
        <v>158</v>
      </c>
      <c r="C1837" s="42" t="s">
        <v>159</v>
      </c>
      <c r="D1837" s="42" t="s">
        <v>84</v>
      </c>
      <c r="E1837" s="42" t="s">
        <v>8</v>
      </c>
      <c r="F1837" s="48">
        <v>44165</v>
      </c>
      <c r="G1837" s="33">
        <v>961.19</v>
      </c>
      <c r="H1837" s="33">
        <v>-961.19</v>
      </c>
      <c r="I1837" s="33">
        <v>0</v>
      </c>
      <c r="J1837" s="49">
        <v>360266</v>
      </c>
      <c r="K1837" s="42"/>
      <c r="L1837" s="42"/>
    </row>
    <row r="1838" spans="1:12">
      <c r="A1838" s="39" t="s">
        <v>201</v>
      </c>
      <c r="B1838" s="42" t="s">
        <v>158</v>
      </c>
      <c r="C1838" s="42" t="s">
        <v>159</v>
      </c>
      <c r="D1838" s="42" t="s">
        <v>84</v>
      </c>
      <c r="E1838" s="42" t="s">
        <v>8</v>
      </c>
      <c r="F1838" s="48">
        <v>44165</v>
      </c>
      <c r="G1838" s="33">
        <v>959.68</v>
      </c>
      <c r="H1838" s="33">
        <v>0</v>
      </c>
      <c r="I1838" s="33">
        <v>959.68</v>
      </c>
      <c r="J1838" s="49">
        <v>360276</v>
      </c>
      <c r="K1838" s="42"/>
      <c r="L1838" s="42"/>
    </row>
    <row r="1839" spans="1:12">
      <c r="A1839" s="39" t="s">
        <v>201</v>
      </c>
      <c r="B1839" s="42" t="s">
        <v>158</v>
      </c>
      <c r="C1839" s="42" t="s">
        <v>159</v>
      </c>
      <c r="D1839" s="42" t="s">
        <v>84</v>
      </c>
      <c r="E1839" s="42" t="s">
        <v>8</v>
      </c>
      <c r="F1839" s="48">
        <v>44165</v>
      </c>
      <c r="G1839" s="33">
        <v>959.68</v>
      </c>
      <c r="H1839" s="33">
        <v>-959.68</v>
      </c>
      <c r="I1839" s="33">
        <v>0</v>
      </c>
      <c r="J1839" s="49">
        <v>360277</v>
      </c>
      <c r="K1839" s="42"/>
      <c r="L1839" s="42"/>
    </row>
    <row r="1840" spans="1:12">
      <c r="A1840" s="39" t="s">
        <v>201</v>
      </c>
      <c r="B1840" s="42" t="s">
        <v>158</v>
      </c>
      <c r="C1840" s="42" t="s">
        <v>159</v>
      </c>
      <c r="D1840" s="42" t="s">
        <v>84</v>
      </c>
      <c r="E1840" s="42" t="s">
        <v>8</v>
      </c>
      <c r="F1840" s="48">
        <v>44165</v>
      </c>
      <c r="G1840" s="33">
        <v>83.07</v>
      </c>
      <c r="H1840" s="33">
        <v>0</v>
      </c>
      <c r="I1840" s="33">
        <v>83.07</v>
      </c>
      <c r="J1840" s="49">
        <v>360305</v>
      </c>
      <c r="K1840" s="42"/>
      <c r="L1840" s="42"/>
    </row>
    <row r="1841" spans="1:12">
      <c r="A1841" s="39" t="s">
        <v>201</v>
      </c>
      <c r="B1841" s="42" t="s">
        <v>158</v>
      </c>
      <c r="C1841" s="42" t="s">
        <v>159</v>
      </c>
      <c r="D1841" s="42" t="s">
        <v>84</v>
      </c>
      <c r="E1841" s="42" t="s">
        <v>8</v>
      </c>
      <c r="F1841" s="48">
        <v>44227</v>
      </c>
      <c r="G1841" s="33">
        <v>100</v>
      </c>
      <c r="H1841" s="33">
        <v>0</v>
      </c>
      <c r="I1841" s="33">
        <v>100</v>
      </c>
      <c r="J1841" s="49">
        <v>387333</v>
      </c>
      <c r="K1841" s="42"/>
      <c r="L1841" s="42"/>
    </row>
    <row r="1842" spans="1:12">
      <c r="A1842" s="39" t="s">
        <v>201</v>
      </c>
      <c r="B1842" s="42" t="s">
        <v>158</v>
      </c>
      <c r="C1842" s="42" t="s">
        <v>159</v>
      </c>
      <c r="D1842" s="42" t="s">
        <v>84</v>
      </c>
      <c r="E1842" s="42" t="s">
        <v>8</v>
      </c>
      <c r="F1842" s="48">
        <v>44286</v>
      </c>
      <c r="G1842" s="33">
        <v>2103.94</v>
      </c>
      <c r="H1842" s="33">
        <v>0</v>
      </c>
      <c r="I1842" s="33">
        <v>2103.94</v>
      </c>
      <c r="J1842" s="49">
        <v>389514</v>
      </c>
      <c r="K1842" s="42"/>
      <c r="L1842" s="42"/>
    </row>
    <row r="1843" spans="1:12">
      <c r="A1843" s="39" t="s">
        <v>201</v>
      </c>
      <c r="B1843" s="42" t="s">
        <v>158</v>
      </c>
      <c r="C1843" s="42" t="s">
        <v>159</v>
      </c>
      <c r="D1843" s="42" t="s">
        <v>84</v>
      </c>
      <c r="E1843" s="42" t="s">
        <v>8</v>
      </c>
      <c r="F1843" s="48">
        <v>44286</v>
      </c>
      <c r="G1843" s="33">
        <v>0</v>
      </c>
      <c r="H1843" s="33">
        <v>-2103.94</v>
      </c>
      <c r="I1843" s="33">
        <v>-2103.94</v>
      </c>
      <c r="J1843" s="49">
        <v>389514</v>
      </c>
      <c r="K1843" s="42"/>
      <c r="L1843" s="42"/>
    </row>
    <row r="1844" spans="1:12">
      <c r="A1844" s="39" t="s">
        <v>201</v>
      </c>
      <c r="B1844" s="42" t="s">
        <v>158</v>
      </c>
      <c r="C1844" s="42" t="s">
        <v>159</v>
      </c>
      <c r="D1844" s="42" t="s">
        <v>84</v>
      </c>
      <c r="E1844" s="42" t="s">
        <v>8</v>
      </c>
      <c r="F1844" s="48">
        <v>44286</v>
      </c>
      <c r="G1844" s="33">
        <v>174.01</v>
      </c>
      <c r="H1844" s="33">
        <v>-174.01</v>
      </c>
      <c r="I1844" s="33">
        <v>0</v>
      </c>
      <c r="J1844" s="49">
        <v>389693</v>
      </c>
      <c r="K1844" s="42"/>
      <c r="L1844" s="42"/>
    </row>
    <row r="1845" spans="1:12">
      <c r="A1845" s="39" t="s">
        <v>201</v>
      </c>
      <c r="B1845" s="42" t="s">
        <v>158</v>
      </c>
      <c r="C1845" s="42" t="s">
        <v>159</v>
      </c>
      <c r="D1845" s="42" t="s">
        <v>84</v>
      </c>
      <c r="E1845" s="42" t="s">
        <v>8</v>
      </c>
      <c r="F1845" s="48">
        <v>44377</v>
      </c>
      <c r="G1845" s="33">
        <v>2103.94</v>
      </c>
      <c r="H1845" s="33">
        <v>0</v>
      </c>
      <c r="I1845" s="33">
        <v>2103.94</v>
      </c>
      <c r="J1845" s="49">
        <v>416817</v>
      </c>
      <c r="K1845" s="42"/>
      <c r="L1845" s="42"/>
    </row>
    <row r="1846" spans="1:12">
      <c r="A1846" s="39" t="s">
        <v>201</v>
      </c>
      <c r="B1846" s="42" t="s">
        <v>158</v>
      </c>
      <c r="C1846" s="42" t="s">
        <v>159</v>
      </c>
      <c r="D1846" s="42" t="s">
        <v>84</v>
      </c>
      <c r="E1846" s="42" t="s">
        <v>8</v>
      </c>
      <c r="F1846" s="48">
        <v>44377</v>
      </c>
      <c r="G1846" s="33">
        <v>0</v>
      </c>
      <c r="H1846" s="33">
        <v>-2103.94</v>
      </c>
      <c r="I1846" s="33">
        <v>-2103.94</v>
      </c>
      <c r="J1846" s="49">
        <v>416817</v>
      </c>
      <c r="K1846" s="42"/>
      <c r="L1846" s="42"/>
    </row>
    <row r="1847" spans="1:12">
      <c r="A1847" s="39" t="s">
        <v>201</v>
      </c>
      <c r="B1847" s="42" t="s">
        <v>158</v>
      </c>
      <c r="C1847" s="42" t="s">
        <v>159</v>
      </c>
      <c r="D1847" s="42" t="s">
        <v>84</v>
      </c>
      <c r="E1847" s="42" t="s">
        <v>8</v>
      </c>
      <c r="F1847" s="48">
        <v>44378</v>
      </c>
      <c r="G1847" s="33">
        <v>11475</v>
      </c>
      <c r="H1847" s="33">
        <v>0</v>
      </c>
      <c r="I1847" s="33">
        <v>11475</v>
      </c>
      <c r="J1847" s="49">
        <v>446302</v>
      </c>
      <c r="K1847" s="42"/>
      <c r="L1847" s="42"/>
    </row>
    <row r="1848" spans="1:12">
      <c r="A1848" s="39" t="s">
        <v>201</v>
      </c>
      <c r="B1848" s="42" t="s">
        <v>158</v>
      </c>
      <c r="C1848" s="42" t="s">
        <v>159</v>
      </c>
      <c r="D1848" s="42" t="s">
        <v>84</v>
      </c>
      <c r="E1848" s="42" t="s">
        <v>8</v>
      </c>
      <c r="F1848" s="48">
        <v>44469</v>
      </c>
      <c r="G1848" s="33">
        <v>14033.34</v>
      </c>
      <c r="H1848" s="33">
        <v>0</v>
      </c>
      <c r="I1848" s="33">
        <v>14033.34</v>
      </c>
      <c r="J1848" s="49">
        <v>446328</v>
      </c>
      <c r="K1848" s="42"/>
      <c r="L1848" s="42"/>
    </row>
    <row r="1849" spans="1:12">
      <c r="A1849" s="39" t="s">
        <v>201</v>
      </c>
      <c r="B1849" s="42" t="s">
        <v>158</v>
      </c>
      <c r="C1849" s="42" t="s">
        <v>159</v>
      </c>
      <c r="D1849" s="42" t="s">
        <v>84</v>
      </c>
      <c r="E1849" s="42" t="s">
        <v>8</v>
      </c>
      <c r="F1849" s="48">
        <v>44470</v>
      </c>
      <c r="G1849" s="33">
        <v>5690.11</v>
      </c>
      <c r="H1849" s="33">
        <v>0</v>
      </c>
      <c r="I1849" s="33">
        <v>5690.11</v>
      </c>
      <c r="J1849" s="49">
        <v>478556</v>
      </c>
      <c r="K1849" s="42"/>
      <c r="L1849" s="42"/>
    </row>
    <row r="1850" spans="1:12">
      <c r="A1850" s="39" t="s">
        <v>201</v>
      </c>
      <c r="B1850" s="42" t="s">
        <v>158</v>
      </c>
      <c r="C1850" s="42" t="s">
        <v>159</v>
      </c>
      <c r="D1850" s="42" t="s">
        <v>84</v>
      </c>
      <c r="E1850" s="42" t="s">
        <v>8</v>
      </c>
      <c r="F1850" s="48">
        <v>44500</v>
      </c>
      <c r="G1850" s="33">
        <v>1810.91</v>
      </c>
      <c r="H1850" s="33">
        <v>0</v>
      </c>
      <c r="I1850" s="33">
        <v>1810.91</v>
      </c>
      <c r="J1850" s="49">
        <v>478562</v>
      </c>
      <c r="K1850" s="42"/>
      <c r="L1850" s="42"/>
    </row>
    <row r="1851" spans="1:12">
      <c r="A1851" s="39" t="s">
        <v>201</v>
      </c>
      <c r="B1851" s="42" t="s">
        <v>158</v>
      </c>
      <c r="C1851" s="42" t="s">
        <v>159</v>
      </c>
      <c r="D1851" s="42" t="s">
        <v>84</v>
      </c>
      <c r="E1851" s="42" t="s">
        <v>8</v>
      </c>
      <c r="F1851" s="48">
        <v>44530</v>
      </c>
      <c r="G1851" s="33">
        <v>863.06</v>
      </c>
      <c r="H1851" s="33">
        <v>0</v>
      </c>
      <c r="I1851" s="33">
        <v>863.06</v>
      </c>
      <c r="J1851" s="49">
        <v>478607</v>
      </c>
      <c r="K1851" s="42"/>
      <c r="L1851" s="42"/>
    </row>
    <row r="1852" spans="1:12">
      <c r="A1852" s="39" t="s">
        <v>201</v>
      </c>
      <c r="B1852" s="42" t="s">
        <v>158</v>
      </c>
      <c r="C1852" s="42" t="s">
        <v>159</v>
      </c>
      <c r="D1852" s="42" t="s">
        <v>84</v>
      </c>
      <c r="E1852" s="42" t="s">
        <v>8</v>
      </c>
      <c r="F1852" s="48">
        <v>44553</v>
      </c>
      <c r="G1852" s="33">
        <v>35976.36</v>
      </c>
      <c r="H1852" s="33">
        <v>0</v>
      </c>
      <c r="I1852" s="33">
        <v>35976.36</v>
      </c>
      <c r="J1852" s="49">
        <v>481720</v>
      </c>
      <c r="K1852" s="42"/>
      <c r="L1852" s="42"/>
    </row>
    <row r="1853" spans="1:12">
      <c r="A1853" s="39" t="s">
        <v>201</v>
      </c>
      <c r="B1853" s="42" t="s">
        <v>158</v>
      </c>
      <c r="C1853" s="42" t="s">
        <v>159</v>
      </c>
      <c r="D1853" s="42" t="s">
        <v>84</v>
      </c>
      <c r="E1853" s="42" t="s">
        <v>8</v>
      </c>
      <c r="F1853" s="48">
        <v>44553</v>
      </c>
      <c r="G1853" s="33">
        <v>0</v>
      </c>
      <c r="H1853" s="33">
        <v>-35976.36</v>
      </c>
      <c r="I1853" s="33">
        <v>-35976.36</v>
      </c>
      <c r="J1853" s="49">
        <v>481720</v>
      </c>
      <c r="K1853" s="42"/>
      <c r="L1853" s="42"/>
    </row>
    <row r="1854" spans="1:12">
      <c r="A1854" s="39" t="s">
        <v>201</v>
      </c>
      <c r="B1854" s="42" t="s">
        <v>158</v>
      </c>
      <c r="C1854" s="42" t="s">
        <v>159</v>
      </c>
      <c r="D1854" s="42" t="s">
        <v>84</v>
      </c>
      <c r="E1854" s="42" t="s">
        <v>8</v>
      </c>
      <c r="F1854" s="48">
        <v>44561</v>
      </c>
      <c r="G1854" s="33">
        <v>35976.36</v>
      </c>
      <c r="H1854" s="33">
        <v>0</v>
      </c>
      <c r="I1854" s="33">
        <v>35976.36</v>
      </c>
      <c r="J1854" s="49">
        <v>481776</v>
      </c>
      <c r="K1854" s="42"/>
      <c r="L1854" s="42"/>
    </row>
    <row r="1855" spans="1:12">
      <c r="A1855" s="39" t="s">
        <v>201</v>
      </c>
      <c r="B1855" s="42" t="s">
        <v>158</v>
      </c>
      <c r="C1855" s="42" t="s">
        <v>159</v>
      </c>
      <c r="D1855" s="42" t="s">
        <v>84</v>
      </c>
      <c r="E1855" s="42" t="s">
        <v>8</v>
      </c>
      <c r="F1855" s="48">
        <v>44561</v>
      </c>
      <c r="G1855" s="33">
        <v>0</v>
      </c>
      <c r="H1855" s="33">
        <v>-35976.36</v>
      </c>
      <c r="I1855" s="33">
        <v>-35976.36</v>
      </c>
      <c r="J1855" s="49">
        <v>481776</v>
      </c>
      <c r="K1855" s="42"/>
      <c r="L1855" s="42"/>
    </row>
    <row r="1856" spans="1:12">
      <c r="A1856" s="39" t="s">
        <v>201</v>
      </c>
      <c r="B1856" s="42" t="s">
        <v>158</v>
      </c>
      <c r="C1856" s="42" t="s">
        <v>159</v>
      </c>
      <c r="D1856" s="42" t="s">
        <v>188</v>
      </c>
      <c r="E1856" s="42" t="s">
        <v>189</v>
      </c>
      <c r="F1856" s="48">
        <v>44469</v>
      </c>
      <c r="G1856" s="33">
        <v>503984.98</v>
      </c>
      <c r="H1856" s="33">
        <v>-503984.98</v>
      </c>
      <c r="I1856" s="33">
        <v>0</v>
      </c>
      <c r="J1856" s="49">
        <v>449583</v>
      </c>
      <c r="K1856" s="42"/>
      <c r="L1856" s="42"/>
    </row>
    <row r="1857" spans="1:12">
      <c r="A1857" s="39" t="s">
        <v>201</v>
      </c>
      <c r="B1857" s="42" t="s">
        <v>158</v>
      </c>
      <c r="C1857" s="42" t="s">
        <v>159</v>
      </c>
      <c r="D1857" s="42" t="s">
        <v>188</v>
      </c>
      <c r="E1857" s="42" t="s">
        <v>189</v>
      </c>
      <c r="F1857" s="48">
        <v>44470</v>
      </c>
      <c r="G1857" s="33">
        <v>503984.98</v>
      </c>
      <c r="H1857" s="33">
        <v>-503984.98</v>
      </c>
      <c r="I1857" s="33">
        <v>0</v>
      </c>
      <c r="J1857" s="49">
        <v>482844</v>
      </c>
      <c r="K1857" s="42"/>
      <c r="L1857" s="42"/>
    </row>
    <row r="1858" spans="1:12">
      <c r="A1858" s="39" t="s">
        <v>201</v>
      </c>
      <c r="B1858" s="42" t="s">
        <v>158</v>
      </c>
      <c r="C1858" s="42" t="s">
        <v>159</v>
      </c>
      <c r="D1858" s="42" t="s">
        <v>188</v>
      </c>
      <c r="E1858" s="42" t="s">
        <v>189</v>
      </c>
      <c r="F1858" s="48">
        <v>44553</v>
      </c>
      <c r="G1858" s="33">
        <v>503984.98</v>
      </c>
      <c r="H1858" s="33">
        <v>-503984.98</v>
      </c>
      <c r="I1858" s="33">
        <v>0</v>
      </c>
      <c r="J1858" s="49">
        <v>481720</v>
      </c>
      <c r="K1858" s="42"/>
      <c r="L1858" s="42"/>
    </row>
    <row r="1859" spans="1:12">
      <c r="A1859" s="39" t="s">
        <v>201</v>
      </c>
      <c r="B1859" s="42" t="s">
        <v>158</v>
      </c>
      <c r="C1859" s="42" t="s">
        <v>159</v>
      </c>
      <c r="D1859" s="42" t="s">
        <v>188</v>
      </c>
      <c r="E1859" s="42" t="s">
        <v>189</v>
      </c>
      <c r="F1859" s="48">
        <v>44553</v>
      </c>
      <c r="G1859" s="33">
        <v>503984.98</v>
      </c>
      <c r="H1859" s="33">
        <v>-503984.98</v>
      </c>
      <c r="I1859" s="33">
        <v>0</v>
      </c>
      <c r="J1859" s="49">
        <v>481720</v>
      </c>
      <c r="K1859" s="42"/>
      <c r="L1859" s="42"/>
    </row>
    <row r="1860" spans="1:12">
      <c r="A1860" s="39" t="s">
        <v>201</v>
      </c>
      <c r="B1860" s="42" t="s">
        <v>158</v>
      </c>
      <c r="C1860" s="42" t="s">
        <v>159</v>
      </c>
      <c r="D1860" s="42" t="s">
        <v>188</v>
      </c>
      <c r="E1860" s="42" t="s">
        <v>189</v>
      </c>
      <c r="F1860" s="48">
        <v>44561</v>
      </c>
      <c r="G1860" s="33">
        <v>641492.4</v>
      </c>
      <c r="H1860" s="33">
        <v>-641492.4</v>
      </c>
      <c r="I1860" s="33">
        <v>0</v>
      </c>
      <c r="J1860" s="49">
        <v>486976</v>
      </c>
      <c r="K1860" s="42"/>
      <c r="L1860" s="42"/>
    </row>
    <row r="1861" spans="1:12">
      <c r="A1861" s="39" t="s">
        <v>201</v>
      </c>
      <c r="B1861" s="42" t="s">
        <v>158</v>
      </c>
      <c r="C1861" s="42" t="s">
        <v>159</v>
      </c>
      <c r="D1861" s="42" t="s">
        <v>190</v>
      </c>
      <c r="E1861" s="42" t="s">
        <v>191</v>
      </c>
      <c r="F1861" s="48">
        <v>44469</v>
      </c>
      <c r="G1861" s="33">
        <v>503984.98</v>
      </c>
      <c r="H1861" s="33">
        <v>-503984.98</v>
      </c>
      <c r="I1861" s="33">
        <v>0</v>
      </c>
      <c r="J1861" s="49">
        <v>449583</v>
      </c>
      <c r="K1861" s="42"/>
      <c r="L1861" s="42"/>
    </row>
    <row r="1862" spans="1:12">
      <c r="A1862" s="39" t="s">
        <v>201</v>
      </c>
      <c r="B1862" s="42" t="s">
        <v>158</v>
      </c>
      <c r="C1862" s="42" t="s">
        <v>159</v>
      </c>
      <c r="D1862" s="42" t="s">
        <v>190</v>
      </c>
      <c r="E1862" s="42" t="s">
        <v>191</v>
      </c>
      <c r="F1862" s="48">
        <v>44470</v>
      </c>
      <c r="G1862" s="33">
        <v>503984.98</v>
      </c>
      <c r="H1862" s="33">
        <v>-503984.98</v>
      </c>
      <c r="I1862" s="33">
        <v>0</v>
      </c>
      <c r="J1862" s="49">
        <v>482844</v>
      </c>
      <c r="K1862" s="42"/>
      <c r="L1862" s="42"/>
    </row>
    <row r="1863" spans="1:12">
      <c r="A1863" s="39" t="s">
        <v>201</v>
      </c>
      <c r="B1863" s="42" t="s">
        <v>158</v>
      </c>
      <c r="C1863" s="42" t="s">
        <v>159</v>
      </c>
      <c r="D1863" s="42" t="s">
        <v>190</v>
      </c>
      <c r="E1863" s="42" t="s">
        <v>191</v>
      </c>
      <c r="F1863" s="48">
        <v>44561</v>
      </c>
      <c r="G1863" s="33">
        <v>641492.4</v>
      </c>
      <c r="H1863" s="33">
        <v>-641492.4</v>
      </c>
      <c r="I1863" s="33">
        <v>0</v>
      </c>
      <c r="J1863" s="49">
        <v>486976</v>
      </c>
      <c r="K1863" s="42"/>
      <c r="L1863" s="42"/>
    </row>
    <row r="1864" spans="1:12">
      <c r="A1864" s="39" t="s">
        <v>201</v>
      </c>
      <c r="B1864" s="42"/>
      <c r="C1864" s="42" t="s">
        <v>175</v>
      </c>
      <c r="D1864" s="42" t="s">
        <v>143</v>
      </c>
      <c r="E1864" s="42" t="s">
        <v>144</v>
      </c>
      <c r="F1864" s="48">
        <v>44286</v>
      </c>
      <c r="G1864" s="33">
        <v>38786847.270000003</v>
      </c>
      <c r="H1864" s="33">
        <v>-57695861.939999998</v>
      </c>
      <c r="I1864" s="33">
        <v>-18909014.670000002</v>
      </c>
      <c r="J1864" s="49">
        <v>389514</v>
      </c>
      <c r="K1864" s="42"/>
      <c r="L1864" s="42"/>
    </row>
    <row r="1865" spans="1:12">
      <c r="A1865" s="39" t="s">
        <v>201</v>
      </c>
      <c r="B1865" s="42"/>
      <c r="C1865" s="42" t="s">
        <v>175</v>
      </c>
      <c r="D1865" s="42" t="s">
        <v>143</v>
      </c>
      <c r="E1865" s="42" t="s">
        <v>144</v>
      </c>
      <c r="F1865" s="48">
        <v>44286</v>
      </c>
      <c r="G1865" s="33">
        <v>57695861.939999998</v>
      </c>
      <c r="H1865" s="33">
        <v>-38786847.270000003</v>
      </c>
      <c r="I1865" s="33">
        <v>18909014.670000002</v>
      </c>
      <c r="J1865" s="49">
        <v>389514</v>
      </c>
      <c r="K1865" s="42"/>
      <c r="L1865" s="42"/>
    </row>
    <row r="1866" spans="1:12">
      <c r="A1866" s="39" t="s">
        <v>201</v>
      </c>
      <c r="B1866" s="42"/>
      <c r="C1866" s="42" t="s">
        <v>175</v>
      </c>
      <c r="D1866" s="42" t="s">
        <v>143</v>
      </c>
      <c r="E1866" s="42" t="s">
        <v>144</v>
      </c>
      <c r="F1866" s="48">
        <v>44286</v>
      </c>
      <c r="G1866" s="33">
        <v>3243595.24</v>
      </c>
      <c r="H1866" s="33">
        <v>-3243595.24</v>
      </c>
      <c r="I1866" s="33">
        <v>0</v>
      </c>
      <c r="J1866" s="49">
        <v>389693</v>
      </c>
      <c r="K1866" s="42"/>
      <c r="L1866" s="42"/>
    </row>
    <row r="1867" spans="1:12">
      <c r="A1867" s="39" t="s">
        <v>201</v>
      </c>
      <c r="B1867" s="42"/>
      <c r="C1867" s="42" t="s">
        <v>175</v>
      </c>
      <c r="D1867" s="42" t="s">
        <v>143</v>
      </c>
      <c r="E1867" s="42" t="s">
        <v>144</v>
      </c>
      <c r="F1867" s="48">
        <v>44286</v>
      </c>
      <c r="G1867" s="33">
        <v>3243595.24</v>
      </c>
      <c r="H1867" s="33">
        <v>-3243595.24</v>
      </c>
      <c r="I1867" s="33">
        <v>0</v>
      </c>
      <c r="J1867" s="49">
        <v>389693</v>
      </c>
      <c r="K1867" s="42"/>
      <c r="L1867" s="42"/>
    </row>
    <row r="1868" spans="1:12">
      <c r="A1868" s="39" t="s">
        <v>201</v>
      </c>
      <c r="B1868" s="42"/>
      <c r="C1868" s="42" t="s">
        <v>175</v>
      </c>
      <c r="D1868" s="42" t="s">
        <v>143</v>
      </c>
      <c r="E1868" s="42" t="s">
        <v>144</v>
      </c>
      <c r="F1868" s="48">
        <v>44377</v>
      </c>
      <c r="G1868" s="33">
        <v>1230340.04</v>
      </c>
      <c r="H1868" s="33">
        <v>-1230340.04</v>
      </c>
      <c r="I1868" s="33">
        <v>0</v>
      </c>
      <c r="J1868" s="49">
        <v>416817</v>
      </c>
      <c r="K1868" s="42"/>
      <c r="L1868" s="42"/>
    </row>
    <row r="1869" spans="1:12">
      <c r="A1869" s="39" t="s">
        <v>201</v>
      </c>
      <c r="B1869" s="42"/>
      <c r="C1869" s="42" t="s">
        <v>175</v>
      </c>
      <c r="D1869" s="42" t="s">
        <v>143</v>
      </c>
      <c r="E1869" s="42" t="s">
        <v>144</v>
      </c>
      <c r="F1869" s="48">
        <v>44377</v>
      </c>
      <c r="G1869" s="33">
        <v>44377401.490000002</v>
      </c>
      <c r="H1869" s="33">
        <v>-63041334.299999997</v>
      </c>
      <c r="I1869" s="33">
        <v>-18663932.809999999</v>
      </c>
      <c r="J1869" s="49">
        <v>416817</v>
      </c>
      <c r="K1869" s="42"/>
      <c r="L1869" s="42"/>
    </row>
    <row r="1870" spans="1:12">
      <c r="A1870" s="39" t="s">
        <v>201</v>
      </c>
      <c r="B1870" s="42"/>
      <c r="C1870" s="42" t="s">
        <v>175</v>
      </c>
      <c r="D1870" s="42" t="s">
        <v>143</v>
      </c>
      <c r="E1870" s="42" t="s">
        <v>144</v>
      </c>
      <c r="F1870" s="48">
        <v>44377</v>
      </c>
      <c r="G1870" s="33">
        <v>1230340.04</v>
      </c>
      <c r="H1870" s="33">
        <v>-1230340.04</v>
      </c>
      <c r="I1870" s="33">
        <v>0</v>
      </c>
      <c r="J1870" s="49">
        <v>416817</v>
      </c>
      <c r="K1870" s="42"/>
      <c r="L1870" s="42"/>
    </row>
    <row r="1871" spans="1:12">
      <c r="A1871" s="39" t="s">
        <v>201</v>
      </c>
      <c r="B1871" s="42"/>
      <c r="C1871" s="42" t="s">
        <v>175</v>
      </c>
      <c r="D1871" s="42" t="s">
        <v>143</v>
      </c>
      <c r="E1871" s="42" t="s">
        <v>144</v>
      </c>
      <c r="F1871" s="48">
        <v>44377</v>
      </c>
      <c r="G1871" s="33">
        <v>63041334.299999997</v>
      </c>
      <c r="H1871" s="33">
        <v>-44377401.490000002</v>
      </c>
      <c r="I1871" s="33">
        <v>18663932.809999999</v>
      </c>
      <c r="J1871" s="49">
        <v>416817</v>
      </c>
      <c r="K1871" s="42"/>
      <c r="L1871" s="42"/>
    </row>
    <row r="1872" spans="1:12">
      <c r="A1872" s="39" t="s">
        <v>201</v>
      </c>
      <c r="B1872" s="42"/>
      <c r="C1872" s="42" t="s">
        <v>175</v>
      </c>
      <c r="D1872" s="42" t="s">
        <v>143</v>
      </c>
      <c r="E1872" s="42" t="s">
        <v>144</v>
      </c>
      <c r="F1872" s="48">
        <v>44553</v>
      </c>
      <c r="G1872" s="33">
        <v>7678427.5499999998</v>
      </c>
      <c r="H1872" s="33">
        <v>-7678427.5499999998</v>
      </c>
      <c r="I1872" s="33">
        <v>0</v>
      </c>
      <c r="J1872" s="49">
        <v>481720</v>
      </c>
      <c r="K1872" s="42"/>
      <c r="L1872" s="42"/>
    </row>
    <row r="1873" spans="1:12">
      <c r="A1873" s="39" t="s">
        <v>201</v>
      </c>
      <c r="B1873" s="42"/>
      <c r="C1873" s="42" t="s">
        <v>175</v>
      </c>
      <c r="D1873" s="42" t="s">
        <v>143</v>
      </c>
      <c r="E1873" s="42" t="s">
        <v>144</v>
      </c>
      <c r="F1873" s="48">
        <v>44553</v>
      </c>
      <c r="G1873" s="33">
        <v>80213215</v>
      </c>
      <c r="H1873" s="33">
        <v>-108172809.63</v>
      </c>
      <c r="I1873" s="33">
        <v>-27959594.629999999</v>
      </c>
      <c r="J1873" s="49">
        <v>481720</v>
      </c>
      <c r="K1873" s="42"/>
      <c r="L1873" s="42"/>
    </row>
    <row r="1874" spans="1:12">
      <c r="A1874" s="39" t="s">
        <v>201</v>
      </c>
      <c r="B1874" s="42"/>
      <c r="C1874" s="42" t="s">
        <v>175</v>
      </c>
      <c r="D1874" s="42" t="s">
        <v>143</v>
      </c>
      <c r="E1874" s="42" t="s">
        <v>144</v>
      </c>
      <c r="F1874" s="48">
        <v>44553</v>
      </c>
      <c r="G1874" s="33">
        <v>7678427.5499999998</v>
      </c>
      <c r="H1874" s="33">
        <v>-7678427.5499999998</v>
      </c>
      <c r="I1874" s="33">
        <v>0</v>
      </c>
      <c r="J1874" s="49">
        <v>481720</v>
      </c>
      <c r="K1874" s="42"/>
      <c r="L1874" s="42"/>
    </row>
    <row r="1875" spans="1:12">
      <c r="A1875" s="39" t="s">
        <v>201</v>
      </c>
      <c r="B1875" s="42"/>
      <c r="C1875" s="42" t="s">
        <v>175</v>
      </c>
      <c r="D1875" s="42" t="s">
        <v>143</v>
      </c>
      <c r="E1875" s="42" t="s">
        <v>144</v>
      </c>
      <c r="F1875" s="48">
        <v>44553</v>
      </c>
      <c r="G1875" s="33">
        <v>108172809.63</v>
      </c>
      <c r="H1875" s="33">
        <v>-80213215</v>
      </c>
      <c r="I1875" s="33">
        <v>27959594.629999999</v>
      </c>
      <c r="J1875" s="49">
        <v>481720</v>
      </c>
      <c r="K1875" s="42"/>
      <c r="L1875" s="42"/>
    </row>
    <row r="1876" spans="1:12">
      <c r="A1876" s="39" t="s">
        <v>201</v>
      </c>
      <c r="B1876" s="42"/>
      <c r="C1876" s="42" t="s">
        <v>175</v>
      </c>
      <c r="D1876" s="42" t="s">
        <v>143</v>
      </c>
      <c r="E1876" s="42" t="s">
        <v>144</v>
      </c>
      <c r="F1876" s="48">
        <v>44561</v>
      </c>
      <c r="G1876" s="33">
        <v>1818704.4</v>
      </c>
      <c r="H1876" s="33">
        <v>-1818704.4</v>
      </c>
      <c r="I1876" s="33">
        <v>0</v>
      </c>
      <c r="J1876" s="49">
        <v>481776</v>
      </c>
      <c r="K1876" s="42"/>
      <c r="L1876" s="42"/>
    </row>
    <row r="1877" spans="1:12">
      <c r="A1877" s="39" t="s">
        <v>201</v>
      </c>
      <c r="B1877" s="42"/>
      <c r="C1877" s="42" t="s">
        <v>175</v>
      </c>
      <c r="D1877" s="42" t="s">
        <v>143</v>
      </c>
      <c r="E1877" s="42" t="s">
        <v>144</v>
      </c>
      <c r="F1877" s="48">
        <v>44561</v>
      </c>
      <c r="G1877" s="33">
        <v>66231085.159999996</v>
      </c>
      <c r="H1877" s="33">
        <v>-109931544.13</v>
      </c>
      <c r="I1877" s="33">
        <v>-43700458.969999999</v>
      </c>
      <c r="J1877" s="49">
        <v>481776</v>
      </c>
      <c r="K1877" s="42"/>
      <c r="L1877" s="42"/>
    </row>
    <row r="1878" spans="1:12">
      <c r="A1878" s="39" t="s">
        <v>201</v>
      </c>
      <c r="B1878" s="42"/>
      <c r="C1878" s="42" t="s">
        <v>175</v>
      </c>
      <c r="D1878" s="42" t="s">
        <v>143</v>
      </c>
      <c r="E1878" s="42" t="s">
        <v>144</v>
      </c>
      <c r="F1878" s="48">
        <v>44561</v>
      </c>
      <c r="G1878" s="33">
        <v>1818704.4</v>
      </c>
      <c r="H1878" s="33">
        <v>-1818704.4</v>
      </c>
      <c r="I1878" s="33">
        <v>0</v>
      </c>
      <c r="J1878" s="49">
        <v>481776</v>
      </c>
      <c r="K1878" s="42"/>
      <c r="L1878" s="42"/>
    </row>
    <row r="1879" spans="1:12">
      <c r="A1879" s="39" t="s">
        <v>201</v>
      </c>
      <c r="B1879" s="42"/>
      <c r="C1879" s="42" t="s">
        <v>175</v>
      </c>
      <c r="D1879" s="42" t="s">
        <v>143</v>
      </c>
      <c r="E1879" s="42" t="s">
        <v>144</v>
      </c>
      <c r="F1879" s="48">
        <v>44561</v>
      </c>
      <c r="G1879" s="33">
        <v>109931544.13</v>
      </c>
      <c r="H1879" s="33">
        <v>-66231085.159999996</v>
      </c>
      <c r="I1879" s="33">
        <v>43700458.969999999</v>
      </c>
      <c r="J1879" s="49">
        <v>481776</v>
      </c>
      <c r="K1879" s="42"/>
      <c r="L1879" s="42"/>
    </row>
    <row r="1880" spans="1:12">
      <c r="A1880" s="39" t="s">
        <v>201</v>
      </c>
      <c r="B1880" s="62" t="s">
        <v>203</v>
      </c>
      <c r="C1880" s="42" t="s">
        <v>175</v>
      </c>
      <c r="D1880" s="42" t="s">
        <v>143</v>
      </c>
      <c r="E1880" s="42" t="s">
        <v>144</v>
      </c>
      <c r="F1880" s="48">
        <v>44286</v>
      </c>
      <c r="G1880" s="33">
        <v>37176.74</v>
      </c>
      <c r="H1880" s="33">
        <v>-37176.74</v>
      </c>
      <c r="I1880" s="33">
        <v>0</v>
      </c>
      <c r="J1880" s="49">
        <v>389693</v>
      </c>
      <c r="K1880" s="42"/>
      <c r="L1880" s="42"/>
    </row>
    <row r="1881" spans="1:12">
      <c r="A1881" s="39" t="s">
        <v>201</v>
      </c>
      <c r="B1881" s="62" t="s">
        <v>203</v>
      </c>
      <c r="C1881" s="42" t="s">
        <v>175</v>
      </c>
      <c r="D1881" s="42" t="s">
        <v>143</v>
      </c>
      <c r="E1881" s="42" t="s">
        <v>144</v>
      </c>
      <c r="F1881" s="48">
        <v>44377</v>
      </c>
      <c r="G1881" s="33">
        <v>3716.12</v>
      </c>
      <c r="H1881" s="33">
        <v>-3716.12</v>
      </c>
      <c r="I1881" s="33">
        <v>0</v>
      </c>
      <c r="J1881" s="49">
        <v>416817</v>
      </c>
      <c r="K1881" s="42"/>
      <c r="L1881" s="42"/>
    </row>
    <row r="1882" spans="1:12">
      <c r="A1882" s="39" t="s">
        <v>201</v>
      </c>
      <c r="B1882" s="62" t="s">
        <v>203</v>
      </c>
      <c r="C1882" s="42" t="s">
        <v>175</v>
      </c>
      <c r="D1882" s="42" t="s">
        <v>143</v>
      </c>
      <c r="E1882" s="42" t="s">
        <v>144</v>
      </c>
      <c r="F1882" s="48">
        <v>44377</v>
      </c>
      <c r="G1882" s="33">
        <v>3716.12</v>
      </c>
      <c r="H1882" s="33">
        <v>-3716.12</v>
      </c>
      <c r="I1882" s="33">
        <v>0</v>
      </c>
      <c r="J1882" s="49">
        <v>416817</v>
      </c>
      <c r="K1882" s="42"/>
      <c r="L1882" s="42"/>
    </row>
    <row r="1883" spans="1:12">
      <c r="A1883" s="39" t="s">
        <v>201</v>
      </c>
      <c r="B1883" s="62" t="s">
        <v>204</v>
      </c>
      <c r="C1883" s="42" t="s">
        <v>175</v>
      </c>
      <c r="D1883" s="42" t="s">
        <v>143</v>
      </c>
      <c r="E1883" s="42" t="s">
        <v>144</v>
      </c>
      <c r="F1883" s="48">
        <v>44286</v>
      </c>
      <c r="G1883" s="33">
        <v>121799.4</v>
      </c>
      <c r="H1883" s="33">
        <v>-121799.4</v>
      </c>
      <c r="I1883" s="33">
        <v>0</v>
      </c>
      <c r="J1883" s="49">
        <v>389693</v>
      </c>
      <c r="K1883" s="42"/>
      <c r="L1883" s="42"/>
    </row>
    <row r="1884" spans="1:12">
      <c r="A1884" s="39" t="s">
        <v>201</v>
      </c>
      <c r="B1884" s="62" t="s">
        <v>204</v>
      </c>
      <c r="C1884" s="42" t="s">
        <v>175</v>
      </c>
      <c r="D1884" s="42" t="s">
        <v>143</v>
      </c>
      <c r="E1884" s="42" t="s">
        <v>144</v>
      </c>
      <c r="F1884" s="48">
        <v>44377</v>
      </c>
      <c r="G1884" s="33">
        <v>10026.4</v>
      </c>
      <c r="H1884" s="33">
        <v>-10026.4</v>
      </c>
      <c r="I1884" s="33">
        <v>0</v>
      </c>
      <c r="J1884" s="49">
        <v>416817</v>
      </c>
      <c r="K1884" s="42"/>
      <c r="L1884" s="42"/>
    </row>
    <row r="1885" spans="1:12">
      <c r="A1885" s="39" t="s">
        <v>201</v>
      </c>
      <c r="B1885" s="62" t="s">
        <v>204</v>
      </c>
      <c r="C1885" s="42" t="s">
        <v>175</v>
      </c>
      <c r="D1885" s="42" t="s">
        <v>143</v>
      </c>
      <c r="E1885" s="42" t="s">
        <v>144</v>
      </c>
      <c r="F1885" s="48">
        <v>44377</v>
      </c>
      <c r="G1885" s="33">
        <v>10026.4</v>
      </c>
      <c r="H1885" s="33">
        <v>-10026.4</v>
      </c>
      <c r="I1885" s="33">
        <v>0</v>
      </c>
      <c r="J1885" s="49">
        <v>416817</v>
      </c>
      <c r="K1885" s="42"/>
      <c r="L1885" s="42"/>
    </row>
    <row r="1886" spans="1:12">
      <c r="A1886" s="39" t="s">
        <v>201</v>
      </c>
      <c r="B1886" s="62" t="s">
        <v>212</v>
      </c>
      <c r="C1886" s="42" t="s">
        <v>175</v>
      </c>
      <c r="D1886" s="42" t="s">
        <v>143</v>
      </c>
      <c r="E1886" s="42" t="s">
        <v>144</v>
      </c>
      <c r="F1886" s="48">
        <v>44286</v>
      </c>
      <c r="G1886" s="33">
        <v>10198.14</v>
      </c>
      <c r="H1886" s="33">
        <v>-10198.14</v>
      </c>
      <c r="I1886" s="33">
        <v>0</v>
      </c>
      <c r="J1886" s="49">
        <v>389693</v>
      </c>
      <c r="K1886" s="42"/>
      <c r="L1886" s="42"/>
    </row>
    <row r="1887" spans="1:12">
      <c r="A1887" s="39" t="s">
        <v>201</v>
      </c>
      <c r="B1887" s="62" t="s">
        <v>213</v>
      </c>
      <c r="C1887" s="42" t="s">
        <v>175</v>
      </c>
      <c r="D1887" s="42" t="s">
        <v>143</v>
      </c>
      <c r="E1887" s="42" t="s">
        <v>144</v>
      </c>
      <c r="F1887" s="48">
        <v>44286</v>
      </c>
      <c r="G1887" s="33">
        <v>51140.34</v>
      </c>
      <c r="H1887" s="33">
        <v>-51140.34</v>
      </c>
      <c r="I1887" s="33">
        <v>0</v>
      </c>
      <c r="J1887" s="49">
        <v>389693</v>
      </c>
      <c r="K1887" s="42"/>
      <c r="L1887" s="42"/>
    </row>
    <row r="1888" spans="1:12">
      <c r="A1888" s="39" t="s">
        <v>201</v>
      </c>
      <c r="B1888" s="62" t="s">
        <v>213</v>
      </c>
      <c r="C1888" s="42" t="s">
        <v>175</v>
      </c>
      <c r="D1888" s="42" t="s">
        <v>143</v>
      </c>
      <c r="E1888" s="42" t="s">
        <v>144</v>
      </c>
      <c r="F1888" s="48">
        <v>44377</v>
      </c>
      <c r="G1888" s="33">
        <v>4061.08</v>
      </c>
      <c r="H1888" s="33">
        <v>-4061.08</v>
      </c>
      <c r="I1888" s="33">
        <v>0</v>
      </c>
      <c r="J1888" s="49">
        <v>416817</v>
      </c>
      <c r="K1888" s="42"/>
      <c r="L1888" s="42"/>
    </row>
    <row r="1889" spans="1:12">
      <c r="A1889" s="39" t="s">
        <v>201</v>
      </c>
      <c r="B1889" s="62" t="s">
        <v>213</v>
      </c>
      <c r="C1889" s="42" t="s">
        <v>175</v>
      </c>
      <c r="D1889" s="42" t="s">
        <v>143</v>
      </c>
      <c r="E1889" s="42" t="s">
        <v>144</v>
      </c>
      <c r="F1889" s="48">
        <v>44377</v>
      </c>
      <c r="G1889" s="33">
        <v>4061.08</v>
      </c>
      <c r="H1889" s="33">
        <v>-4061.08</v>
      </c>
      <c r="I1889" s="33">
        <v>0</v>
      </c>
      <c r="J1889" s="49">
        <v>416817</v>
      </c>
      <c r="K1889" s="42"/>
      <c r="L1889" s="42"/>
    </row>
    <row r="1890" spans="1:12">
      <c r="A1890" s="39" t="s">
        <v>201</v>
      </c>
      <c r="B1890" s="62" t="s">
        <v>208</v>
      </c>
      <c r="C1890" s="42" t="s">
        <v>175</v>
      </c>
      <c r="D1890" s="42" t="s">
        <v>143</v>
      </c>
      <c r="E1890" s="42" t="s">
        <v>144</v>
      </c>
      <c r="F1890" s="48">
        <v>44286</v>
      </c>
      <c r="G1890" s="33">
        <v>53373.32</v>
      </c>
      <c r="H1890" s="33">
        <v>-53373.32</v>
      </c>
      <c r="I1890" s="33">
        <v>0</v>
      </c>
      <c r="J1890" s="49">
        <v>389693</v>
      </c>
      <c r="K1890" s="42"/>
      <c r="L1890" s="42"/>
    </row>
    <row r="1891" spans="1:12">
      <c r="A1891" s="39" t="s">
        <v>201</v>
      </c>
      <c r="B1891" s="62" t="s">
        <v>208</v>
      </c>
      <c r="C1891" s="42" t="s">
        <v>175</v>
      </c>
      <c r="D1891" s="42" t="s">
        <v>143</v>
      </c>
      <c r="E1891" s="42" t="s">
        <v>144</v>
      </c>
      <c r="F1891" s="48">
        <v>44377</v>
      </c>
      <c r="G1891" s="33">
        <v>5627.16</v>
      </c>
      <c r="H1891" s="33">
        <v>-5627.16</v>
      </c>
      <c r="I1891" s="33">
        <v>0</v>
      </c>
      <c r="J1891" s="49">
        <v>416817</v>
      </c>
      <c r="K1891" s="42"/>
      <c r="L1891" s="42"/>
    </row>
    <row r="1892" spans="1:12">
      <c r="A1892" s="39" t="s">
        <v>201</v>
      </c>
      <c r="B1892" s="62" t="s">
        <v>208</v>
      </c>
      <c r="C1892" s="42" t="s">
        <v>175</v>
      </c>
      <c r="D1892" s="42" t="s">
        <v>143</v>
      </c>
      <c r="E1892" s="42" t="s">
        <v>144</v>
      </c>
      <c r="F1892" s="48">
        <v>44377</v>
      </c>
      <c r="G1892" s="33">
        <v>5627.16</v>
      </c>
      <c r="H1892" s="33">
        <v>-5627.16</v>
      </c>
      <c r="I1892" s="33">
        <v>0</v>
      </c>
      <c r="J1892" s="49">
        <v>416817</v>
      </c>
      <c r="K1892" s="42"/>
      <c r="L1892" s="42"/>
    </row>
    <row r="1893" spans="1:12">
      <c r="A1893" s="39" t="s">
        <v>201</v>
      </c>
      <c r="B1893" s="62" t="s">
        <v>211</v>
      </c>
      <c r="C1893" s="42" t="s">
        <v>175</v>
      </c>
      <c r="D1893" s="42" t="s">
        <v>143</v>
      </c>
      <c r="E1893" s="42" t="s">
        <v>144</v>
      </c>
      <c r="F1893" s="48">
        <v>44286</v>
      </c>
      <c r="G1893" s="33">
        <v>794974.54</v>
      </c>
      <c r="H1893" s="33">
        <v>-794974.54</v>
      </c>
      <c r="I1893" s="33">
        <v>0</v>
      </c>
      <c r="J1893" s="49">
        <v>389693</v>
      </c>
      <c r="K1893" s="42"/>
      <c r="L1893" s="42"/>
    </row>
    <row r="1894" spans="1:12">
      <c r="A1894" s="39" t="s">
        <v>201</v>
      </c>
      <c r="B1894" s="62" t="s">
        <v>211</v>
      </c>
      <c r="C1894" s="42" t="s">
        <v>175</v>
      </c>
      <c r="D1894" s="42" t="s">
        <v>143</v>
      </c>
      <c r="E1894" s="42" t="s">
        <v>144</v>
      </c>
      <c r="F1894" s="48">
        <v>44377</v>
      </c>
      <c r="G1894" s="33">
        <v>78611.759999999995</v>
      </c>
      <c r="H1894" s="33">
        <v>-78611.759999999995</v>
      </c>
      <c r="I1894" s="33">
        <v>0</v>
      </c>
      <c r="J1894" s="49">
        <v>416817</v>
      </c>
      <c r="K1894" s="42"/>
      <c r="L1894" s="42"/>
    </row>
    <row r="1895" spans="1:12">
      <c r="A1895" s="39" t="s">
        <v>201</v>
      </c>
      <c r="B1895" s="62" t="s">
        <v>203</v>
      </c>
      <c r="C1895" s="42" t="s">
        <v>175</v>
      </c>
      <c r="D1895" s="42" t="s">
        <v>143</v>
      </c>
      <c r="E1895" s="42" t="s">
        <v>144</v>
      </c>
      <c r="F1895" s="48">
        <v>44377</v>
      </c>
      <c r="G1895" s="33">
        <v>78611.759999999995</v>
      </c>
      <c r="H1895" s="33">
        <v>-78611.759999999995</v>
      </c>
      <c r="I1895" s="33">
        <v>0</v>
      </c>
      <c r="J1895" s="49">
        <v>416817</v>
      </c>
      <c r="K1895" s="42"/>
      <c r="L1895" s="42"/>
    </row>
    <row r="1896" spans="1:12">
      <c r="A1896" s="39" t="s">
        <v>201</v>
      </c>
      <c r="B1896" s="62" t="s">
        <v>214</v>
      </c>
      <c r="C1896" s="42" t="s">
        <v>175</v>
      </c>
      <c r="D1896" s="42" t="s">
        <v>143</v>
      </c>
      <c r="E1896" s="42" t="s">
        <v>144</v>
      </c>
      <c r="F1896" s="48">
        <v>44286</v>
      </c>
      <c r="G1896" s="33">
        <v>649278.75</v>
      </c>
      <c r="H1896" s="33">
        <v>-649278.75</v>
      </c>
      <c r="I1896" s="33">
        <v>0</v>
      </c>
      <c r="J1896" s="49">
        <v>389693</v>
      </c>
      <c r="K1896" s="42"/>
      <c r="L1896" s="42"/>
    </row>
    <row r="1897" spans="1:12">
      <c r="A1897" s="39" t="s">
        <v>201</v>
      </c>
      <c r="B1897" s="62" t="s">
        <v>214</v>
      </c>
      <c r="C1897" s="42" t="s">
        <v>175</v>
      </c>
      <c r="D1897" s="42" t="s">
        <v>143</v>
      </c>
      <c r="E1897" s="42" t="s">
        <v>144</v>
      </c>
      <c r="F1897" s="48">
        <v>44377</v>
      </c>
      <c r="G1897" s="33">
        <v>10721.25</v>
      </c>
      <c r="H1897" s="33">
        <v>-10721.25</v>
      </c>
      <c r="I1897" s="33">
        <v>0</v>
      </c>
      <c r="J1897" s="49">
        <v>416817</v>
      </c>
      <c r="K1897" s="42"/>
      <c r="L1897" s="42"/>
    </row>
    <row r="1898" spans="1:12">
      <c r="A1898" s="39" t="s">
        <v>201</v>
      </c>
      <c r="B1898" s="62" t="s">
        <v>214</v>
      </c>
      <c r="C1898" s="42" t="s">
        <v>175</v>
      </c>
      <c r="D1898" s="42" t="s">
        <v>143</v>
      </c>
      <c r="E1898" s="42" t="s">
        <v>144</v>
      </c>
      <c r="F1898" s="48">
        <v>44377</v>
      </c>
      <c r="G1898" s="33">
        <v>10721.25</v>
      </c>
      <c r="H1898" s="33">
        <v>-10721.25</v>
      </c>
      <c r="I1898" s="33">
        <v>0</v>
      </c>
      <c r="J1898" s="49">
        <v>416817</v>
      </c>
      <c r="K1898" s="42"/>
      <c r="L1898" s="42"/>
    </row>
    <row r="1899" spans="1:12">
      <c r="A1899" s="39" t="s">
        <v>201</v>
      </c>
      <c r="B1899" s="62" t="s">
        <v>215</v>
      </c>
      <c r="C1899" s="42" t="s">
        <v>175</v>
      </c>
      <c r="D1899" s="42" t="s">
        <v>143</v>
      </c>
      <c r="E1899" s="42" t="s">
        <v>144</v>
      </c>
      <c r="F1899" s="48">
        <v>44286</v>
      </c>
      <c r="G1899" s="33">
        <v>1027270.92</v>
      </c>
      <c r="H1899" s="33">
        <v>-1027270.92</v>
      </c>
      <c r="I1899" s="33">
        <v>0</v>
      </c>
      <c r="J1899" s="49">
        <v>389693</v>
      </c>
      <c r="K1899" s="42"/>
      <c r="L1899" s="42"/>
    </row>
    <row r="1900" spans="1:12">
      <c r="A1900" s="39" t="s">
        <v>201</v>
      </c>
      <c r="B1900" s="62" t="s">
        <v>215</v>
      </c>
      <c r="C1900" s="42" t="s">
        <v>175</v>
      </c>
      <c r="D1900" s="42" t="s">
        <v>143</v>
      </c>
      <c r="E1900" s="42" t="s">
        <v>144</v>
      </c>
      <c r="F1900" s="48">
        <v>44377</v>
      </c>
      <c r="G1900" s="33">
        <v>115393.78</v>
      </c>
      <c r="H1900" s="33">
        <v>-115393.78</v>
      </c>
      <c r="I1900" s="33">
        <v>0</v>
      </c>
      <c r="J1900" s="49">
        <v>416817</v>
      </c>
      <c r="K1900" s="42"/>
      <c r="L1900" s="42"/>
    </row>
    <row r="1901" spans="1:12">
      <c r="A1901" s="39" t="s">
        <v>201</v>
      </c>
      <c r="B1901" s="62" t="s">
        <v>215</v>
      </c>
      <c r="C1901" s="42" t="s">
        <v>175</v>
      </c>
      <c r="D1901" s="42" t="s">
        <v>143</v>
      </c>
      <c r="E1901" s="42" t="s">
        <v>144</v>
      </c>
      <c r="F1901" s="48">
        <v>44377</v>
      </c>
      <c r="G1901" s="33">
        <v>115393.78</v>
      </c>
      <c r="H1901" s="33">
        <v>-115393.78</v>
      </c>
      <c r="I1901" s="33">
        <v>0</v>
      </c>
      <c r="J1901" s="49">
        <v>416817</v>
      </c>
      <c r="K1901" s="42"/>
      <c r="L1901" s="42"/>
    </row>
    <row r="1902" spans="1:12">
      <c r="A1902" s="39" t="s">
        <v>201</v>
      </c>
      <c r="B1902" s="42" t="s">
        <v>158</v>
      </c>
      <c r="C1902" s="42" t="s">
        <v>175</v>
      </c>
      <c r="D1902" s="42" t="s">
        <v>143</v>
      </c>
      <c r="E1902" s="42" t="s">
        <v>144</v>
      </c>
      <c r="F1902" s="48">
        <v>44286</v>
      </c>
      <c r="G1902" s="33">
        <v>3052764.89</v>
      </c>
      <c r="H1902" s="33">
        <v>-3052764.89</v>
      </c>
      <c r="I1902" s="33">
        <v>0</v>
      </c>
      <c r="J1902" s="49">
        <v>389693</v>
      </c>
      <c r="K1902" s="42"/>
      <c r="L1902" s="42"/>
    </row>
    <row r="1903" spans="1:12">
      <c r="A1903" s="39" t="s">
        <v>201</v>
      </c>
      <c r="B1903" s="42" t="s">
        <v>158</v>
      </c>
      <c r="C1903" s="42" t="s">
        <v>175</v>
      </c>
      <c r="D1903" s="42" t="s">
        <v>143</v>
      </c>
      <c r="E1903" s="42" t="s">
        <v>144</v>
      </c>
      <c r="F1903" s="48">
        <v>44377</v>
      </c>
      <c r="G1903" s="33">
        <v>23953.07</v>
      </c>
      <c r="H1903" s="33">
        <v>-23953.07</v>
      </c>
      <c r="I1903" s="33">
        <v>0</v>
      </c>
      <c r="J1903" s="49">
        <v>416817</v>
      </c>
      <c r="K1903" s="42"/>
      <c r="L1903" s="42"/>
    </row>
    <row r="1904" spans="1:12">
      <c r="A1904" s="39" t="s">
        <v>201</v>
      </c>
      <c r="B1904" s="42" t="s">
        <v>158</v>
      </c>
      <c r="C1904" s="42" t="s">
        <v>175</v>
      </c>
      <c r="D1904" s="42" t="s">
        <v>143</v>
      </c>
      <c r="E1904" s="42" t="s">
        <v>144</v>
      </c>
      <c r="F1904" s="48">
        <v>44377</v>
      </c>
      <c r="G1904" s="33">
        <v>23953.07</v>
      </c>
      <c r="H1904" s="33">
        <v>-23953.07</v>
      </c>
      <c r="I1904" s="33">
        <v>0</v>
      </c>
      <c r="J1904" s="49">
        <v>416817</v>
      </c>
      <c r="K1904" s="42"/>
      <c r="L1904" s="42"/>
    </row>
    <row r="1905" spans="1:12">
      <c r="A1905" s="39" t="s">
        <v>201</v>
      </c>
      <c r="B1905" s="42" t="s">
        <v>158</v>
      </c>
      <c r="C1905" s="42" t="s">
        <v>159</v>
      </c>
      <c r="D1905" s="42" t="s">
        <v>143</v>
      </c>
      <c r="E1905" s="42" t="s">
        <v>144</v>
      </c>
      <c r="F1905" s="48">
        <v>44197</v>
      </c>
      <c r="G1905" s="33">
        <v>0</v>
      </c>
      <c r="H1905" s="33">
        <v>-2625</v>
      </c>
      <c r="I1905" s="33">
        <v>-2625</v>
      </c>
      <c r="J1905" s="49">
        <v>387190</v>
      </c>
      <c r="K1905" s="42"/>
      <c r="L1905" s="42"/>
    </row>
    <row r="1906" spans="1:12">
      <c r="A1906" s="39" t="s">
        <v>201</v>
      </c>
      <c r="B1906" s="42" t="s">
        <v>158</v>
      </c>
      <c r="C1906" s="42" t="s">
        <v>159</v>
      </c>
      <c r="D1906" s="42" t="s">
        <v>143</v>
      </c>
      <c r="E1906" s="42" t="s">
        <v>144</v>
      </c>
      <c r="F1906" s="48">
        <v>44197</v>
      </c>
      <c r="G1906" s="33">
        <v>0</v>
      </c>
      <c r="H1906" s="33">
        <v>-2184.14</v>
      </c>
      <c r="I1906" s="33">
        <v>-2184.14</v>
      </c>
      <c r="J1906" s="49">
        <v>387191</v>
      </c>
      <c r="K1906" s="42"/>
      <c r="L1906" s="42"/>
    </row>
    <row r="1907" spans="1:12">
      <c r="A1907" s="39" t="s">
        <v>201</v>
      </c>
      <c r="B1907" s="42" t="s">
        <v>158</v>
      </c>
      <c r="C1907" s="42" t="s">
        <v>159</v>
      </c>
      <c r="D1907" s="42" t="s">
        <v>143</v>
      </c>
      <c r="E1907" s="42" t="s">
        <v>144</v>
      </c>
      <c r="F1907" s="48">
        <v>44197</v>
      </c>
      <c r="G1907" s="33">
        <v>0</v>
      </c>
      <c r="H1907" s="33">
        <v>-994.09</v>
      </c>
      <c r="I1907" s="33">
        <v>-994.09</v>
      </c>
      <c r="J1907" s="49">
        <v>387192</v>
      </c>
      <c r="K1907" s="42"/>
      <c r="L1907" s="42"/>
    </row>
    <row r="1908" spans="1:12">
      <c r="A1908" s="39" t="s">
        <v>201</v>
      </c>
      <c r="B1908" s="42" t="s">
        <v>158</v>
      </c>
      <c r="C1908" s="42" t="s">
        <v>159</v>
      </c>
      <c r="D1908" s="42" t="s">
        <v>143</v>
      </c>
      <c r="E1908" s="42" t="s">
        <v>144</v>
      </c>
      <c r="F1908" s="48">
        <v>44197</v>
      </c>
      <c r="G1908" s="33">
        <v>0</v>
      </c>
      <c r="H1908" s="33">
        <v>-70</v>
      </c>
      <c r="I1908" s="33">
        <v>-70</v>
      </c>
      <c r="J1908" s="49">
        <v>387193</v>
      </c>
      <c r="K1908" s="42"/>
      <c r="L1908" s="42"/>
    </row>
    <row r="1909" spans="1:12">
      <c r="A1909" s="39" t="s">
        <v>201</v>
      </c>
      <c r="B1909" s="42" t="s">
        <v>158</v>
      </c>
      <c r="C1909" s="42" t="s">
        <v>159</v>
      </c>
      <c r="D1909" s="42" t="s">
        <v>143</v>
      </c>
      <c r="E1909" s="42" t="s">
        <v>144</v>
      </c>
      <c r="F1909" s="48">
        <v>44197</v>
      </c>
      <c r="G1909" s="33">
        <v>0</v>
      </c>
      <c r="H1909" s="33">
        <v>-2600</v>
      </c>
      <c r="I1909" s="33">
        <v>-2600</v>
      </c>
      <c r="J1909" s="49">
        <v>387194</v>
      </c>
      <c r="K1909" s="42"/>
      <c r="L1909" s="42"/>
    </row>
    <row r="1910" spans="1:12">
      <c r="A1910" s="39" t="s">
        <v>201</v>
      </c>
      <c r="B1910" s="42" t="s">
        <v>158</v>
      </c>
      <c r="C1910" s="42" t="s">
        <v>159</v>
      </c>
      <c r="D1910" s="42" t="s">
        <v>143</v>
      </c>
      <c r="E1910" s="42" t="s">
        <v>144</v>
      </c>
      <c r="F1910" s="48">
        <v>44215</v>
      </c>
      <c r="G1910" s="33">
        <v>2625</v>
      </c>
      <c r="H1910" s="33">
        <v>0</v>
      </c>
      <c r="I1910" s="33">
        <v>2625</v>
      </c>
      <c r="J1910" s="49">
        <v>387213</v>
      </c>
      <c r="K1910" s="42"/>
      <c r="L1910" s="42"/>
    </row>
    <row r="1911" spans="1:12">
      <c r="A1911" s="39" t="s">
        <v>201</v>
      </c>
      <c r="B1911" s="42" t="s">
        <v>158</v>
      </c>
      <c r="C1911" s="42" t="s">
        <v>159</v>
      </c>
      <c r="D1911" s="42" t="s">
        <v>143</v>
      </c>
      <c r="E1911" s="42" t="s">
        <v>144</v>
      </c>
      <c r="F1911" s="48">
        <v>44227</v>
      </c>
      <c r="G1911" s="33">
        <v>2184.14</v>
      </c>
      <c r="H1911" s="33">
        <v>0</v>
      </c>
      <c r="I1911" s="33">
        <v>2184.14</v>
      </c>
      <c r="J1911" s="49">
        <v>387214</v>
      </c>
      <c r="K1911" s="42"/>
      <c r="L1911" s="42"/>
    </row>
    <row r="1912" spans="1:12">
      <c r="A1912" s="39" t="s">
        <v>201</v>
      </c>
      <c r="B1912" s="42" t="s">
        <v>158</v>
      </c>
      <c r="C1912" s="42" t="s">
        <v>159</v>
      </c>
      <c r="D1912" s="42" t="s">
        <v>143</v>
      </c>
      <c r="E1912" s="42" t="s">
        <v>144</v>
      </c>
      <c r="F1912" s="48">
        <v>44227</v>
      </c>
      <c r="G1912" s="33">
        <v>994.09</v>
      </c>
      <c r="H1912" s="33">
        <v>0</v>
      </c>
      <c r="I1912" s="33">
        <v>994.09</v>
      </c>
      <c r="J1912" s="49">
        <v>387216</v>
      </c>
      <c r="K1912" s="42"/>
      <c r="L1912" s="42"/>
    </row>
    <row r="1913" spans="1:12">
      <c r="A1913" s="39" t="s">
        <v>201</v>
      </c>
      <c r="B1913" s="42" t="s">
        <v>158</v>
      </c>
      <c r="C1913" s="42" t="s">
        <v>159</v>
      </c>
      <c r="D1913" s="42" t="s">
        <v>143</v>
      </c>
      <c r="E1913" s="42" t="s">
        <v>144</v>
      </c>
      <c r="F1913" s="48">
        <v>44227</v>
      </c>
      <c r="G1913" s="33">
        <v>70</v>
      </c>
      <c r="H1913" s="33">
        <v>0</v>
      </c>
      <c r="I1913" s="33">
        <v>70</v>
      </c>
      <c r="J1913" s="49">
        <v>387217</v>
      </c>
      <c r="K1913" s="42"/>
      <c r="L1913" s="42"/>
    </row>
    <row r="1914" spans="1:12">
      <c r="A1914" s="39" t="s">
        <v>201</v>
      </c>
      <c r="B1914" s="42" t="s">
        <v>158</v>
      </c>
      <c r="C1914" s="42" t="s">
        <v>159</v>
      </c>
      <c r="D1914" s="42" t="s">
        <v>143</v>
      </c>
      <c r="E1914" s="42" t="s">
        <v>144</v>
      </c>
      <c r="F1914" s="48">
        <v>44286</v>
      </c>
      <c r="G1914" s="33">
        <v>2600</v>
      </c>
      <c r="H1914" s="33">
        <v>0</v>
      </c>
      <c r="I1914" s="33">
        <v>2600</v>
      </c>
      <c r="J1914" s="49">
        <v>387233</v>
      </c>
      <c r="K1914" s="42"/>
      <c r="L1914" s="42"/>
    </row>
    <row r="1915" spans="1:12">
      <c r="A1915" s="39" t="s">
        <v>201</v>
      </c>
      <c r="B1915" s="42" t="s">
        <v>158</v>
      </c>
      <c r="C1915" s="42" t="s">
        <v>159</v>
      </c>
      <c r="D1915" s="42" t="s">
        <v>143</v>
      </c>
      <c r="E1915" s="42" t="s">
        <v>144</v>
      </c>
      <c r="F1915" s="48">
        <v>44286</v>
      </c>
      <c r="G1915" s="33">
        <v>8473.23</v>
      </c>
      <c r="H1915" s="33">
        <v>-8473.23</v>
      </c>
      <c r="I1915" s="33">
        <v>0</v>
      </c>
      <c r="J1915" s="49">
        <v>389514</v>
      </c>
      <c r="K1915" s="42"/>
      <c r="L1915" s="42"/>
    </row>
    <row r="1916" spans="1:12">
      <c r="A1916" s="39" t="s">
        <v>201</v>
      </c>
      <c r="B1916" s="42" t="s">
        <v>158</v>
      </c>
      <c r="C1916" s="42" t="s">
        <v>159</v>
      </c>
      <c r="D1916" s="42" t="s">
        <v>143</v>
      </c>
      <c r="E1916" s="42" t="s">
        <v>144</v>
      </c>
      <c r="F1916" s="48">
        <v>44286</v>
      </c>
      <c r="G1916" s="33">
        <v>8473.23</v>
      </c>
      <c r="H1916" s="33">
        <v>-8473.23</v>
      </c>
      <c r="I1916" s="33">
        <v>0</v>
      </c>
      <c r="J1916" s="49">
        <v>389514</v>
      </c>
      <c r="K1916" s="42"/>
      <c r="L1916" s="42"/>
    </row>
    <row r="1917" spans="1:12">
      <c r="A1917" s="39" t="s">
        <v>201</v>
      </c>
      <c r="B1917" s="42" t="s">
        <v>158</v>
      </c>
      <c r="C1917" s="42" t="s">
        <v>159</v>
      </c>
      <c r="D1917" s="42" t="s">
        <v>143</v>
      </c>
      <c r="E1917" s="42" t="s">
        <v>144</v>
      </c>
      <c r="F1917" s="48">
        <v>44286</v>
      </c>
      <c r="G1917" s="33">
        <v>864.13</v>
      </c>
      <c r="H1917" s="33">
        <v>-864.13</v>
      </c>
      <c r="I1917" s="33">
        <v>0</v>
      </c>
      <c r="J1917" s="49">
        <v>389693</v>
      </c>
      <c r="K1917" s="42"/>
      <c r="L1917" s="42"/>
    </row>
    <row r="1918" spans="1:12">
      <c r="A1918" s="39" t="s">
        <v>201</v>
      </c>
      <c r="B1918" s="42" t="s">
        <v>158</v>
      </c>
      <c r="C1918" s="42" t="s">
        <v>159</v>
      </c>
      <c r="D1918" s="42" t="s">
        <v>143</v>
      </c>
      <c r="E1918" s="42" t="s">
        <v>144</v>
      </c>
      <c r="F1918" s="48">
        <v>44377</v>
      </c>
      <c r="G1918" s="33">
        <v>8473.23</v>
      </c>
      <c r="H1918" s="33">
        <v>-8473.23</v>
      </c>
      <c r="I1918" s="33">
        <v>0</v>
      </c>
      <c r="J1918" s="49">
        <v>416817</v>
      </c>
      <c r="K1918" s="42"/>
      <c r="L1918" s="42"/>
    </row>
    <row r="1919" spans="1:12">
      <c r="A1919" s="39" t="s">
        <v>201</v>
      </c>
      <c r="B1919" s="42" t="s">
        <v>158</v>
      </c>
      <c r="C1919" s="42" t="s">
        <v>159</v>
      </c>
      <c r="D1919" s="42" t="s">
        <v>143</v>
      </c>
      <c r="E1919" s="42" t="s">
        <v>144</v>
      </c>
      <c r="F1919" s="48">
        <v>44377</v>
      </c>
      <c r="G1919" s="33">
        <v>8473.23</v>
      </c>
      <c r="H1919" s="33">
        <v>-8473.23</v>
      </c>
      <c r="I1919" s="33">
        <v>0</v>
      </c>
      <c r="J1919" s="49">
        <v>416817</v>
      </c>
      <c r="K1919" s="42"/>
      <c r="L1919" s="42"/>
    </row>
    <row r="1920" spans="1:12">
      <c r="A1920" s="39" t="s">
        <v>201</v>
      </c>
      <c r="B1920" s="42" t="s">
        <v>158</v>
      </c>
      <c r="C1920" s="42" t="s">
        <v>159</v>
      </c>
      <c r="D1920" s="42" t="s">
        <v>143</v>
      </c>
      <c r="E1920" s="42" t="s">
        <v>144</v>
      </c>
      <c r="F1920" s="48">
        <v>44389</v>
      </c>
      <c r="G1920" s="33">
        <v>198436.38</v>
      </c>
      <c r="H1920" s="33">
        <v>0</v>
      </c>
      <c r="I1920" s="33">
        <v>198436.38</v>
      </c>
      <c r="J1920" s="49">
        <v>400298</v>
      </c>
      <c r="K1920" s="42"/>
      <c r="L1920" s="42"/>
    </row>
    <row r="1921" spans="1:12">
      <c r="A1921" s="39" t="s">
        <v>201</v>
      </c>
      <c r="B1921" s="42" t="s">
        <v>158</v>
      </c>
      <c r="C1921" s="42" t="s">
        <v>159</v>
      </c>
      <c r="D1921" s="42" t="s">
        <v>143</v>
      </c>
      <c r="E1921" s="42" t="s">
        <v>144</v>
      </c>
      <c r="F1921" s="48">
        <v>44389</v>
      </c>
      <c r="G1921" s="33">
        <v>0</v>
      </c>
      <c r="H1921" s="33">
        <v>-198436.38</v>
      </c>
      <c r="I1921" s="33">
        <v>-198436.38</v>
      </c>
      <c r="J1921" s="49">
        <v>400298</v>
      </c>
      <c r="K1921" s="42"/>
      <c r="L1921" s="42"/>
    </row>
    <row r="1922" spans="1:12">
      <c r="A1922" s="39" t="s">
        <v>201</v>
      </c>
      <c r="B1922" s="42" t="s">
        <v>158</v>
      </c>
      <c r="C1922" s="42" t="s">
        <v>159</v>
      </c>
      <c r="D1922" s="42" t="s">
        <v>143</v>
      </c>
      <c r="E1922" s="42" t="s">
        <v>144</v>
      </c>
      <c r="F1922" s="48">
        <v>44553</v>
      </c>
      <c r="G1922" s="33">
        <v>101094.99</v>
      </c>
      <c r="H1922" s="33">
        <v>0</v>
      </c>
      <c r="I1922" s="33">
        <v>101094.99</v>
      </c>
      <c r="J1922" s="49">
        <v>461093</v>
      </c>
      <c r="K1922" s="42"/>
      <c r="L1922" s="42"/>
    </row>
    <row r="1923" spans="1:12">
      <c r="A1923" s="39" t="s">
        <v>201</v>
      </c>
      <c r="B1923" s="42" t="s">
        <v>158</v>
      </c>
      <c r="C1923" s="42" t="s">
        <v>159</v>
      </c>
      <c r="D1923" s="42" t="s">
        <v>143</v>
      </c>
      <c r="E1923" s="42" t="s">
        <v>144</v>
      </c>
      <c r="F1923" s="48">
        <v>44553</v>
      </c>
      <c r="G1923" s="33">
        <v>0</v>
      </c>
      <c r="H1923" s="33">
        <v>-101094.99</v>
      </c>
      <c r="I1923" s="33">
        <v>-101094.99</v>
      </c>
      <c r="J1923" s="49">
        <v>461093</v>
      </c>
      <c r="K1923" s="42"/>
      <c r="L1923" s="42"/>
    </row>
    <row r="1924" spans="1:12">
      <c r="A1924" s="39" t="s">
        <v>201</v>
      </c>
      <c r="B1924" s="42" t="s">
        <v>158</v>
      </c>
      <c r="C1924" s="42" t="s">
        <v>159</v>
      </c>
      <c r="D1924" s="42" t="s">
        <v>143</v>
      </c>
      <c r="E1924" s="42" t="s">
        <v>144</v>
      </c>
      <c r="F1924" s="48">
        <v>44553</v>
      </c>
      <c r="G1924" s="33">
        <v>12701.22</v>
      </c>
      <c r="H1924" s="33">
        <v>-12701.22</v>
      </c>
      <c r="I1924" s="33">
        <v>0</v>
      </c>
      <c r="J1924" s="49">
        <v>461097</v>
      </c>
      <c r="K1924" s="42"/>
      <c r="L1924" s="42"/>
    </row>
    <row r="1925" spans="1:12">
      <c r="A1925" s="39" t="s">
        <v>201</v>
      </c>
      <c r="B1925" s="42" t="s">
        <v>158</v>
      </c>
      <c r="C1925" s="42" t="s">
        <v>159</v>
      </c>
      <c r="D1925" s="42" t="s">
        <v>143</v>
      </c>
      <c r="E1925" s="42" t="s">
        <v>144</v>
      </c>
      <c r="F1925" s="48">
        <v>44553</v>
      </c>
      <c r="G1925" s="33">
        <v>280334.78999999998</v>
      </c>
      <c r="H1925" s="33">
        <v>-280334.78999999998</v>
      </c>
      <c r="I1925" s="33">
        <v>0</v>
      </c>
      <c r="J1925" s="49">
        <v>481720</v>
      </c>
      <c r="K1925" s="42"/>
      <c r="L1925" s="42"/>
    </row>
    <row r="1926" spans="1:12">
      <c r="A1926" s="39" t="s">
        <v>201</v>
      </c>
      <c r="B1926" s="42" t="s">
        <v>158</v>
      </c>
      <c r="C1926" s="42" t="s">
        <v>159</v>
      </c>
      <c r="D1926" s="42" t="s">
        <v>143</v>
      </c>
      <c r="E1926" s="42" t="s">
        <v>144</v>
      </c>
      <c r="F1926" s="48">
        <v>44553</v>
      </c>
      <c r="G1926" s="33">
        <v>280334.78999999998</v>
      </c>
      <c r="H1926" s="33">
        <v>-280334.78999999998</v>
      </c>
      <c r="I1926" s="33">
        <v>0</v>
      </c>
      <c r="J1926" s="49">
        <v>481720</v>
      </c>
      <c r="K1926" s="42"/>
      <c r="L1926" s="42"/>
    </row>
    <row r="1927" spans="1:12">
      <c r="A1927" s="39" t="s">
        <v>201</v>
      </c>
      <c r="B1927" s="42" t="s">
        <v>158</v>
      </c>
      <c r="C1927" s="42" t="s">
        <v>159</v>
      </c>
      <c r="D1927" s="42" t="s">
        <v>143</v>
      </c>
      <c r="E1927" s="42" t="s">
        <v>144</v>
      </c>
      <c r="F1927" s="48">
        <v>44561</v>
      </c>
      <c r="G1927" s="33">
        <v>8473.23</v>
      </c>
      <c r="H1927" s="33">
        <v>-8473.23</v>
      </c>
      <c r="I1927" s="33">
        <v>0</v>
      </c>
      <c r="J1927" s="49">
        <v>481776</v>
      </c>
      <c r="K1927" s="42"/>
      <c r="L1927" s="42"/>
    </row>
    <row r="1928" spans="1:12">
      <c r="A1928" s="39" t="s">
        <v>201</v>
      </c>
      <c r="B1928" s="42" t="s">
        <v>158</v>
      </c>
      <c r="C1928" s="42" t="s">
        <v>159</v>
      </c>
      <c r="D1928" s="42" t="s">
        <v>143</v>
      </c>
      <c r="E1928" s="42" t="s">
        <v>144</v>
      </c>
      <c r="F1928" s="48">
        <v>44561</v>
      </c>
      <c r="G1928" s="33">
        <v>8473.23</v>
      </c>
      <c r="H1928" s="33">
        <v>-8473.23</v>
      </c>
      <c r="I1928" s="33">
        <v>0</v>
      </c>
      <c r="J1928" s="49">
        <v>481776</v>
      </c>
      <c r="K1928" s="42"/>
      <c r="L1928" s="42"/>
    </row>
    <row r="1929" spans="1:12">
      <c r="A1929" s="39" t="s">
        <v>201</v>
      </c>
      <c r="B1929" s="42" t="s">
        <v>158</v>
      </c>
      <c r="C1929" s="42" t="s">
        <v>159</v>
      </c>
      <c r="D1929" s="42" t="s">
        <v>56</v>
      </c>
      <c r="E1929" s="42" t="s">
        <v>57</v>
      </c>
      <c r="F1929" s="48">
        <v>44105</v>
      </c>
      <c r="G1929" s="33">
        <v>43377.04</v>
      </c>
      <c r="H1929" s="33">
        <v>0</v>
      </c>
      <c r="I1929" s="33">
        <v>43377.04</v>
      </c>
      <c r="J1929" s="49">
        <v>336044</v>
      </c>
      <c r="K1929" s="42"/>
      <c r="L1929" s="42"/>
    </row>
    <row r="1930" spans="1:12">
      <c r="A1930" s="39" t="s">
        <v>201</v>
      </c>
      <c r="B1930" s="42" t="s">
        <v>158</v>
      </c>
      <c r="C1930" s="42" t="s">
        <v>159</v>
      </c>
      <c r="D1930" s="42" t="s">
        <v>56</v>
      </c>
      <c r="E1930" s="42" t="s">
        <v>57</v>
      </c>
      <c r="F1930" s="48">
        <v>44197</v>
      </c>
      <c r="G1930" s="33">
        <v>124031.25</v>
      </c>
      <c r="H1930" s="33">
        <v>0</v>
      </c>
      <c r="I1930" s="33">
        <v>124031.25</v>
      </c>
      <c r="J1930" s="49">
        <v>337241</v>
      </c>
      <c r="K1930" s="42"/>
      <c r="L1930" s="42"/>
    </row>
    <row r="1931" spans="1:12">
      <c r="A1931" s="39" t="s">
        <v>201</v>
      </c>
      <c r="B1931" s="42" t="s">
        <v>158</v>
      </c>
      <c r="C1931" s="42" t="s">
        <v>159</v>
      </c>
      <c r="D1931" s="42" t="s">
        <v>56</v>
      </c>
      <c r="E1931" s="42" t="s">
        <v>57</v>
      </c>
      <c r="F1931" s="48">
        <v>44286</v>
      </c>
      <c r="G1931" s="33">
        <v>2952.53</v>
      </c>
      <c r="H1931" s="33">
        <v>-2952.53</v>
      </c>
      <c r="I1931" s="33">
        <v>0</v>
      </c>
      <c r="J1931" s="49">
        <v>389693</v>
      </c>
      <c r="K1931" s="42"/>
      <c r="L1931" s="42"/>
    </row>
    <row r="1932" spans="1:12">
      <c r="A1932" s="39" t="s">
        <v>201</v>
      </c>
      <c r="B1932" s="42" t="s">
        <v>158</v>
      </c>
      <c r="C1932" s="42" t="s">
        <v>159</v>
      </c>
      <c r="D1932" s="42" t="s">
        <v>56</v>
      </c>
      <c r="E1932" s="42" t="s">
        <v>57</v>
      </c>
      <c r="F1932" s="48">
        <v>44378</v>
      </c>
      <c r="G1932" s="33">
        <v>228703.13</v>
      </c>
      <c r="H1932" s="33">
        <v>0</v>
      </c>
      <c r="I1932" s="33">
        <v>228703.13</v>
      </c>
      <c r="J1932" s="49">
        <v>400569</v>
      </c>
      <c r="K1932" s="42"/>
      <c r="L1932" s="42"/>
    </row>
    <row r="1933" spans="1:12">
      <c r="A1933" s="39" t="s">
        <v>201</v>
      </c>
      <c r="B1933" s="42" t="s">
        <v>158</v>
      </c>
      <c r="C1933" s="42" t="s">
        <v>159</v>
      </c>
      <c r="D1933" s="42" t="s">
        <v>56</v>
      </c>
      <c r="E1933" s="42" t="s">
        <v>57</v>
      </c>
      <c r="F1933" s="48">
        <v>44470</v>
      </c>
      <c r="G1933" s="33">
        <v>0</v>
      </c>
      <c r="H1933" s="33">
        <v>-396111.42</v>
      </c>
      <c r="I1933" s="33">
        <v>-396111.42</v>
      </c>
      <c r="J1933" s="49">
        <v>459554</v>
      </c>
      <c r="K1933" s="42"/>
      <c r="L1933" s="42"/>
    </row>
    <row r="1934" spans="1:12">
      <c r="A1934" s="39" t="s">
        <v>201</v>
      </c>
      <c r="B1934" s="42" t="s">
        <v>158</v>
      </c>
      <c r="C1934" s="42" t="s">
        <v>159</v>
      </c>
      <c r="D1934" s="42" t="s">
        <v>177</v>
      </c>
      <c r="E1934" s="42" t="s">
        <v>178</v>
      </c>
      <c r="F1934" s="48">
        <v>44287</v>
      </c>
      <c r="G1934" s="33">
        <v>228703.13</v>
      </c>
      <c r="H1934" s="33">
        <v>0</v>
      </c>
      <c r="I1934" s="33">
        <v>228703.13</v>
      </c>
      <c r="J1934" s="49">
        <v>415847</v>
      </c>
      <c r="K1934" s="42"/>
      <c r="L1934" s="42"/>
    </row>
    <row r="1935" spans="1:12">
      <c r="A1935" s="39" t="s">
        <v>201</v>
      </c>
      <c r="B1935" s="42" t="s">
        <v>158</v>
      </c>
      <c r="C1935" s="42" t="s">
        <v>159</v>
      </c>
      <c r="D1935" s="42" t="s">
        <v>177</v>
      </c>
      <c r="E1935" s="42" t="s">
        <v>178</v>
      </c>
      <c r="F1935" s="48">
        <v>44348</v>
      </c>
      <c r="G1935" s="33">
        <v>141378.73000000001</v>
      </c>
      <c r="H1935" s="33">
        <v>0</v>
      </c>
      <c r="I1935" s="33">
        <v>141378.73000000001</v>
      </c>
      <c r="J1935" s="49">
        <v>414679</v>
      </c>
      <c r="K1935" s="42"/>
      <c r="L1935" s="42"/>
    </row>
    <row r="1936" spans="1:12">
      <c r="A1936" s="39" t="s">
        <v>201</v>
      </c>
      <c r="B1936" s="42" t="s">
        <v>158</v>
      </c>
      <c r="C1936" s="42" t="s">
        <v>159</v>
      </c>
      <c r="D1936" s="42" t="s">
        <v>177</v>
      </c>
      <c r="E1936" s="42" t="s">
        <v>178</v>
      </c>
      <c r="F1936" s="48">
        <v>44470</v>
      </c>
      <c r="G1936" s="33">
        <v>228703.13</v>
      </c>
      <c r="H1936" s="33">
        <v>0</v>
      </c>
      <c r="I1936" s="33">
        <v>228703.13</v>
      </c>
      <c r="J1936" s="49">
        <v>448086</v>
      </c>
      <c r="K1936" s="42"/>
      <c r="L1936" s="42"/>
    </row>
    <row r="1937" spans="1:12">
      <c r="A1937" s="39" t="s">
        <v>201</v>
      </c>
      <c r="B1937" s="42" t="s">
        <v>158</v>
      </c>
      <c r="C1937" s="42" t="s">
        <v>159</v>
      </c>
      <c r="D1937" s="42" t="s">
        <v>177</v>
      </c>
      <c r="E1937" s="42" t="s">
        <v>178</v>
      </c>
      <c r="F1937" s="48">
        <v>44470</v>
      </c>
      <c r="G1937" s="33">
        <v>396111.42</v>
      </c>
      <c r="H1937" s="33">
        <v>0</v>
      </c>
      <c r="I1937" s="33">
        <v>396111.42</v>
      </c>
      <c r="J1937" s="49">
        <v>459554</v>
      </c>
      <c r="K1937" s="42"/>
      <c r="L1937" s="42"/>
    </row>
    <row r="1938" spans="1:12">
      <c r="A1938" s="39" t="s">
        <v>201</v>
      </c>
      <c r="B1938" s="42" t="s">
        <v>158</v>
      </c>
      <c r="C1938" s="42" t="s">
        <v>159</v>
      </c>
      <c r="D1938" s="42" t="s">
        <v>177</v>
      </c>
      <c r="E1938" s="42" t="s">
        <v>178</v>
      </c>
      <c r="F1938" s="48">
        <v>44560</v>
      </c>
      <c r="G1938" s="33">
        <v>750493.15</v>
      </c>
      <c r="H1938" s="33">
        <v>0</v>
      </c>
      <c r="I1938" s="33">
        <v>750493.15</v>
      </c>
      <c r="J1938" s="49">
        <v>478602</v>
      </c>
      <c r="K1938" s="42"/>
      <c r="L1938" s="42"/>
    </row>
    <row r="1939" spans="1:12">
      <c r="A1939" s="39" t="s">
        <v>201</v>
      </c>
      <c r="B1939" s="42" t="s">
        <v>158</v>
      </c>
      <c r="C1939" s="42" t="s">
        <v>159</v>
      </c>
      <c r="D1939" s="42" t="s">
        <v>177</v>
      </c>
      <c r="E1939" s="42" t="s">
        <v>178</v>
      </c>
      <c r="F1939" s="48">
        <v>44561</v>
      </c>
      <c r="G1939" s="33">
        <v>105345.05</v>
      </c>
      <c r="H1939" s="33">
        <v>0</v>
      </c>
      <c r="I1939" s="33">
        <v>105345.05</v>
      </c>
      <c r="J1939" s="49">
        <v>478673</v>
      </c>
      <c r="K1939" s="42"/>
      <c r="L1939" s="42"/>
    </row>
    <row r="1940" spans="1:12">
      <c r="A1940" s="39" t="s">
        <v>201</v>
      </c>
      <c r="B1940" s="42" t="s">
        <v>158</v>
      </c>
      <c r="C1940" s="42" t="s">
        <v>159</v>
      </c>
      <c r="D1940" s="42" t="s">
        <v>106</v>
      </c>
      <c r="E1940" s="42" t="s">
        <v>145</v>
      </c>
      <c r="F1940" s="48">
        <v>44197</v>
      </c>
      <c r="G1940" s="33">
        <v>0</v>
      </c>
      <c r="H1940" s="33">
        <v>-125000</v>
      </c>
      <c r="I1940" s="33">
        <v>-125000</v>
      </c>
      <c r="J1940" s="49">
        <v>362114</v>
      </c>
      <c r="K1940" s="42"/>
      <c r="L1940" s="42"/>
    </row>
    <row r="1941" spans="1:12">
      <c r="A1941" s="39" t="s">
        <v>201</v>
      </c>
      <c r="B1941" s="42" t="s">
        <v>158</v>
      </c>
      <c r="C1941" s="42" t="s">
        <v>159</v>
      </c>
      <c r="D1941" s="42" t="s">
        <v>106</v>
      </c>
      <c r="E1941" s="42" t="s">
        <v>145</v>
      </c>
      <c r="F1941" s="48">
        <v>44286</v>
      </c>
      <c r="G1941" s="33">
        <v>2204.59</v>
      </c>
      <c r="H1941" s="33">
        <v>-2204.59</v>
      </c>
      <c r="I1941" s="33">
        <v>0</v>
      </c>
      <c r="J1941" s="49">
        <v>389693</v>
      </c>
      <c r="K1941" s="42"/>
      <c r="L1941" s="42"/>
    </row>
    <row r="1942" spans="1:12">
      <c r="A1942" s="39" t="s">
        <v>201</v>
      </c>
      <c r="B1942" s="42" t="s">
        <v>158</v>
      </c>
      <c r="C1942" s="42" t="s">
        <v>159</v>
      </c>
      <c r="D1942" s="42" t="s">
        <v>106</v>
      </c>
      <c r="E1942" s="42" t="s">
        <v>145</v>
      </c>
      <c r="F1942" s="48">
        <v>44287</v>
      </c>
      <c r="G1942" s="33">
        <v>0</v>
      </c>
      <c r="H1942" s="33">
        <v>-125000</v>
      </c>
      <c r="I1942" s="33">
        <v>-125000</v>
      </c>
      <c r="J1942" s="49">
        <v>415848</v>
      </c>
      <c r="K1942" s="42"/>
      <c r="L1942" s="42"/>
    </row>
    <row r="1943" spans="1:12">
      <c r="A1943" s="39" t="s">
        <v>201</v>
      </c>
      <c r="B1943" s="42" t="s">
        <v>158</v>
      </c>
      <c r="C1943" s="42" t="s">
        <v>159</v>
      </c>
      <c r="D1943" s="42" t="s">
        <v>106</v>
      </c>
      <c r="E1943" s="42" t="s">
        <v>145</v>
      </c>
      <c r="F1943" s="48">
        <v>44378</v>
      </c>
      <c r="G1943" s="33">
        <v>0</v>
      </c>
      <c r="H1943" s="33">
        <v>-125000</v>
      </c>
      <c r="I1943" s="33">
        <v>-125000</v>
      </c>
      <c r="J1943" s="49">
        <v>400571</v>
      </c>
      <c r="K1943" s="42"/>
      <c r="L1943" s="42"/>
    </row>
    <row r="1944" spans="1:12">
      <c r="A1944" s="39" t="s">
        <v>201</v>
      </c>
      <c r="B1944" s="42" t="s">
        <v>158</v>
      </c>
      <c r="C1944" s="42" t="s">
        <v>159</v>
      </c>
      <c r="D1944" s="42" t="s">
        <v>106</v>
      </c>
      <c r="E1944" s="42" t="s">
        <v>145</v>
      </c>
      <c r="F1944" s="48">
        <v>44470</v>
      </c>
      <c r="G1944" s="33">
        <v>0</v>
      </c>
      <c r="H1944" s="33">
        <v>-125000</v>
      </c>
      <c r="I1944" s="33">
        <v>-125000</v>
      </c>
      <c r="J1944" s="49">
        <v>448087</v>
      </c>
      <c r="K1944" s="42"/>
      <c r="L1944" s="42"/>
    </row>
    <row r="1945" spans="1:12">
      <c r="A1945" s="39" t="s">
        <v>201</v>
      </c>
      <c r="B1945" s="42" t="s">
        <v>158</v>
      </c>
      <c r="C1945" s="42" t="s">
        <v>159</v>
      </c>
      <c r="D1945" s="42" t="s">
        <v>106</v>
      </c>
      <c r="E1945" s="42" t="s">
        <v>145</v>
      </c>
      <c r="F1945" s="48">
        <v>44561</v>
      </c>
      <c r="G1945" s="33">
        <v>0</v>
      </c>
      <c r="H1945" s="33">
        <v>-230172.56</v>
      </c>
      <c r="I1945" s="33">
        <v>-230172.56</v>
      </c>
      <c r="J1945" s="49">
        <v>479766</v>
      </c>
      <c r="K1945" s="42"/>
      <c r="L1945" s="42"/>
    </row>
    <row r="1946" spans="1:12">
      <c r="A1946" s="39" t="s">
        <v>201</v>
      </c>
      <c r="B1946" s="42" t="s">
        <v>158</v>
      </c>
      <c r="C1946" s="42" t="s">
        <v>159</v>
      </c>
      <c r="D1946" s="42" t="s">
        <v>106</v>
      </c>
      <c r="E1946" s="42" t="s">
        <v>145</v>
      </c>
      <c r="F1946" s="48">
        <v>44561</v>
      </c>
      <c r="G1946" s="33">
        <v>230172.56</v>
      </c>
      <c r="H1946" s="33">
        <v>0</v>
      </c>
      <c r="I1946" s="33">
        <v>230172.56</v>
      </c>
      <c r="J1946" s="49">
        <v>479766</v>
      </c>
      <c r="K1946" s="42"/>
      <c r="L1946" s="42"/>
    </row>
    <row r="1947" spans="1:12">
      <c r="A1947" s="39" t="s">
        <v>201</v>
      </c>
      <c r="B1947" s="42" t="s">
        <v>158</v>
      </c>
      <c r="C1947" s="42" t="s">
        <v>159</v>
      </c>
      <c r="D1947" s="42" t="s">
        <v>128</v>
      </c>
      <c r="E1947" s="42" t="s">
        <v>129</v>
      </c>
      <c r="F1947" s="48">
        <v>44165</v>
      </c>
      <c r="G1947" s="33">
        <v>1530</v>
      </c>
      <c r="H1947" s="33">
        <v>0</v>
      </c>
      <c r="I1947" s="33">
        <v>1530</v>
      </c>
      <c r="J1947" s="49">
        <v>360199</v>
      </c>
      <c r="K1947" s="42"/>
      <c r="L1947" s="42"/>
    </row>
    <row r="1948" spans="1:12">
      <c r="A1948" s="39" t="s">
        <v>201</v>
      </c>
      <c r="B1948" s="42" t="s">
        <v>158</v>
      </c>
      <c r="C1948" s="42" t="s">
        <v>159</v>
      </c>
      <c r="D1948" s="42" t="s">
        <v>128</v>
      </c>
      <c r="E1948" s="42" t="s">
        <v>129</v>
      </c>
      <c r="F1948" s="48">
        <v>44165</v>
      </c>
      <c r="G1948" s="33">
        <v>3861.71</v>
      </c>
      <c r="H1948" s="33">
        <v>0</v>
      </c>
      <c r="I1948" s="33">
        <v>3861.71</v>
      </c>
      <c r="J1948" s="49">
        <v>360264</v>
      </c>
      <c r="K1948" s="42"/>
      <c r="L1948" s="42"/>
    </row>
    <row r="1949" spans="1:12">
      <c r="A1949" s="39" t="s">
        <v>201</v>
      </c>
      <c r="B1949" s="42" t="s">
        <v>158</v>
      </c>
      <c r="C1949" s="42" t="s">
        <v>159</v>
      </c>
      <c r="D1949" s="42" t="s">
        <v>128</v>
      </c>
      <c r="E1949" s="42" t="s">
        <v>129</v>
      </c>
      <c r="F1949" s="48">
        <v>44165</v>
      </c>
      <c r="G1949" s="33">
        <v>600</v>
      </c>
      <c r="H1949" s="33">
        <v>0</v>
      </c>
      <c r="I1949" s="33">
        <v>600</v>
      </c>
      <c r="J1949" s="49">
        <v>360273</v>
      </c>
      <c r="K1949" s="42"/>
      <c r="L1949" s="42"/>
    </row>
    <row r="1950" spans="1:12">
      <c r="A1950" s="39" t="s">
        <v>201</v>
      </c>
      <c r="B1950" s="42" t="s">
        <v>158</v>
      </c>
      <c r="C1950" s="42" t="s">
        <v>159</v>
      </c>
      <c r="D1950" s="42" t="s">
        <v>128</v>
      </c>
      <c r="E1950" s="42" t="s">
        <v>129</v>
      </c>
      <c r="F1950" s="48">
        <v>44165</v>
      </c>
      <c r="G1950" s="33">
        <v>185.17</v>
      </c>
      <c r="H1950" s="33">
        <v>0</v>
      </c>
      <c r="I1950" s="33">
        <v>185.17</v>
      </c>
      <c r="J1950" s="49">
        <v>360279</v>
      </c>
      <c r="K1950" s="42"/>
      <c r="L1950" s="42"/>
    </row>
    <row r="1951" spans="1:12">
      <c r="A1951" s="39" t="s">
        <v>201</v>
      </c>
      <c r="B1951" s="42" t="s">
        <v>158</v>
      </c>
      <c r="C1951" s="42" t="s">
        <v>159</v>
      </c>
      <c r="D1951" s="42" t="s">
        <v>128</v>
      </c>
      <c r="E1951" s="42" t="s">
        <v>129</v>
      </c>
      <c r="F1951" s="48">
        <v>44165</v>
      </c>
      <c r="G1951" s="33">
        <v>1650</v>
      </c>
      <c r="H1951" s="33">
        <v>0</v>
      </c>
      <c r="I1951" s="33">
        <v>1650</v>
      </c>
      <c r="J1951" s="49">
        <v>360287</v>
      </c>
      <c r="K1951" s="42"/>
      <c r="L1951" s="42"/>
    </row>
    <row r="1952" spans="1:12">
      <c r="A1952" s="39" t="s">
        <v>201</v>
      </c>
      <c r="B1952" s="42" t="s">
        <v>158</v>
      </c>
      <c r="C1952" s="42" t="s">
        <v>159</v>
      </c>
      <c r="D1952" s="42" t="s">
        <v>128</v>
      </c>
      <c r="E1952" s="42" t="s">
        <v>129</v>
      </c>
      <c r="F1952" s="48">
        <v>44165</v>
      </c>
      <c r="G1952" s="33">
        <v>2182.4899999999998</v>
      </c>
      <c r="H1952" s="33">
        <v>0</v>
      </c>
      <c r="I1952" s="33">
        <v>2182.4899999999998</v>
      </c>
      <c r="J1952" s="49">
        <v>360306</v>
      </c>
      <c r="K1952" s="42"/>
      <c r="L1952" s="42"/>
    </row>
    <row r="1953" spans="1:12">
      <c r="A1953" s="39" t="s">
        <v>201</v>
      </c>
      <c r="B1953" s="42" t="s">
        <v>158</v>
      </c>
      <c r="C1953" s="42" t="s">
        <v>159</v>
      </c>
      <c r="D1953" s="42" t="s">
        <v>128</v>
      </c>
      <c r="E1953" s="42" t="s">
        <v>129</v>
      </c>
      <c r="F1953" s="48">
        <v>44165</v>
      </c>
      <c r="G1953" s="33">
        <v>3367</v>
      </c>
      <c r="H1953" s="33">
        <v>0</v>
      </c>
      <c r="I1953" s="33">
        <v>3367</v>
      </c>
      <c r="J1953" s="49">
        <v>360307</v>
      </c>
      <c r="K1953" s="42"/>
      <c r="L1953" s="42"/>
    </row>
    <row r="1954" spans="1:12">
      <c r="A1954" s="39" t="s">
        <v>201</v>
      </c>
      <c r="B1954" s="42" t="s">
        <v>158</v>
      </c>
      <c r="C1954" s="42" t="s">
        <v>159</v>
      </c>
      <c r="D1954" s="42" t="s">
        <v>128</v>
      </c>
      <c r="E1954" s="42" t="s">
        <v>129</v>
      </c>
      <c r="F1954" s="48">
        <v>44221</v>
      </c>
      <c r="G1954" s="33">
        <v>5917.81</v>
      </c>
      <c r="H1954" s="33">
        <v>0</v>
      </c>
      <c r="I1954" s="33">
        <v>5917.81</v>
      </c>
      <c r="J1954" s="49">
        <v>387201</v>
      </c>
      <c r="K1954" s="42"/>
      <c r="L1954" s="42"/>
    </row>
    <row r="1955" spans="1:12">
      <c r="A1955" s="39" t="s">
        <v>201</v>
      </c>
      <c r="B1955" s="42" t="s">
        <v>158</v>
      </c>
      <c r="C1955" s="42" t="s">
        <v>159</v>
      </c>
      <c r="D1955" s="42" t="s">
        <v>128</v>
      </c>
      <c r="E1955" s="42" t="s">
        <v>129</v>
      </c>
      <c r="F1955" s="48">
        <v>44286</v>
      </c>
      <c r="G1955" s="33">
        <v>19294.18</v>
      </c>
      <c r="H1955" s="33">
        <v>0</v>
      </c>
      <c r="I1955" s="33">
        <v>19294.18</v>
      </c>
      <c r="J1955" s="49">
        <v>389514</v>
      </c>
      <c r="K1955" s="42"/>
      <c r="L1955" s="42"/>
    </row>
    <row r="1956" spans="1:12">
      <c r="A1956" s="39" t="s">
        <v>201</v>
      </c>
      <c r="B1956" s="42" t="s">
        <v>158</v>
      </c>
      <c r="C1956" s="42" t="s">
        <v>159</v>
      </c>
      <c r="D1956" s="42" t="s">
        <v>128</v>
      </c>
      <c r="E1956" s="42" t="s">
        <v>129</v>
      </c>
      <c r="F1956" s="48">
        <v>44286</v>
      </c>
      <c r="G1956" s="33">
        <v>0</v>
      </c>
      <c r="H1956" s="33">
        <v>-19294.18</v>
      </c>
      <c r="I1956" s="33">
        <v>-19294.18</v>
      </c>
      <c r="J1956" s="49">
        <v>389514</v>
      </c>
      <c r="K1956" s="42"/>
      <c r="L1956" s="42"/>
    </row>
    <row r="1957" spans="1:12">
      <c r="A1957" s="39" t="s">
        <v>201</v>
      </c>
      <c r="B1957" s="42" t="s">
        <v>158</v>
      </c>
      <c r="C1957" s="42" t="s">
        <v>159</v>
      </c>
      <c r="D1957" s="42" t="s">
        <v>128</v>
      </c>
      <c r="E1957" s="42" t="s">
        <v>129</v>
      </c>
      <c r="F1957" s="48">
        <v>44286</v>
      </c>
      <c r="G1957" s="33">
        <v>983.84</v>
      </c>
      <c r="H1957" s="33">
        <v>-983.84</v>
      </c>
      <c r="I1957" s="33">
        <v>0</v>
      </c>
      <c r="J1957" s="49">
        <v>389693</v>
      </c>
      <c r="K1957" s="42"/>
      <c r="L1957" s="42"/>
    </row>
    <row r="1958" spans="1:12">
      <c r="A1958" s="39" t="s">
        <v>201</v>
      </c>
      <c r="B1958" s="42" t="s">
        <v>158</v>
      </c>
      <c r="C1958" s="42" t="s">
        <v>159</v>
      </c>
      <c r="D1958" s="42" t="s">
        <v>128</v>
      </c>
      <c r="E1958" s="42" t="s">
        <v>129</v>
      </c>
      <c r="F1958" s="48">
        <v>44377</v>
      </c>
      <c r="G1958" s="33">
        <v>19294.18</v>
      </c>
      <c r="H1958" s="33">
        <v>0</v>
      </c>
      <c r="I1958" s="33">
        <v>19294.18</v>
      </c>
      <c r="J1958" s="49">
        <v>416817</v>
      </c>
      <c r="K1958" s="42"/>
      <c r="L1958" s="42"/>
    </row>
    <row r="1959" spans="1:12">
      <c r="A1959" s="39" t="s">
        <v>201</v>
      </c>
      <c r="B1959" s="42" t="s">
        <v>158</v>
      </c>
      <c r="C1959" s="42" t="s">
        <v>159</v>
      </c>
      <c r="D1959" s="42" t="s">
        <v>128</v>
      </c>
      <c r="E1959" s="42" t="s">
        <v>129</v>
      </c>
      <c r="F1959" s="48">
        <v>44377</v>
      </c>
      <c r="G1959" s="33">
        <v>0</v>
      </c>
      <c r="H1959" s="33">
        <v>-19294.18</v>
      </c>
      <c r="I1959" s="33">
        <v>-19294.18</v>
      </c>
      <c r="J1959" s="49">
        <v>416817</v>
      </c>
      <c r="K1959" s="42"/>
      <c r="L1959" s="42"/>
    </row>
    <row r="1960" spans="1:12">
      <c r="A1960" s="39" t="s">
        <v>201</v>
      </c>
      <c r="B1960" s="42" t="s">
        <v>158</v>
      </c>
      <c r="C1960" s="42" t="s">
        <v>159</v>
      </c>
      <c r="D1960" s="42" t="s">
        <v>128</v>
      </c>
      <c r="E1960" s="42" t="s">
        <v>129</v>
      </c>
      <c r="F1960" s="48">
        <v>44553</v>
      </c>
      <c r="G1960" s="33">
        <v>19294.18</v>
      </c>
      <c r="H1960" s="33">
        <v>0</v>
      </c>
      <c r="I1960" s="33">
        <v>19294.18</v>
      </c>
      <c r="J1960" s="49">
        <v>481720</v>
      </c>
      <c r="K1960" s="42"/>
      <c r="L1960" s="42"/>
    </row>
    <row r="1961" spans="1:12">
      <c r="A1961" s="39" t="s">
        <v>201</v>
      </c>
      <c r="B1961" s="42" t="s">
        <v>158</v>
      </c>
      <c r="C1961" s="42" t="s">
        <v>159</v>
      </c>
      <c r="D1961" s="42" t="s">
        <v>128</v>
      </c>
      <c r="E1961" s="42" t="s">
        <v>129</v>
      </c>
      <c r="F1961" s="48">
        <v>44553</v>
      </c>
      <c r="G1961" s="33">
        <v>0</v>
      </c>
      <c r="H1961" s="33">
        <v>-19294.18</v>
      </c>
      <c r="I1961" s="33">
        <v>-19294.18</v>
      </c>
      <c r="J1961" s="49">
        <v>481720</v>
      </c>
      <c r="K1961" s="42"/>
      <c r="L1961" s="42"/>
    </row>
    <row r="1962" spans="1:12">
      <c r="A1962" s="39" t="s">
        <v>201</v>
      </c>
      <c r="B1962" s="42" t="s">
        <v>158</v>
      </c>
      <c r="C1962" s="42" t="s">
        <v>159</v>
      </c>
      <c r="D1962" s="42" t="s">
        <v>128</v>
      </c>
      <c r="E1962" s="42" t="s">
        <v>129</v>
      </c>
      <c r="F1962" s="48">
        <v>44561</v>
      </c>
      <c r="G1962" s="33">
        <v>19294.18</v>
      </c>
      <c r="H1962" s="33">
        <v>0</v>
      </c>
      <c r="I1962" s="33">
        <v>19294.18</v>
      </c>
      <c r="J1962" s="49">
        <v>481776</v>
      </c>
      <c r="K1962" s="42"/>
      <c r="L1962" s="42"/>
    </row>
    <row r="1963" spans="1:12">
      <c r="A1963" s="39" t="s">
        <v>201</v>
      </c>
      <c r="B1963" s="42" t="s">
        <v>158</v>
      </c>
      <c r="C1963" s="42" t="s">
        <v>159</v>
      </c>
      <c r="D1963" s="42" t="s">
        <v>128</v>
      </c>
      <c r="E1963" s="42" t="s">
        <v>129</v>
      </c>
      <c r="F1963" s="48">
        <v>44561</v>
      </c>
      <c r="G1963" s="33">
        <v>0</v>
      </c>
      <c r="H1963" s="33">
        <v>-19294.18</v>
      </c>
      <c r="I1963" s="33">
        <v>-19294.18</v>
      </c>
      <c r="J1963" s="49">
        <v>481776</v>
      </c>
      <c r="K1963" s="42"/>
      <c r="L1963" s="42"/>
    </row>
    <row r="1964" spans="1:12">
      <c r="A1964" s="39" t="s">
        <v>201</v>
      </c>
      <c r="B1964" s="42" t="s">
        <v>158</v>
      </c>
      <c r="C1964" s="42" t="s">
        <v>159</v>
      </c>
      <c r="D1964" s="42" t="s">
        <v>58</v>
      </c>
      <c r="E1964" s="42" t="s">
        <v>146</v>
      </c>
      <c r="F1964" s="48">
        <v>44286</v>
      </c>
      <c r="G1964" s="33">
        <v>17500</v>
      </c>
      <c r="H1964" s="33">
        <v>0</v>
      </c>
      <c r="I1964" s="33">
        <v>17500</v>
      </c>
      <c r="J1964" s="49">
        <v>387231</v>
      </c>
      <c r="K1964" s="42"/>
      <c r="L1964" s="42"/>
    </row>
    <row r="1965" spans="1:12">
      <c r="A1965" s="39" t="s">
        <v>201</v>
      </c>
      <c r="B1965" s="42" t="s">
        <v>158</v>
      </c>
      <c r="C1965" s="42" t="s">
        <v>159</v>
      </c>
      <c r="D1965" s="42" t="s">
        <v>58</v>
      </c>
      <c r="E1965" s="42" t="s">
        <v>146</v>
      </c>
      <c r="F1965" s="48">
        <v>44286</v>
      </c>
      <c r="G1965" s="33">
        <v>17500</v>
      </c>
      <c r="H1965" s="33">
        <v>0</v>
      </c>
      <c r="I1965" s="33">
        <v>17500</v>
      </c>
      <c r="J1965" s="49">
        <v>389514</v>
      </c>
      <c r="K1965" s="42"/>
      <c r="L1965" s="42"/>
    </row>
    <row r="1966" spans="1:12">
      <c r="A1966" s="39" t="s">
        <v>201</v>
      </c>
      <c r="B1966" s="42" t="s">
        <v>158</v>
      </c>
      <c r="C1966" s="42" t="s">
        <v>159</v>
      </c>
      <c r="D1966" s="42" t="s">
        <v>58</v>
      </c>
      <c r="E1966" s="42" t="s">
        <v>146</v>
      </c>
      <c r="F1966" s="48">
        <v>44286</v>
      </c>
      <c r="G1966" s="33">
        <v>0</v>
      </c>
      <c r="H1966" s="33">
        <v>-17500</v>
      </c>
      <c r="I1966" s="33">
        <v>-17500</v>
      </c>
      <c r="J1966" s="49">
        <v>389514</v>
      </c>
      <c r="K1966" s="42"/>
      <c r="L1966" s="42"/>
    </row>
    <row r="1967" spans="1:12">
      <c r="A1967" s="39" t="s">
        <v>201</v>
      </c>
      <c r="B1967" s="42" t="s">
        <v>158</v>
      </c>
      <c r="C1967" s="42" t="s">
        <v>159</v>
      </c>
      <c r="D1967" s="42" t="s">
        <v>58</v>
      </c>
      <c r="E1967" s="42" t="s">
        <v>146</v>
      </c>
      <c r="F1967" s="48">
        <v>44286</v>
      </c>
      <c r="G1967" s="33">
        <v>892.34</v>
      </c>
      <c r="H1967" s="33">
        <v>-892.34</v>
      </c>
      <c r="I1967" s="33">
        <v>0</v>
      </c>
      <c r="J1967" s="49">
        <v>389693</v>
      </c>
      <c r="K1967" s="42"/>
      <c r="L1967" s="42"/>
    </row>
    <row r="1968" spans="1:12">
      <c r="A1968" s="39" t="s">
        <v>201</v>
      </c>
      <c r="B1968" s="42" t="s">
        <v>158</v>
      </c>
      <c r="C1968" s="42" t="s">
        <v>159</v>
      </c>
      <c r="D1968" s="42" t="s">
        <v>58</v>
      </c>
      <c r="E1968" s="42" t="s">
        <v>146</v>
      </c>
      <c r="F1968" s="48">
        <v>44348</v>
      </c>
      <c r="G1968" s="33">
        <v>17500</v>
      </c>
      <c r="H1968" s="33">
        <v>0</v>
      </c>
      <c r="I1968" s="33">
        <v>17500</v>
      </c>
      <c r="J1968" s="49">
        <v>414677</v>
      </c>
      <c r="K1968" s="42"/>
      <c r="L1968" s="42"/>
    </row>
    <row r="1969" spans="1:12">
      <c r="A1969" s="39" t="s">
        <v>201</v>
      </c>
      <c r="B1969" s="42" t="s">
        <v>158</v>
      </c>
      <c r="C1969" s="42" t="s">
        <v>159</v>
      </c>
      <c r="D1969" s="42" t="s">
        <v>58</v>
      </c>
      <c r="E1969" s="42" t="s">
        <v>146</v>
      </c>
      <c r="F1969" s="48">
        <v>44348</v>
      </c>
      <c r="G1969" s="33">
        <v>9056.25</v>
      </c>
      <c r="H1969" s="33">
        <v>0</v>
      </c>
      <c r="I1969" s="33">
        <v>9056.25</v>
      </c>
      <c r="J1969" s="49">
        <v>414684</v>
      </c>
      <c r="K1969" s="42"/>
      <c r="L1969" s="42"/>
    </row>
    <row r="1970" spans="1:12">
      <c r="A1970" s="39" t="s">
        <v>201</v>
      </c>
      <c r="B1970" s="42" t="s">
        <v>158</v>
      </c>
      <c r="C1970" s="42" t="s">
        <v>159</v>
      </c>
      <c r="D1970" s="42" t="s">
        <v>58</v>
      </c>
      <c r="E1970" s="42" t="s">
        <v>146</v>
      </c>
      <c r="F1970" s="48">
        <v>44377</v>
      </c>
      <c r="G1970" s="33">
        <v>44056.25</v>
      </c>
      <c r="H1970" s="33">
        <v>0</v>
      </c>
      <c r="I1970" s="33">
        <v>44056.25</v>
      </c>
      <c r="J1970" s="49">
        <v>416817</v>
      </c>
      <c r="K1970" s="42"/>
      <c r="L1970" s="42"/>
    </row>
    <row r="1971" spans="1:12">
      <c r="A1971" s="39" t="s">
        <v>201</v>
      </c>
      <c r="B1971" s="42" t="s">
        <v>158</v>
      </c>
      <c r="C1971" s="42" t="s">
        <v>159</v>
      </c>
      <c r="D1971" s="42" t="s">
        <v>58</v>
      </c>
      <c r="E1971" s="42" t="s">
        <v>146</v>
      </c>
      <c r="F1971" s="48">
        <v>44377</v>
      </c>
      <c r="G1971" s="33">
        <v>0</v>
      </c>
      <c r="H1971" s="33">
        <v>-44056.25</v>
      </c>
      <c r="I1971" s="33">
        <v>-44056.25</v>
      </c>
      <c r="J1971" s="49">
        <v>416817</v>
      </c>
      <c r="K1971" s="42"/>
      <c r="L1971" s="42"/>
    </row>
    <row r="1972" spans="1:12">
      <c r="A1972" s="39" t="s">
        <v>201</v>
      </c>
      <c r="B1972" s="42" t="s">
        <v>158</v>
      </c>
      <c r="C1972" s="42" t="s">
        <v>159</v>
      </c>
      <c r="D1972" s="42" t="s">
        <v>58</v>
      </c>
      <c r="E1972" s="42" t="s">
        <v>146</v>
      </c>
      <c r="F1972" s="48">
        <v>44469</v>
      </c>
      <c r="G1972" s="33">
        <v>10000</v>
      </c>
      <c r="H1972" s="33">
        <v>0</v>
      </c>
      <c r="I1972" s="33">
        <v>10000</v>
      </c>
      <c r="J1972" s="49">
        <v>446251</v>
      </c>
      <c r="K1972" s="42"/>
      <c r="L1972" s="42"/>
    </row>
    <row r="1973" spans="1:12">
      <c r="A1973" s="39" t="s">
        <v>201</v>
      </c>
      <c r="B1973" s="42" t="s">
        <v>158</v>
      </c>
      <c r="C1973" s="42" t="s">
        <v>159</v>
      </c>
      <c r="D1973" s="42" t="s">
        <v>58</v>
      </c>
      <c r="E1973" s="42" t="s">
        <v>146</v>
      </c>
      <c r="F1973" s="48">
        <v>44500</v>
      </c>
      <c r="G1973" s="33">
        <v>15000</v>
      </c>
      <c r="H1973" s="33">
        <v>0</v>
      </c>
      <c r="I1973" s="33">
        <v>15000</v>
      </c>
      <c r="J1973" s="49">
        <v>477589</v>
      </c>
      <c r="K1973" s="42"/>
      <c r="L1973" s="42"/>
    </row>
    <row r="1974" spans="1:12">
      <c r="A1974" s="39" t="s">
        <v>201</v>
      </c>
      <c r="B1974" s="42" t="s">
        <v>158</v>
      </c>
      <c r="C1974" s="42" t="s">
        <v>159</v>
      </c>
      <c r="D1974" s="42" t="s">
        <v>58</v>
      </c>
      <c r="E1974" s="42" t="s">
        <v>146</v>
      </c>
      <c r="F1974" s="48">
        <v>44531</v>
      </c>
      <c r="G1974" s="33">
        <v>1000</v>
      </c>
      <c r="H1974" s="33">
        <v>0</v>
      </c>
      <c r="I1974" s="33">
        <v>1000</v>
      </c>
      <c r="J1974" s="49">
        <v>478393</v>
      </c>
      <c r="K1974" s="42"/>
      <c r="L1974" s="42"/>
    </row>
    <row r="1975" spans="1:12">
      <c r="A1975" s="39" t="s">
        <v>201</v>
      </c>
      <c r="B1975" s="42" t="s">
        <v>158</v>
      </c>
      <c r="C1975" s="42" t="s">
        <v>159</v>
      </c>
      <c r="D1975" s="42" t="s">
        <v>58</v>
      </c>
      <c r="E1975" s="42" t="s">
        <v>146</v>
      </c>
      <c r="F1975" s="48">
        <v>44553</v>
      </c>
      <c r="G1975" s="33">
        <v>70056.25</v>
      </c>
      <c r="H1975" s="33">
        <v>0</v>
      </c>
      <c r="I1975" s="33">
        <v>70056.25</v>
      </c>
      <c r="J1975" s="49">
        <v>481720</v>
      </c>
      <c r="K1975" s="42"/>
      <c r="L1975" s="42"/>
    </row>
    <row r="1976" spans="1:12">
      <c r="A1976" s="39" t="s">
        <v>201</v>
      </c>
      <c r="B1976" s="42" t="s">
        <v>158</v>
      </c>
      <c r="C1976" s="42" t="s">
        <v>159</v>
      </c>
      <c r="D1976" s="42" t="s">
        <v>58</v>
      </c>
      <c r="E1976" s="42" t="s">
        <v>146</v>
      </c>
      <c r="F1976" s="48">
        <v>44553</v>
      </c>
      <c r="G1976" s="33">
        <v>0</v>
      </c>
      <c r="H1976" s="33">
        <v>-70056.25</v>
      </c>
      <c r="I1976" s="33">
        <v>-70056.25</v>
      </c>
      <c r="J1976" s="49">
        <v>481720</v>
      </c>
      <c r="K1976" s="42"/>
      <c r="L1976" s="42"/>
    </row>
    <row r="1977" spans="1:12">
      <c r="A1977" s="39" t="s">
        <v>201</v>
      </c>
      <c r="B1977" s="42" t="s">
        <v>158</v>
      </c>
      <c r="C1977" s="42" t="s">
        <v>159</v>
      </c>
      <c r="D1977" s="42" t="s">
        <v>58</v>
      </c>
      <c r="E1977" s="42" t="s">
        <v>146</v>
      </c>
      <c r="F1977" s="48">
        <v>44561</v>
      </c>
      <c r="G1977" s="33">
        <v>70056.25</v>
      </c>
      <c r="H1977" s="33">
        <v>0</v>
      </c>
      <c r="I1977" s="33">
        <v>70056.25</v>
      </c>
      <c r="J1977" s="49">
        <v>481776</v>
      </c>
      <c r="K1977" s="42"/>
      <c r="L1977" s="42"/>
    </row>
    <row r="1978" spans="1:12">
      <c r="A1978" s="39" t="s">
        <v>201</v>
      </c>
      <c r="B1978" s="42" t="s">
        <v>158</v>
      </c>
      <c r="C1978" s="42" t="s">
        <v>159</v>
      </c>
      <c r="D1978" s="42" t="s">
        <v>58</v>
      </c>
      <c r="E1978" s="42" t="s">
        <v>146</v>
      </c>
      <c r="F1978" s="48">
        <v>44561</v>
      </c>
      <c r="G1978" s="33">
        <v>0</v>
      </c>
      <c r="H1978" s="33">
        <v>-70056.25</v>
      </c>
      <c r="I1978" s="33">
        <v>-70056.25</v>
      </c>
      <c r="J1978" s="49">
        <v>481776</v>
      </c>
      <c r="K1978" s="42"/>
      <c r="L1978" s="42"/>
    </row>
    <row r="1979" spans="1:12">
      <c r="A1979" s="39" t="s">
        <v>201</v>
      </c>
      <c r="B1979" s="42" t="s">
        <v>158</v>
      </c>
      <c r="C1979" s="42" t="s">
        <v>159</v>
      </c>
      <c r="D1979" s="42" t="s">
        <v>59</v>
      </c>
      <c r="E1979" s="42" t="s">
        <v>60</v>
      </c>
      <c r="F1979" s="48">
        <v>44168</v>
      </c>
      <c r="G1979" s="33">
        <v>15500</v>
      </c>
      <c r="H1979" s="33">
        <v>0</v>
      </c>
      <c r="I1979" s="33">
        <v>15500</v>
      </c>
      <c r="J1979" s="49">
        <v>360294</v>
      </c>
      <c r="K1979" s="42"/>
      <c r="L1979" s="42"/>
    </row>
    <row r="1980" spans="1:12">
      <c r="A1980" s="39" t="s">
        <v>201</v>
      </c>
      <c r="B1980" s="42" t="s">
        <v>158</v>
      </c>
      <c r="C1980" s="42" t="s">
        <v>159</v>
      </c>
      <c r="D1980" s="42" t="s">
        <v>59</v>
      </c>
      <c r="E1980" s="42" t="s">
        <v>60</v>
      </c>
      <c r="F1980" s="48">
        <v>44286</v>
      </c>
      <c r="G1980" s="33">
        <v>16250</v>
      </c>
      <c r="H1980" s="33">
        <v>0</v>
      </c>
      <c r="I1980" s="33">
        <v>16250</v>
      </c>
      <c r="J1980" s="49">
        <v>387230</v>
      </c>
      <c r="K1980" s="42"/>
      <c r="L1980" s="42"/>
    </row>
    <row r="1981" spans="1:12" s="20" customFormat="1">
      <c r="A1981" s="39" t="s">
        <v>201</v>
      </c>
      <c r="B1981" s="42" t="s">
        <v>158</v>
      </c>
      <c r="C1981" s="42" t="s">
        <v>159</v>
      </c>
      <c r="D1981" s="42" t="s">
        <v>59</v>
      </c>
      <c r="E1981" s="42" t="s">
        <v>60</v>
      </c>
      <c r="F1981" s="48">
        <v>44286</v>
      </c>
      <c r="G1981" s="33">
        <v>31750</v>
      </c>
      <c r="H1981" s="33">
        <v>0</v>
      </c>
      <c r="I1981" s="33">
        <v>31750</v>
      </c>
      <c r="J1981" s="49">
        <v>389514</v>
      </c>
      <c r="K1981" s="42"/>
      <c r="L1981" s="42"/>
    </row>
    <row r="1982" spans="1:12">
      <c r="A1982" s="39" t="s">
        <v>201</v>
      </c>
      <c r="B1982" s="42" t="s">
        <v>158</v>
      </c>
      <c r="C1982" s="42" t="s">
        <v>159</v>
      </c>
      <c r="D1982" s="42" t="s">
        <v>59</v>
      </c>
      <c r="E1982" s="42" t="s">
        <v>60</v>
      </c>
      <c r="F1982" s="48">
        <v>44286</v>
      </c>
      <c r="G1982" s="33">
        <v>0</v>
      </c>
      <c r="H1982" s="33">
        <v>-31750</v>
      </c>
      <c r="I1982" s="33">
        <v>-31750</v>
      </c>
      <c r="J1982" s="49">
        <v>389514</v>
      </c>
      <c r="K1982" s="42"/>
      <c r="L1982" s="42"/>
    </row>
    <row r="1983" spans="1:12">
      <c r="A1983" s="39" t="s">
        <v>201</v>
      </c>
      <c r="B1983" s="42" t="s">
        <v>158</v>
      </c>
      <c r="C1983" s="42" t="s">
        <v>159</v>
      </c>
      <c r="D1983" s="42" t="s">
        <v>59</v>
      </c>
      <c r="E1983" s="42" t="s">
        <v>60</v>
      </c>
      <c r="F1983" s="48">
        <v>44286</v>
      </c>
      <c r="G1983" s="33">
        <v>1618.94</v>
      </c>
      <c r="H1983" s="33">
        <v>-1618.94</v>
      </c>
      <c r="I1983" s="33">
        <v>0</v>
      </c>
      <c r="J1983" s="49">
        <v>389693</v>
      </c>
      <c r="K1983" s="42"/>
      <c r="L1983" s="42"/>
    </row>
    <row r="1984" spans="1:12">
      <c r="A1984" s="39" t="s">
        <v>201</v>
      </c>
      <c r="B1984" s="42" t="s">
        <v>158</v>
      </c>
      <c r="C1984" s="42" t="s">
        <v>159</v>
      </c>
      <c r="D1984" s="42" t="s">
        <v>59</v>
      </c>
      <c r="E1984" s="42" t="s">
        <v>60</v>
      </c>
      <c r="F1984" s="48">
        <v>44348</v>
      </c>
      <c r="G1984" s="33">
        <v>16250</v>
      </c>
      <c r="H1984" s="33">
        <v>0</v>
      </c>
      <c r="I1984" s="33">
        <v>16250</v>
      </c>
      <c r="J1984" s="49">
        <v>414676</v>
      </c>
      <c r="K1984" s="42"/>
      <c r="L1984" s="42"/>
    </row>
    <row r="1985" spans="1:12" s="20" customFormat="1">
      <c r="A1985" s="39" t="s">
        <v>201</v>
      </c>
      <c r="B1985" s="42" t="s">
        <v>158</v>
      </c>
      <c r="C1985" s="42" t="s">
        <v>159</v>
      </c>
      <c r="D1985" s="42" t="s">
        <v>59</v>
      </c>
      <c r="E1985" s="42" t="s">
        <v>60</v>
      </c>
      <c r="F1985" s="48">
        <v>44377</v>
      </c>
      <c r="G1985" s="33">
        <v>48000</v>
      </c>
      <c r="H1985" s="33">
        <v>0</v>
      </c>
      <c r="I1985" s="33">
        <v>48000</v>
      </c>
      <c r="J1985" s="49">
        <v>416817</v>
      </c>
      <c r="K1985" s="42"/>
      <c r="L1985" s="42"/>
    </row>
    <row r="1986" spans="1:12">
      <c r="A1986" s="39" t="s">
        <v>201</v>
      </c>
      <c r="B1986" s="42" t="s">
        <v>158</v>
      </c>
      <c r="C1986" s="42" t="s">
        <v>159</v>
      </c>
      <c r="D1986" s="42" t="s">
        <v>59</v>
      </c>
      <c r="E1986" s="42" t="s">
        <v>60</v>
      </c>
      <c r="F1986" s="48">
        <v>44377</v>
      </c>
      <c r="G1986" s="33">
        <v>0</v>
      </c>
      <c r="H1986" s="33">
        <v>-48000</v>
      </c>
      <c r="I1986" s="33">
        <v>-48000</v>
      </c>
      <c r="J1986" s="49">
        <v>416817</v>
      </c>
      <c r="K1986" s="42"/>
      <c r="L1986" s="42"/>
    </row>
    <row r="1987" spans="1:12">
      <c r="A1987" s="39" t="s">
        <v>201</v>
      </c>
      <c r="B1987" s="42" t="s">
        <v>158</v>
      </c>
      <c r="C1987" s="42" t="s">
        <v>159</v>
      </c>
      <c r="D1987" s="42" t="s">
        <v>59</v>
      </c>
      <c r="E1987" s="42" t="s">
        <v>60</v>
      </c>
      <c r="F1987" s="48">
        <v>44469</v>
      </c>
      <c r="G1987" s="33">
        <v>16250</v>
      </c>
      <c r="H1987" s="33">
        <v>0</v>
      </c>
      <c r="I1987" s="33">
        <v>16250</v>
      </c>
      <c r="J1987" s="49">
        <v>446250</v>
      </c>
      <c r="K1987" s="42"/>
      <c r="L1987" s="42"/>
    </row>
    <row r="1988" spans="1:12">
      <c r="A1988" s="39" t="s">
        <v>201</v>
      </c>
      <c r="B1988" s="42" t="s">
        <v>158</v>
      </c>
      <c r="C1988" s="42" t="s">
        <v>159</v>
      </c>
      <c r="D1988" s="42" t="s">
        <v>59</v>
      </c>
      <c r="E1988" s="42" t="s">
        <v>60</v>
      </c>
      <c r="F1988" s="48">
        <v>44553</v>
      </c>
      <c r="G1988" s="33">
        <v>64250</v>
      </c>
      <c r="H1988" s="33">
        <v>0</v>
      </c>
      <c r="I1988" s="33">
        <v>64250</v>
      </c>
      <c r="J1988" s="49">
        <v>481720</v>
      </c>
      <c r="K1988" s="42"/>
      <c r="L1988" s="42"/>
    </row>
    <row r="1989" spans="1:12">
      <c r="A1989" s="39" t="s">
        <v>201</v>
      </c>
      <c r="B1989" s="42" t="s">
        <v>158</v>
      </c>
      <c r="C1989" s="42" t="s">
        <v>159</v>
      </c>
      <c r="D1989" s="42" t="s">
        <v>59</v>
      </c>
      <c r="E1989" s="42" t="s">
        <v>60</v>
      </c>
      <c r="F1989" s="48">
        <v>44553</v>
      </c>
      <c r="G1989" s="33">
        <v>0</v>
      </c>
      <c r="H1989" s="33">
        <v>-64250</v>
      </c>
      <c r="I1989" s="33">
        <v>-64250</v>
      </c>
      <c r="J1989" s="49">
        <v>481720</v>
      </c>
      <c r="K1989" s="42"/>
      <c r="L1989" s="42"/>
    </row>
    <row r="1990" spans="1:12">
      <c r="A1990" s="39" t="s">
        <v>201</v>
      </c>
      <c r="B1990" s="42" t="s">
        <v>158</v>
      </c>
      <c r="C1990" s="42" t="s">
        <v>159</v>
      </c>
      <c r="D1990" s="42" t="s">
        <v>59</v>
      </c>
      <c r="E1990" s="42" t="s">
        <v>60</v>
      </c>
      <c r="F1990" s="48">
        <v>44561</v>
      </c>
      <c r="G1990" s="33">
        <v>16250</v>
      </c>
      <c r="H1990" s="33">
        <v>0</v>
      </c>
      <c r="I1990" s="33">
        <v>16250</v>
      </c>
      <c r="J1990" s="49">
        <v>477688</v>
      </c>
      <c r="K1990" s="42"/>
      <c r="L1990" s="42"/>
    </row>
    <row r="1991" spans="1:12">
      <c r="A1991" s="39" t="s">
        <v>201</v>
      </c>
      <c r="B1991" s="42" t="s">
        <v>158</v>
      </c>
      <c r="C1991" s="42" t="s">
        <v>159</v>
      </c>
      <c r="D1991" s="42" t="s">
        <v>59</v>
      </c>
      <c r="E1991" s="42" t="s">
        <v>60</v>
      </c>
      <c r="F1991" s="48">
        <v>44561</v>
      </c>
      <c r="G1991" s="33">
        <v>80500</v>
      </c>
      <c r="H1991" s="33">
        <v>0</v>
      </c>
      <c r="I1991" s="33">
        <v>80500</v>
      </c>
      <c r="J1991" s="49">
        <v>481776</v>
      </c>
      <c r="K1991" s="42"/>
      <c r="L1991" s="42"/>
    </row>
    <row r="1992" spans="1:12">
      <c r="A1992" s="39" t="s">
        <v>201</v>
      </c>
      <c r="B1992" s="42" t="s">
        <v>158</v>
      </c>
      <c r="C1992" s="42" t="s">
        <v>159</v>
      </c>
      <c r="D1992" s="42" t="s">
        <v>59</v>
      </c>
      <c r="E1992" s="42" t="s">
        <v>60</v>
      </c>
      <c r="F1992" s="48">
        <v>44561</v>
      </c>
      <c r="G1992" s="33">
        <v>0</v>
      </c>
      <c r="H1992" s="33">
        <v>-80500</v>
      </c>
      <c r="I1992" s="33">
        <v>-80500</v>
      </c>
      <c r="J1992" s="49">
        <v>481776</v>
      </c>
      <c r="K1992" s="42"/>
      <c r="L1992" s="42"/>
    </row>
    <row r="1993" spans="1:12">
      <c r="A1993" s="39" t="s">
        <v>201</v>
      </c>
      <c r="B1993" s="42" t="s">
        <v>158</v>
      </c>
      <c r="C1993" s="42" t="s">
        <v>159</v>
      </c>
      <c r="D1993" s="42" t="s">
        <v>95</v>
      </c>
      <c r="E1993" s="42" t="s">
        <v>179</v>
      </c>
      <c r="F1993" s="48">
        <v>44287</v>
      </c>
      <c r="G1993" s="33">
        <v>856.63</v>
      </c>
      <c r="H1993" s="33">
        <v>0</v>
      </c>
      <c r="I1993" s="33">
        <v>856.63</v>
      </c>
      <c r="J1993" s="49">
        <v>414744</v>
      </c>
      <c r="K1993" s="42"/>
      <c r="L1993" s="42"/>
    </row>
    <row r="1994" spans="1:12">
      <c r="A1994" s="39" t="s">
        <v>201</v>
      </c>
      <c r="B1994" s="42" t="s">
        <v>158</v>
      </c>
      <c r="C1994" s="42" t="s">
        <v>159</v>
      </c>
      <c r="D1994" s="42" t="s">
        <v>95</v>
      </c>
      <c r="E1994" s="42" t="s">
        <v>179</v>
      </c>
      <c r="F1994" s="48">
        <v>44316</v>
      </c>
      <c r="G1994" s="33">
        <v>37.36</v>
      </c>
      <c r="H1994" s="33">
        <v>0</v>
      </c>
      <c r="I1994" s="33">
        <v>37.36</v>
      </c>
      <c r="J1994" s="49">
        <v>414769</v>
      </c>
      <c r="K1994" s="42"/>
      <c r="L1994" s="42"/>
    </row>
    <row r="1995" spans="1:12">
      <c r="A1995" s="39" t="s">
        <v>201</v>
      </c>
      <c r="B1995" s="42" t="s">
        <v>158</v>
      </c>
      <c r="C1995" s="42" t="s">
        <v>159</v>
      </c>
      <c r="D1995" s="42" t="s">
        <v>95</v>
      </c>
      <c r="E1995" s="42" t="s">
        <v>179</v>
      </c>
      <c r="F1995" s="48">
        <v>44316</v>
      </c>
      <c r="G1995" s="33">
        <v>112</v>
      </c>
      <c r="H1995" s="33">
        <v>0</v>
      </c>
      <c r="I1995" s="33">
        <v>112</v>
      </c>
      <c r="J1995" s="49">
        <v>414770</v>
      </c>
      <c r="K1995" s="42"/>
      <c r="L1995" s="42"/>
    </row>
    <row r="1996" spans="1:12">
      <c r="A1996" s="39" t="s">
        <v>201</v>
      </c>
      <c r="B1996" s="42" t="s">
        <v>158</v>
      </c>
      <c r="C1996" s="42" t="s">
        <v>159</v>
      </c>
      <c r="D1996" s="42" t="s">
        <v>95</v>
      </c>
      <c r="E1996" s="42" t="s">
        <v>179</v>
      </c>
      <c r="F1996" s="48">
        <v>44316</v>
      </c>
      <c r="G1996" s="33">
        <v>119.02</v>
      </c>
      <c r="H1996" s="33">
        <v>0</v>
      </c>
      <c r="I1996" s="33">
        <v>119.02</v>
      </c>
      <c r="J1996" s="49">
        <v>414771</v>
      </c>
      <c r="K1996" s="42"/>
      <c r="L1996" s="42"/>
    </row>
    <row r="1997" spans="1:12">
      <c r="A1997" s="39" t="s">
        <v>201</v>
      </c>
      <c r="B1997" s="42" t="s">
        <v>158</v>
      </c>
      <c r="C1997" s="42" t="s">
        <v>159</v>
      </c>
      <c r="D1997" s="42" t="s">
        <v>95</v>
      </c>
      <c r="E1997" s="42" t="s">
        <v>179</v>
      </c>
      <c r="F1997" s="48">
        <v>44316</v>
      </c>
      <c r="G1997" s="33">
        <v>20</v>
      </c>
      <c r="H1997" s="33">
        <v>0</v>
      </c>
      <c r="I1997" s="33">
        <v>20</v>
      </c>
      <c r="J1997" s="49">
        <v>414772</v>
      </c>
      <c r="K1997" s="42"/>
      <c r="L1997" s="42"/>
    </row>
    <row r="1998" spans="1:12">
      <c r="A1998" s="39" t="s">
        <v>201</v>
      </c>
      <c r="B1998" s="42" t="s">
        <v>158</v>
      </c>
      <c r="C1998" s="42" t="s">
        <v>159</v>
      </c>
      <c r="D1998" s="42" t="s">
        <v>95</v>
      </c>
      <c r="E1998" s="42" t="s">
        <v>179</v>
      </c>
      <c r="F1998" s="48">
        <v>44316</v>
      </c>
      <c r="G1998" s="33">
        <v>71.849999999999994</v>
      </c>
      <c r="H1998" s="33">
        <v>0</v>
      </c>
      <c r="I1998" s="33">
        <v>71.849999999999994</v>
      </c>
      <c r="J1998" s="49">
        <v>414773</v>
      </c>
      <c r="K1998" s="42"/>
      <c r="L1998" s="42"/>
    </row>
    <row r="1999" spans="1:12">
      <c r="A1999" s="39" t="s">
        <v>201</v>
      </c>
      <c r="B1999" s="42" t="s">
        <v>158</v>
      </c>
      <c r="C1999" s="42" t="s">
        <v>159</v>
      </c>
      <c r="D1999" s="42" t="s">
        <v>95</v>
      </c>
      <c r="E1999" s="42" t="s">
        <v>179</v>
      </c>
      <c r="F1999" s="48">
        <v>44347</v>
      </c>
      <c r="G1999" s="33">
        <v>567.66999999999996</v>
      </c>
      <c r="H1999" s="33">
        <v>0</v>
      </c>
      <c r="I1999" s="33">
        <v>567.66999999999996</v>
      </c>
      <c r="J1999" s="49">
        <v>414656</v>
      </c>
      <c r="K1999" s="42"/>
      <c r="L1999" s="42"/>
    </row>
    <row r="2000" spans="1:12">
      <c r="A2000" s="39" t="s">
        <v>201</v>
      </c>
      <c r="B2000" s="42" t="s">
        <v>158</v>
      </c>
      <c r="C2000" s="42" t="s">
        <v>159</v>
      </c>
      <c r="D2000" s="42" t="s">
        <v>95</v>
      </c>
      <c r="E2000" s="42" t="s">
        <v>179</v>
      </c>
      <c r="F2000" s="48">
        <v>44377</v>
      </c>
      <c r="G2000" s="33">
        <v>1784.53</v>
      </c>
      <c r="H2000" s="33">
        <v>0</v>
      </c>
      <c r="I2000" s="33">
        <v>1784.53</v>
      </c>
      <c r="J2000" s="49">
        <v>416817</v>
      </c>
      <c r="K2000" s="42"/>
      <c r="L2000" s="42"/>
    </row>
    <row r="2001" spans="1:12">
      <c r="A2001" s="39" t="s">
        <v>201</v>
      </c>
      <c r="B2001" s="42" t="s">
        <v>158</v>
      </c>
      <c r="C2001" s="42" t="s">
        <v>159</v>
      </c>
      <c r="D2001" s="42" t="s">
        <v>95</v>
      </c>
      <c r="E2001" s="42" t="s">
        <v>179</v>
      </c>
      <c r="F2001" s="48">
        <v>44377</v>
      </c>
      <c r="G2001" s="33">
        <v>0</v>
      </c>
      <c r="H2001" s="33">
        <v>-1784.53</v>
      </c>
      <c r="I2001" s="33">
        <v>-1784.53</v>
      </c>
      <c r="J2001" s="49">
        <v>416817</v>
      </c>
      <c r="K2001" s="42"/>
      <c r="L2001" s="42"/>
    </row>
    <row r="2002" spans="1:12">
      <c r="A2002" s="39" t="s">
        <v>201</v>
      </c>
      <c r="B2002" s="42" t="s">
        <v>158</v>
      </c>
      <c r="C2002" s="42" t="s">
        <v>159</v>
      </c>
      <c r="D2002" s="42" t="s">
        <v>95</v>
      </c>
      <c r="E2002" s="42" t="s">
        <v>179</v>
      </c>
      <c r="F2002" s="48">
        <v>44408</v>
      </c>
      <c r="G2002" s="33">
        <v>0</v>
      </c>
      <c r="H2002" s="33">
        <v>-1350</v>
      </c>
      <c r="I2002" s="33">
        <v>-1350</v>
      </c>
      <c r="J2002" s="49">
        <v>446036</v>
      </c>
      <c r="K2002" s="42"/>
      <c r="L2002" s="42"/>
    </row>
    <row r="2003" spans="1:12">
      <c r="A2003" s="39" t="s">
        <v>201</v>
      </c>
      <c r="B2003" s="42" t="s">
        <v>158</v>
      </c>
      <c r="C2003" s="42" t="s">
        <v>159</v>
      </c>
      <c r="D2003" s="42" t="s">
        <v>95</v>
      </c>
      <c r="E2003" s="42" t="s">
        <v>179</v>
      </c>
      <c r="F2003" s="48">
        <v>44408</v>
      </c>
      <c r="G2003" s="33">
        <v>1350</v>
      </c>
      <c r="H2003" s="33">
        <v>0</v>
      </c>
      <c r="I2003" s="33">
        <v>1350</v>
      </c>
      <c r="J2003" s="49">
        <v>446312</v>
      </c>
      <c r="K2003" s="42"/>
      <c r="L2003" s="42"/>
    </row>
    <row r="2004" spans="1:12">
      <c r="A2004" s="39" t="s">
        <v>201</v>
      </c>
      <c r="B2004" s="42" t="s">
        <v>158</v>
      </c>
      <c r="C2004" s="42" t="s">
        <v>159</v>
      </c>
      <c r="D2004" s="42" t="s">
        <v>95</v>
      </c>
      <c r="E2004" s="42" t="s">
        <v>179</v>
      </c>
      <c r="F2004" s="48">
        <v>44469</v>
      </c>
      <c r="G2004" s="33">
        <v>1129.77</v>
      </c>
      <c r="H2004" s="33">
        <v>0</v>
      </c>
      <c r="I2004" s="33">
        <v>1129.77</v>
      </c>
      <c r="J2004" s="49">
        <v>446249</v>
      </c>
      <c r="K2004" s="42"/>
      <c r="L2004" s="42"/>
    </row>
    <row r="2005" spans="1:12">
      <c r="A2005" s="39" t="s">
        <v>201</v>
      </c>
      <c r="B2005" s="42" t="s">
        <v>158</v>
      </c>
      <c r="C2005" s="42" t="s">
        <v>159</v>
      </c>
      <c r="D2005" s="42" t="s">
        <v>95</v>
      </c>
      <c r="E2005" s="42" t="s">
        <v>179</v>
      </c>
      <c r="F2005" s="48">
        <v>44470</v>
      </c>
      <c r="G2005" s="33">
        <v>308.52</v>
      </c>
      <c r="H2005" s="33">
        <v>0</v>
      </c>
      <c r="I2005" s="33">
        <v>308.52</v>
      </c>
      <c r="J2005" s="49">
        <v>478415</v>
      </c>
      <c r="K2005" s="42"/>
      <c r="L2005" s="42"/>
    </row>
    <row r="2006" spans="1:12">
      <c r="A2006" s="39" t="s">
        <v>201</v>
      </c>
      <c r="B2006" s="42" t="s">
        <v>158</v>
      </c>
      <c r="C2006" s="42" t="s">
        <v>159</v>
      </c>
      <c r="D2006" s="42" t="s">
        <v>95</v>
      </c>
      <c r="E2006" s="42" t="s">
        <v>179</v>
      </c>
      <c r="F2006" s="48">
        <v>44496</v>
      </c>
      <c r="G2006" s="33">
        <v>2196.31</v>
      </c>
      <c r="H2006" s="33">
        <v>0</v>
      </c>
      <c r="I2006" s="33">
        <v>2196.31</v>
      </c>
      <c r="J2006" s="49">
        <v>478522</v>
      </c>
      <c r="K2006" s="42"/>
      <c r="L2006" s="42"/>
    </row>
    <row r="2007" spans="1:12">
      <c r="A2007" s="39" t="s">
        <v>201</v>
      </c>
      <c r="B2007" s="42" t="s">
        <v>158</v>
      </c>
      <c r="C2007" s="42" t="s">
        <v>159</v>
      </c>
      <c r="D2007" s="42" t="s">
        <v>95</v>
      </c>
      <c r="E2007" s="42" t="s">
        <v>179</v>
      </c>
      <c r="F2007" s="48">
        <v>44496</v>
      </c>
      <c r="G2007" s="33">
        <v>664.35</v>
      </c>
      <c r="H2007" s="33">
        <v>0</v>
      </c>
      <c r="I2007" s="33">
        <v>664.35</v>
      </c>
      <c r="J2007" s="49">
        <v>478523</v>
      </c>
      <c r="K2007" s="42"/>
      <c r="L2007" s="42"/>
    </row>
    <row r="2008" spans="1:12">
      <c r="A2008" s="39" t="s">
        <v>201</v>
      </c>
      <c r="B2008" s="42" t="s">
        <v>158</v>
      </c>
      <c r="C2008" s="42" t="s">
        <v>159</v>
      </c>
      <c r="D2008" s="42" t="s">
        <v>95</v>
      </c>
      <c r="E2008" s="42" t="s">
        <v>179</v>
      </c>
      <c r="F2008" s="48">
        <v>44500</v>
      </c>
      <c r="G2008" s="33">
        <v>3200</v>
      </c>
      <c r="H2008" s="33">
        <v>0</v>
      </c>
      <c r="I2008" s="33">
        <v>3200</v>
      </c>
      <c r="J2008" s="49">
        <v>477590</v>
      </c>
      <c r="K2008" s="42"/>
      <c r="L2008" s="42"/>
    </row>
    <row r="2009" spans="1:12">
      <c r="A2009" s="39" t="s">
        <v>201</v>
      </c>
      <c r="B2009" s="42" t="s">
        <v>158</v>
      </c>
      <c r="C2009" s="42" t="s">
        <v>159</v>
      </c>
      <c r="D2009" s="42" t="s">
        <v>95</v>
      </c>
      <c r="E2009" s="42" t="s">
        <v>179</v>
      </c>
      <c r="F2009" s="48">
        <v>44500</v>
      </c>
      <c r="G2009" s="33">
        <v>765.75</v>
      </c>
      <c r="H2009" s="33">
        <v>0</v>
      </c>
      <c r="I2009" s="33">
        <v>765.75</v>
      </c>
      <c r="J2009" s="49">
        <v>478563</v>
      </c>
      <c r="K2009" s="42"/>
      <c r="L2009" s="42"/>
    </row>
    <row r="2010" spans="1:12">
      <c r="A2010" s="39" t="s">
        <v>201</v>
      </c>
      <c r="B2010" s="42" t="s">
        <v>158</v>
      </c>
      <c r="C2010" s="42" t="s">
        <v>159</v>
      </c>
      <c r="D2010" s="42" t="s">
        <v>95</v>
      </c>
      <c r="E2010" s="42" t="s">
        <v>179</v>
      </c>
      <c r="F2010" s="48">
        <v>44500</v>
      </c>
      <c r="G2010" s="33">
        <v>1015.44</v>
      </c>
      <c r="H2010" s="33">
        <v>0</v>
      </c>
      <c r="I2010" s="33">
        <v>1015.44</v>
      </c>
      <c r="J2010" s="49">
        <v>478566</v>
      </c>
      <c r="K2010" s="42"/>
      <c r="L2010" s="42"/>
    </row>
    <row r="2011" spans="1:12">
      <c r="A2011" s="39" t="s">
        <v>201</v>
      </c>
      <c r="B2011" s="42" t="s">
        <v>158</v>
      </c>
      <c r="C2011" s="42" t="s">
        <v>159</v>
      </c>
      <c r="D2011" s="42" t="s">
        <v>95</v>
      </c>
      <c r="E2011" s="42" t="s">
        <v>179</v>
      </c>
      <c r="F2011" s="48">
        <v>44530</v>
      </c>
      <c r="G2011" s="33">
        <v>749.01</v>
      </c>
      <c r="H2011" s="33">
        <v>0</v>
      </c>
      <c r="I2011" s="33">
        <v>749.01</v>
      </c>
      <c r="J2011" s="49">
        <v>478608</v>
      </c>
      <c r="K2011" s="42"/>
      <c r="L2011" s="42"/>
    </row>
    <row r="2012" spans="1:12">
      <c r="A2012" s="39" t="s">
        <v>201</v>
      </c>
      <c r="B2012" s="42" t="s">
        <v>158</v>
      </c>
      <c r="C2012" s="42" t="s">
        <v>159</v>
      </c>
      <c r="D2012" s="42" t="s">
        <v>95</v>
      </c>
      <c r="E2012" s="42" t="s">
        <v>179</v>
      </c>
      <c r="F2012" s="48">
        <v>44553</v>
      </c>
      <c r="G2012" s="33">
        <v>11813.68</v>
      </c>
      <c r="H2012" s="33">
        <v>0</v>
      </c>
      <c r="I2012" s="33">
        <v>11813.68</v>
      </c>
      <c r="J2012" s="49">
        <v>481720</v>
      </c>
      <c r="K2012" s="42"/>
      <c r="L2012" s="42"/>
    </row>
    <row r="2013" spans="1:12">
      <c r="A2013" s="39" t="s">
        <v>201</v>
      </c>
      <c r="B2013" s="42" t="s">
        <v>158</v>
      </c>
      <c r="C2013" s="42" t="s">
        <v>159</v>
      </c>
      <c r="D2013" s="42" t="s">
        <v>95</v>
      </c>
      <c r="E2013" s="42" t="s">
        <v>179</v>
      </c>
      <c r="F2013" s="48">
        <v>44553</v>
      </c>
      <c r="G2013" s="33">
        <v>0</v>
      </c>
      <c r="H2013" s="33">
        <v>-11813.68</v>
      </c>
      <c r="I2013" s="33">
        <v>-11813.68</v>
      </c>
      <c r="J2013" s="49">
        <v>481720</v>
      </c>
      <c r="K2013" s="42"/>
      <c r="L2013" s="42"/>
    </row>
    <row r="2014" spans="1:12">
      <c r="A2014" s="39" t="s">
        <v>201</v>
      </c>
      <c r="B2014" s="42" t="s">
        <v>158</v>
      </c>
      <c r="C2014" s="42" t="s">
        <v>159</v>
      </c>
      <c r="D2014" s="42" t="s">
        <v>95</v>
      </c>
      <c r="E2014" s="42" t="s">
        <v>179</v>
      </c>
      <c r="F2014" s="48">
        <v>44561</v>
      </c>
      <c r="G2014" s="33">
        <v>1619.74</v>
      </c>
      <c r="H2014" s="33">
        <v>0</v>
      </c>
      <c r="I2014" s="33">
        <v>1619.74</v>
      </c>
      <c r="J2014" s="49">
        <v>478653</v>
      </c>
      <c r="K2014" s="42"/>
      <c r="L2014" s="42"/>
    </row>
    <row r="2015" spans="1:12">
      <c r="A2015" s="39" t="s">
        <v>201</v>
      </c>
      <c r="B2015" s="42" t="s">
        <v>158</v>
      </c>
      <c r="C2015" s="42" t="s">
        <v>159</v>
      </c>
      <c r="D2015" s="42" t="s">
        <v>95</v>
      </c>
      <c r="E2015" s="42" t="s">
        <v>179</v>
      </c>
      <c r="F2015" s="48">
        <v>44561</v>
      </c>
      <c r="G2015" s="33">
        <v>13433.42</v>
      </c>
      <c r="H2015" s="33">
        <v>0</v>
      </c>
      <c r="I2015" s="33">
        <v>13433.42</v>
      </c>
      <c r="J2015" s="49">
        <v>481776</v>
      </c>
      <c r="K2015" s="42"/>
      <c r="L2015" s="42"/>
    </row>
    <row r="2016" spans="1:12">
      <c r="A2016" s="39" t="s">
        <v>201</v>
      </c>
      <c r="B2016" s="42" t="s">
        <v>158</v>
      </c>
      <c r="C2016" s="42" t="s">
        <v>159</v>
      </c>
      <c r="D2016" s="42" t="s">
        <v>95</v>
      </c>
      <c r="E2016" s="42" t="s">
        <v>179</v>
      </c>
      <c r="F2016" s="48">
        <v>44561</v>
      </c>
      <c r="G2016" s="33">
        <v>0</v>
      </c>
      <c r="H2016" s="33">
        <v>-13433.42</v>
      </c>
      <c r="I2016" s="33">
        <v>-13433.42</v>
      </c>
      <c r="J2016" s="49">
        <v>481776</v>
      </c>
      <c r="K2016" s="42"/>
      <c r="L2016" s="42"/>
    </row>
    <row r="2017" spans="1:12">
      <c r="A2017" s="39" t="s">
        <v>201</v>
      </c>
      <c r="B2017" s="42" t="s">
        <v>158</v>
      </c>
      <c r="C2017" s="42" t="s">
        <v>159</v>
      </c>
      <c r="D2017" s="42" t="s">
        <v>86</v>
      </c>
      <c r="E2017" s="42" t="s">
        <v>147</v>
      </c>
      <c r="F2017" s="48">
        <v>44227</v>
      </c>
      <c r="G2017" s="33">
        <v>78.28</v>
      </c>
      <c r="H2017" s="33">
        <v>0</v>
      </c>
      <c r="I2017" s="33">
        <v>78.28</v>
      </c>
      <c r="J2017" s="49">
        <v>387347</v>
      </c>
      <c r="K2017" s="42"/>
      <c r="L2017" s="42"/>
    </row>
    <row r="2018" spans="1:12">
      <c r="A2018" s="39" t="s">
        <v>201</v>
      </c>
      <c r="B2018" s="42" t="s">
        <v>158</v>
      </c>
      <c r="C2018" s="42" t="s">
        <v>159</v>
      </c>
      <c r="D2018" s="42" t="s">
        <v>86</v>
      </c>
      <c r="E2018" s="42" t="s">
        <v>147</v>
      </c>
      <c r="F2018" s="48">
        <v>44253</v>
      </c>
      <c r="G2018" s="33">
        <v>20</v>
      </c>
      <c r="H2018" s="33">
        <v>0</v>
      </c>
      <c r="I2018" s="33">
        <v>20</v>
      </c>
      <c r="J2018" s="49">
        <v>387350</v>
      </c>
      <c r="K2018" s="42"/>
      <c r="L2018" s="42"/>
    </row>
    <row r="2019" spans="1:12">
      <c r="A2019" s="39" t="s">
        <v>201</v>
      </c>
      <c r="B2019" s="42" t="s">
        <v>158</v>
      </c>
      <c r="C2019" s="42" t="s">
        <v>159</v>
      </c>
      <c r="D2019" s="42" t="s">
        <v>86</v>
      </c>
      <c r="E2019" s="42" t="s">
        <v>147</v>
      </c>
      <c r="F2019" s="48">
        <v>44286</v>
      </c>
      <c r="G2019" s="33">
        <v>98.28</v>
      </c>
      <c r="H2019" s="33">
        <v>0</v>
      </c>
      <c r="I2019" s="33">
        <v>98.28</v>
      </c>
      <c r="J2019" s="49">
        <v>389514</v>
      </c>
      <c r="K2019" s="42"/>
      <c r="L2019" s="42"/>
    </row>
    <row r="2020" spans="1:12">
      <c r="A2020" s="39" t="s">
        <v>201</v>
      </c>
      <c r="B2020" s="42" t="s">
        <v>158</v>
      </c>
      <c r="C2020" s="42" t="s">
        <v>159</v>
      </c>
      <c r="D2020" s="42" t="s">
        <v>86</v>
      </c>
      <c r="E2020" s="42" t="s">
        <v>147</v>
      </c>
      <c r="F2020" s="48">
        <v>44286</v>
      </c>
      <c r="G2020" s="33">
        <v>0</v>
      </c>
      <c r="H2020" s="33">
        <v>-98.28</v>
      </c>
      <c r="I2020" s="33">
        <v>-98.28</v>
      </c>
      <c r="J2020" s="49">
        <v>389514</v>
      </c>
      <c r="K2020" s="42"/>
      <c r="L2020" s="42"/>
    </row>
    <row r="2021" spans="1:12">
      <c r="A2021" s="39" t="s">
        <v>201</v>
      </c>
      <c r="B2021" s="42" t="s">
        <v>158</v>
      </c>
      <c r="C2021" s="42" t="s">
        <v>159</v>
      </c>
      <c r="D2021" s="42" t="s">
        <v>86</v>
      </c>
      <c r="E2021" s="42" t="s">
        <v>147</v>
      </c>
      <c r="F2021" s="48">
        <v>44286</v>
      </c>
      <c r="G2021" s="33">
        <v>5.01</v>
      </c>
      <c r="H2021" s="33">
        <v>-5.01</v>
      </c>
      <c r="I2021" s="33">
        <v>0</v>
      </c>
      <c r="J2021" s="49">
        <v>389693</v>
      </c>
      <c r="K2021" s="42"/>
      <c r="L2021" s="42"/>
    </row>
    <row r="2022" spans="1:12">
      <c r="A2022" s="39" t="s">
        <v>201</v>
      </c>
      <c r="B2022" s="42" t="s">
        <v>158</v>
      </c>
      <c r="C2022" s="42" t="s">
        <v>159</v>
      </c>
      <c r="D2022" s="42" t="s">
        <v>86</v>
      </c>
      <c r="E2022" s="42" t="s">
        <v>147</v>
      </c>
      <c r="F2022" s="48">
        <v>44287</v>
      </c>
      <c r="G2022" s="33">
        <v>28.69</v>
      </c>
      <c r="H2022" s="33">
        <v>0</v>
      </c>
      <c r="I2022" s="33">
        <v>28.69</v>
      </c>
      <c r="J2022" s="49">
        <v>414730</v>
      </c>
      <c r="K2022" s="42"/>
      <c r="L2022" s="42"/>
    </row>
    <row r="2023" spans="1:12">
      <c r="A2023" s="39" t="s">
        <v>201</v>
      </c>
      <c r="B2023" s="42" t="s">
        <v>158</v>
      </c>
      <c r="C2023" s="42" t="s">
        <v>159</v>
      </c>
      <c r="D2023" s="42" t="s">
        <v>86</v>
      </c>
      <c r="E2023" s="42" t="s">
        <v>147</v>
      </c>
      <c r="F2023" s="48">
        <v>44287</v>
      </c>
      <c r="G2023" s="33">
        <v>309.77999999999997</v>
      </c>
      <c r="H2023" s="33">
        <v>0</v>
      </c>
      <c r="I2023" s="33">
        <v>309.77999999999997</v>
      </c>
      <c r="J2023" s="49">
        <v>414732</v>
      </c>
      <c r="K2023" s="42"/>
      <c r="L2023" s="42"/>
    </row>
    <row r="2024" spans="1:12">
      <c r="A2024" s="39" t="s">
        <v>201</v>
      </c>
      <c r="B2024" s="42" t="s">
        <v>158</v>
      </c>
      <c r="C2024" s="42" t="s">
        <v>159</v>
      </c>
      <c r="D2024" s="42" t="s">
        <v>86</v>
      </c>
      <c r="E2024" s="42" t="s">
        <v>147</v>
      </c>
      <c r="F2024" s="48">
        <v>44287</v>
      </c>
      <c r="G2024" s="33">
        <v>46.25</v>
      </c>
      <c r="H2024" s="33">
        <v>0</v>
      </c>
      <c r="I2024" s="33">
        <v>46.25</v>
      </c>
      <c r="J2024" s="49">
        <v>414734</v>
      </c>
      <c r="K2024" s="42"/>
      <c r="L2024" s="42"/>
    </row>
    <row r="2025" spans="1:12">
      <c r="A2025" s="39" t="s">
        <v>201</v>
      </c>
      <c r="B2025" s="42" t="s">
        <v>158</v>
      </c>
      <c r="C2025" s="42" t="s">
        <v>159</v>
      </c>
      <c r="D2025" s="42" t="s">
        <v>86</v>
      </c>
      <c r="E2025" s="42" t="s">
        <v>147</v>
      </c>
      <c r="F2025" s="48">
        <v>44377</v>
      </c>
      <c r="G2025" s="33">
        <v>483</v>
      </c>
      <c r="H2025" s="33">
        <v>0</v>
      </c>
      <c r="I2025" s="33">
        <v>483</v>
      </c>
      <c r="J2025" s="49">
        <v>416817</v>
      </c>
      <c r="K2025" s="42"/>
      <c r="L2025" s="42"/>
    </row>
    <row r="2026" spans="1:12">
      <c r="A2026" s="39" t="s">
        <v>201</v>
      </c>
      <c r="B2026" s="42" t="s">
        <v>158</v>
      </c>
      <c r="C2026" s="42" t="s">
        <v>159</v>
      </c>
      <c r="D2026" s="42" t="s">
        <v>86</v>
      </c>
      <c r="E2026" s="42" t="s">
        <v>147</v>
      </c>
      <c r="F2026" s="48">
        <v>44377</v>
      </c>
      <c r="G2026" s="33">
        <v>0</v>
      </c>
      <c r="H2026" s="33">
        <v>-483</v>
      </c>
      <c r="I2026" s="33">
        <v>-483</v>
      </c>
      <c r="J2026" s="49">
        <v>416817</v>
      </c>
      <c r="K2026" s="42"/>
      <c r="L2026" s="42"/>
    </row>
    <row r="2027" spans="1:12">
      <c r="A2027" s="39" t="s">
        <v>201</v>
      </c>
      <c r="B2027" s="42" t="s">
        <v>158</v>
      </c>
      <c r="C2027" s="42" t="s">
        <v>159</v>
      </c>
      <c r="D2027" s="42" t="s">
        <v>86</v>
      </c>
      <c r="E2027" s="42" t="s">
        <v>147</v>
      </c>
      <c r="F2027" s="48">
        <v>44470</v>
      </c>
      <c r="G2027" s="33">
        <v>2625</v>
      </c>
      <c r="H2027" s="33">
        <v>0</v>
      </c>
      <c r="I2027" s="33">
        <v>2625</v>
      </c>
      <c r="J2027" s="49">
        <v>477586</v>
      </c>
      <c r="K2027" s="42"/>
      <c r="L2027" s="42"/>
    </row>
    <row r="2028" spans="1:12">
      <c r="A2028" s="39" t="s">
        <v>201</v>
      </c>
      <c r="B2028" s="42" t="s">
        <v>158</v>
      </c>
      <c r="C2028" s="42" t="s">
        <v>159</v>
      </c>
      <c r="D2028" s="42" t="s">
        <v>86</v>
      </c>
      <c r="E2028" s="42" t="s">
        <v>147</v>
      </c>
      <c r="F2028" s="48">
        <v>44500</v>
      </c>
      <c r="G2028" s="33">
        <v>5</v>
      </c>
      <c r="H2028" s="33">
        <v>0</v>
      </c>
      <c r="I2028" s="33">
        <v>5</v>
      </c>
      <c r="J2028" s="49">
        <v>478604</v>
      </c>
      <c r="K2028" s="42"/>
      <c r="L2028" s="42"/>
    </row>
    <row r="2029" spans="1:12">
      <c r="A2029" s="39" t="s">
        <v>201</v>
      </c>
      <c r="B2029" s="42" t="s">
        <v>158</v>
      </c>
      <c r="C2029" s="42" t="s">
        <v>159</v>
      </c>
      <c r="D2029" s="42" t="s">
        <v>86</v>
      </c>
      <c r="E2029" s="42" t="s">
        <v>147</v>
      </c>
      <c r="F2029" s="48">
        <v>44530</v>
      </c>
      <c r="G2029" s="33">
        <v>54.17</v>
      </c>
      <c r="H2029" s="33">
        <v>0</v>
      </c>
      <c r="I2029" s="33">
        <v>54.17</v>
      </c>
      <c r="J2029" s="49">
        <v>478606</v>
      </c>
      <c r="K2029" s="42"/>
      <c r="L2029" s="42"/>
    </row>
    <row r="2030" spans="1:12">
      <c r="A2030" s="39" t="s">
        <v>201</v>
      </c>
      <c r="B2030" s="42" t="s">
        <v>158</v>
      </c>
      <c r="C2030" s="42" t="s">
        <v>159</v>
      </c>
      <c r="D2030" s="42" t="s">
        <v>86</v>
      </c>
      <c r="E2030" s="42" t="s">
        <v>147</v>
      </c>
      <c r="F2030" s="48">
        <v>44530</v>
      </c>
      <c r="G2030" s="33">
        <v>200</v>
      </c>
      <c r="H2030" s="33">
        <v>0</v>
      </c>
      <c r="I2030" s="33">
        <v>200</v>
      </c>
      <c r="J2030" s="49">
        <v>478610</v>
      </c>
      <c r="K2030" s="42"/>
      <c r="L2030" s="42"/>
    </row>
    <row r="2031" spans="1:12">
      <c r="A2031" s="39" t="s">
        <v>201</v>
      </c>
      <c r="B2031" s="42" t="s">
        <v>158</v>
      </c>
      <c r="C2031" s="42" t="s">
        <v>159</v>
      </c>
      <c r="D2031" s="42" t="s">
        <v>86</v>
      </c>
      <c r="E2031" s="42" t="s">
        <v>147</v>
      </c>
      <c r="F2031" s="48">
        <v>44553</v>
      </c>
      <c r="G2031" s="33">
        <v>3367.17</v>
      </c>
      <c r="H2031" s="33">
        <v>0</v>
      </c>
      <c r="I2031" s="33">
        <v>3367.17</v>
      </c>
      <c r="J2031" s="49">
        <v>481720</v>
      </c>
      <c r="K2031" s="42"/>
      <c r="L2031" s="42"/>
    </row>
    <row r="2032" spans="1:12">
      <c r="A2032" s="39" t="s">
        <v>201</v>
      </c>
      <c r="B2032" s="42" t="s">
        <v>158</v>
      </c>
      <c r="C2032" s="42" t="s">
        <v>159</v>
      </c>
      <c r="D2032" s="42" t="s">
        <v>86</v>
      </c>
      <c r="E2032" s="42" t="s">
        <v>147</v>
      </c>
      <c r="F2032" s="48">
        <v>44553</v>
      </c>
      <c r="G2032" s="33">
        <v>0</v>
      </c>
      <c r="H2032" s="33">
        <v>-3367.17</v>
      </c>
      <c r="I2032" s="33">
        <v>-3367.17</v>
      </c>
      <c r="J2032" s="49">
        <v>481720</v>
      </c>
      <c r="K2032" s="42"/>
      <c r="L2032" s="42"/>
    </row>
    <row r="2033" spans="1:12">
      <c r="A2033" s="39" t="s">
        <v>201</v>
      </c>
      <c r="B2033" s="42" t="s">
        <v>158</v>
      </c>
      <c r="C2033" s="42" t="s">
        <v>159</v>
      </c>
      <c r="D2033" s="42" t="s">
        <v>86</v>
      </c>
      <c r="E2033" s="42" t="s">
        <v>147</v>
      </c>
      <c r="F2033" s="48">
        <v>44561</v>
      </c>
      <c r="G2033" s="33">
        <v>3367.17</v>
      </c>
      <c r="H2033" s="33">
        <v>0</v>
      </c>
      <c r="I2033" s="33">
        <v>3367.17</v>
      </c>
      <c r="J2033" s="49">
        <v>481776</v>
      </c>
      <c r="K2033" s="42"/>
      <c r="L2033" s="42"/>
    </row>
    <row r="2034" spans="1:12">
      <c r="A2034" s="39" t="s">
        <v>201</v>
      </c>
      <c r="B2034" s="42" t="s">
        <v>158</v>
      </c>
      <c r="C2034" s="42" t="s">
        <v>159</v>
      </c>
      <c r="D2034" s="42" t="s">
        <v>86</v>
      </c>
      <c r="E2034" s="42" t="s">
        <v>147</v>
      </c>
      <c r="F2034" s="48">
        <v>44561</v>
      </c>
      <c r="G2034" s="33">
        <v>0</v>
      </c>
      <c r="H2034" s="33">
        <v>-3367.17</v>
      </c>
      <c r="I2034" s="33">
        <v>-3367.17</v>
      </c>
      <c r="J2034" s="49">
        <v>481776</v>
      </c>
      <c r="K2034" s="42"/>
      <c r="L2034" s="42"/>
    </row>
    <row r="2035" spans="1:12">
      <c r="A2035" s="39" t="s">
        <v>201</v>
      </c>
      <c r="B2035" s="42" t="s">
        <v>158</v>
      </c>
      <c r="C2035" s="42" t="s">
        <v>159</v>
      </c>
      <c r="D2035" s="42" t="s">
        <v>122</v>
      </c>
      <c r="E2035" s="42" t="s">
        <v>123</v>
      </c>
      <c r="F2035" s="48">
        <v>44165</v>
      </c>
      <c r="G2035" s="33">
        <v>1072.49</v>
      </c>
      <c r="H2035" s="33">
        <v>-1072.49</v>
      </c>
      <c r="I2035" s="33">
        <v>0</v>
      </c>
      <c r="J2035" s="49">
        <v>360238</v>
      </c>
      <c r="K2035" s="42"/>
      <c r="L2035" s="42"/>
    </row>
    <row r="2036" spans="1:12">
      <c r="A2036" s="39" t="s">
        <v>201</v>
      </c>
      <c r="B2036" s="42" t="s">
        <v>158</v>
      </c>
      <c r="C2036" s="42" t="s">
        <v>159</v>
      </c>
      <c r="D2036" s="42" t="s">
        <v>122</v>
      </c>
      <c r="E2036" s="42" t="s">
        <v>123</v>
      </c>
      <c r="F2036" s="48">
        <v>44183</v>
      </c>
      <c r="G2036" s="33">
        <v>1072.49</v>
      </c>
      <c r="H2036" s="33">
        <v>-1072.49</v>
      </c>
      <c r="I2036" s="33">
        <v>0</v>
      </c>
      <c r="J2036" s="49">
        <v>360298</v>
      </c>
      <c r="K2036" s="42"/>
      <c r="L2036" s="42"/>
    </row>
    <row r="2037" spans="1:12">
      <c r="A2037" s="39" t="s">
        <v>201</v>
      </c>
      <c r="B2037" s="42" t="s">
        <v>158</v>
      </c>
      <c r="C2037" s="42" t="s">
        <v>159</v>
      </c>
      <c r="D2037" s="42" t="s">
        <v>122</v>
      </c>
      <c r="E2037" s="42" t="s">
        <v>123</v>
      </c>
      <c r="F2037" s="48">
        <v>44286</v>
      </c>
      <c r="G2037" s="33">
        <v>74.52</v>
      </c>
      <c r="H2037" s="33">
        <v>-74.52</v>
      </c>
      <c r="I2037" s="33">
        <v>0</v>
      </c>
      <c r="J2037" s="49">
        <v>389693</v>
      </c>
      <c r="K2037" s="42"/>
      <c r="L2037" s="42"/>
    </row>
    <row r="2038" spans="1:12">
      <c r="A2038" s="39" t="s">
        <v>201</v>
      </c>
      <c r="B2038" s="42" t="s">
        <v>158</v>
      </c>
      <c r="C2038" s="42" t="s">
        <v>159</v>
      </c>
      <c r="D2038" s="42" t="s">
        <v>119</v>
      </c>
      <c r="E2038" s="42" t="s">
        <v>185</v>
      </c>
      <c r="F2038" s="48">
        <v>44378</v>
      </c>
      <c r="G2038" s="33">
        <v>7164.72</v>
      </c>
      <c r="H2038" s="33">
        <v>0</v>
      </c>
      <c r="I2038" s="33">
        <v>7164.72</v>
      </c>
      <c r="J2038" s="49">
        <v>446307</v>
      </c>
      <c r="K2038" s="42"/>
      <c r="L2038" s="42"/>
    </row>
    <row r="2039" spans="1:12">
      <c r="A2039" s="39" t="s">
        <v>201</v>
      </c>
      <c r="B2039" s="42" t="s">
        <v>158</v>
      </c>
      <c r="C2039" s="42" t="s">
        <v>159</v>
      </c>
      <c r="D2039" s="42" t="s">
        <v>119</v>
      </c>
      <c r="E2039" s="42" t="s">
        <v>185</v>
      </c>
      <c r="F2039" s="48">
        <v>44553</v>
      </c>
      <c r="G2039" s="33">
        <v>7164.72</v>
      </c>
      <c r="H2039" s="33">
        <v>0</v>
      </c>
      <c r="I2039" s="33">
        <v>7164.72</v>
      </c>
      <c r="J2039" s="49">
        <v>481720</v>
      </c>
      <c r="K2039" s="42"/>
      <c r="L2039" s="42"/>
    </row>
    <row r="2040" spans="1:12">
      <c r="A2040" s="39" t="s">
        <v>201</v>
      </c>
      <c r="B2040" s="42" t="s">
        <v>158</v>
      </c>
      <c r="C2040" s="42" t="s">
        <v>159</v>
      </c>
      <c r="D2040" s="42" t="s">
        <v>119</v>
      </c>
      <c r="E2040" s="42" t="s">
        <v>185</v>
      </c>
      <c r="F2040" s="48">
        <v>44553</v>
      </c>
      <c r="G2040" s="33">
        <v>0</v>
      </c>
      <c r="H2040" s="33">
        <v>-7164.72</v>
      </c>
      <c r="I2040" s="33">
        <v>-7164.72</v>
      </c>
      <c r="J2040" s="49">
        <v>481720</v>
      </c>
      <c r="K2040" s="42"/>
      <c r="L2040" s="42"/>
    </row>
    <row r="2041" spans="1:12">
      <c r="A2041" s="39" t="s">
        <v>201</v>
      </c>
      <c r="B2041" s="42" t="s">
        <v>158</v>
      </c>
      <c r="C2041" s="42" t="s">
        <v>159</v>
      </c>
      <c r="D2041" s="42" t="s">
        <v>119</v>
      </c>
      <c r="E2041" s="42" t="s">
        <v>185</v>
      </c>
      <c r="F2041" s="48">
        <v>44561</v>
      </c>
      <c r="G2041" s="33">
        <v>7164.72</v>
      </c>
      <c r="H2041" s="33">
        <v>0</v>
      </c>
      <c r="I2041" s="33">
        <v>7164.72</v>
      </c>
      <c r="J2041" s="49">
        <v>481776</v>
      </c>
      <c r="K2041" s="42"/>
      <c r="L2041" s="42"/>
    </row>
    <row r="2042" spans="1:12">
      <c r="A2042" s="39" t="s">
        <v>201</v>
      </c>
      <c r="B2042" s="42" t="s">
        <v>158</v>
      </c>
      <c r="C2042" s="42" t="s">
        <v>159</v>
      </c>
      <c r="D2042" s="42" t="s">
        <v>119</v>
      </c>
      <c r="E2042" s="42" t="s">
        <v>185</v>
      </c>
      <c r="F2042" s="48">
        <v>44561</v>
      </c>
      <c r="G2042" s="33">
        <v>0</v>
      </c>
      <c r="H2042" s="33">
        <v>-7164.72</v>
      </c>
      <c r="I2042" s="33">
        <v>-7164.72</v>
      </c>
      <c r="J2042" s="49">
        <v>481776</v>
      </c>
      <c r="K2042" s="42"/>
      <c r="L2042" s="42"/>
    </row>
    <row r="2043" spans="1:12">
      <c r="A2043" s="39" t="s">
        <v>201</v>
      </c>
      <c r="B2043" s="42" t="s">
        <v>158</v>
      </c>
      <c r="C2043" s="42" t="s">
        <v>159</v>
      </c>
      <c r="D2043" s="42" t="s">
        <v>134</v>
      </c>
      <c r="E2043" s="42" t="s">
        <v>135</v>
      </c>
      <c r="F2043" s="48">
        <v>44196</v>
      </c>
      <c r="G2043" s="33">
        <v>25.26</v>
      </c>
      <c r="H2043" s="33">
        <v>0</v>
      </c>
      <c r="I2043" s="33">
        <v>25.26</v>
      </c>
      <c r="J2043" s="49">
        <v>360309</v>
      </c>
      <c r="K2043" s="42"/>
      <c r="L2043" s="42"/>
    </row>
    <row r="2044" spans="1:12">
      <c r="A2044" s="39" t="s">
        <v>201</v>
      </c>
      <c r="B2044" s="42" t="s">
        <v>158</v>
      </c>
      <c r="C2044" s="42" t="s">
        <v>159</v>
      </c>
      <c r="D2044" s="42" t="s">
        <v>134</v>
      </c>
      <c r="E2044" s="42" t="s">
        <v>135</v>
      </c>
      <c r="F2044" s="48">
        <v>44196</v>
      </c>
      <c r="G2044" s="33">
        <v>43.1</v>
      </c>
      <c r="H2044" s="33">
        <v>0</v>
      </c>
      <c r="I2044" s="33">
        <v>43.1</v>
      </c>
      <c r="J2044" s="49">
        <v>360310</v>
      </c>
      <c r="K2044" s="42"/>
      <c r="L2044" s="42"/>
    </row>
    <row r="2045" spans="1:12">
      <c r="A2045" s="39" t="s">
        <v>201</v>
      </c>
      <c r="B2045" s="42" t="s">
        <v>158</v>
      </c>
      <c r="C2045" s="42" t="s">
        <v>159</v>
      </c>
      <c r="D2045" s="42" t="s">
        <v>134</v>
      </c>
      <c r="E2045" s="42" t="s">
        <v>135</v>
      </c>
      <c r="F2045" s="48">
        <v>44227</v>
      </c>
      <c r="G2045" s="33">
        <v>979.22</v>
      </c>
      <c r="H2045" s="33">
        <v>0</v>
      </c>
      <c r="I2045" s="33">
        <v>979.22</v>
      </c>
      <c r="J2045" s="49">
        <v>387348</v>
      </c>
      <c r="K2045" s="42"/>
      <c r="L2045" s="42"/>
    </row>
    <row r="2046" spans="1:12">
      <c r="A2046" s="39" t="s">
        <v>201</v>
      </c>
      <c r="B2046" s="42" t="s">
        <v>158</v>
      </c>
      <c r="C2046" s="42" t="s">
        <v>159</v>
      </c>
      <c r="D2046" s="42" t="s">
        <v>134</v>
      </c>
      <c r="E2046" s="42" t="s">
        <v>135</v>
      </c>
      <c r="F2046" s="48">
        <v>44286</v>
      </c>
      <c r="G2046" s="33">
        <v>1047.58</v>
      </c>
      <c r="H2046" s="33">
        <v>0</v>
      </c>
      <c r="I2046" s="33">
        <v>1047.58</v>
      </c>
      <c r="J2046" s="49">
        <v>389514</v>
      </c>
      <c r="K2046" s="42"/>
      <c r="L2046" s="42"/>
    </row>
    <row r="2047" spans="1:12">
      <c r="A2047" s="39" t="s">
        <v>201</v>
      </c>
      <c r="B2047" s="42" t="s">
        <v>158</v>
      </c>
      <c r="C2047" s="42" t="s">
        <v>159</v>
      </c>
      <c r="D2047" s="42" t="s">
        <v>134</v>
      </c>
      <c r="E2047" s="42" t="s">
        <v>135</v>
      </c>
      <c r="F2047" s="48">
        <v>44286</v>
      </c>
      <c r="G2047" s="33">
        <v>0</v>
      </c>
      <c r="H2047" s="33">
        <v>-1047.58</v>
      </c>
      <c r="I2047" s="33">
        <v>-1047.58</v>
      </c>
      <c r="J2047" s="49">
        <v>389514</v>
      </c>
      <c r="K2047" s="42"/>
      <c r="L2047" s="42"/>
    </row>
    <row r="2048" spans="1:12">
      <c r="A2048" s="39" t="s">
        <v>201</v>
      </c>
      <c r="B2048" s="42" t="s">
        <v>158</v>
      </c>
      <c r="C2048" s="42" t="s">
        <v>159</v>
      </c>
      <c r="D2048" s="42" t="s">
        <v>134</v>
      </c>
      <c r="E2048" s="42" t="s">
        <v>135</v>
      </c>
      <c r="F2048" s="48">
        <v>44286</v>
      </c>
      <c r="G2048" s="33">
        <v>53.42</v>
      </c>
      <c r="H2048" s="33">
        <v>-53.42</v>
      </c>
      <c r="I2048" s="33">
        <v>0</v>
      </c>
      <c r="J2048" s="49">
        <v>389693</v>
      </c>
      <c r="K2048" s="42"/>
      <c r="L2048" s="42"/>
    </row>
    <row r="2049" spans="1:12">
      <c r="A2049" s="39" t="s">
        <v>201</v>
      </c>
      <c r="B2049" s="42" t="s">
        <v>158</v>
      </c>
      <c r="C2049" s="42" t="s">
        <v>159</v>
      </c>
      <c r="D2049" s="42" t="s">
        <v>134</v>
      </c>
      <c r="E2049" s="42" t="s">
        <v>135</v>
      </c>
      <c r="F2049" s="48">
        <v>44287</v>
      </c>
      <c r="G2049" s="33">
        <v>19.36</v>
      </c>
      <c r="H2049" s="33">
        <v>0</v>
      </c>
      <c r="I2049" s="33">
        <v>19.36</v>
      </c>
      <c r="J2049" s="49">
        <v>414727</v>
      </c>
      <c r="K2049" s="42"/>
      <c r="L2049" s="42"/>
    </row>
    <row r="2050" spans="1:12">
      <c r="A2050" s="39" t="s">
        <v>201</v>
      </c>
      <c r="B2050" s="42" t="s">
        <v>158</v>
      </c>
      <c r="C2050" s="42" t="s">
        <v>159</v>
      </c>
      <c r="D2050" s="42" t="s">
        <v>134</v>
      </c>
      <c r="E2050" s="42" t="s">
        <v>135</v>
      </c>
      <c r="F2050" s="48">
        <v>44287</v>
      </c>
      <c r="G2050" s="33">
        <v>1212.46</v>
      </c>
      <c r="H2050" s="33">
        <v>0</v>
      </c>
      <c r="I2050" s="33">
        <v>1212.46</v>
      </c>
      <c r="J2050" s="49">
        <v>414728</v>
      </c>
      <c r="K2050" s="42"/>
      <c r="L2050" s="42"/>
    </row>
    <row r="2051" spans="1:12">
      <c r="A2051" s="39" t="s">
        <v>201</v>
      </c>
      <c r="B2051" s="42" t="s">
        <v>158</v>
      </c>
      <c r="C2051" s="42" t="s">
        <v>159</v>
      </c>
      <c r="D2051" s="42" t="s">
        <v>134</v>
      </c>
      <c r="E2051" s="42" t="s">
        <v>135</v>
      </c>
      <c r="F2051" s="48">
        <v>44287</v>
      </c>
      <c r="G2051" s="33">
        <v>203.23</v>
      </c>
      <c r="H2051" s="33">
        <v>0</v>
      </c>
      <c r="I2051" s="33">
        <v>203.23</v>
      </c>
      <c r="J2051" s="49">
        <v>414729</v>
      </c>
      <c r="K2051" s="42"/>
      <c r="L2051" s="42"/>
    </row>
    <row r="2052" spans="1:12">
      <c r="A2052" s="39" t="s">
        <v>201</v>
      </c>
      <c r="B2052" s="42" t="s">
        <v>158</v>
      </c>
      <c r="C2052" s="42" t="s">
        <v>159</v>
      </c>
      <c r="D2052" s="42" t="s">
        <v>134</v>
      </c>
      <c r="E2052" s="42" t="s">
        <v>135</v>
      </c>
      <c r="F2052" s="48">
        <v>44287</v>
      </c>
      <c r="G2052" s="33">
        <v>156.65</v>
      </c>
      <c r="H2052" s="33">
        <v>0</v>
      </c>
      <c r="I2052" s="33">
        <v>156.65</v>
      </c>
      <c r="J2052" s="49">
        <v>414731</v>
      </c>
      <c r="K2052" s="42"/>
      <c r="L2052" s="42"/>
    </row>
    <row r="2053" spans="1:12">
      <c r="A2053" s="39" t="s">
        <v>201</v>
      </c>
      <c r="B2053" s="42" t="s">
        <v>158</v>
      </c>
      <c r="C2053" s="42" t="s">
        <v>159</v>
      </c>
      <c r="D2053" s="42" t="s">
        <v>134</v>
      </c>
      <c r="E2053" s="42" t="s">
        <v>135</v>
      </c>
      <c r="F2053" s="48">
        <v>44287</v>
      </c>
      <c r="G2053" s="33">
        <v>227.4</v>
      </c>
      <c r="H2053" s="33">
        <v>0</v>
      </c>
      <c r="I2053" s="33">
        <v>227.4</v>
      </c>
      <c r="J2053" s="49">
        <v>414733</v>
      </c>
      <c r="K2053" s="42"/>
      <c r="L2053" s="42"/>
    </row>
    <row r="2054" spans="1:12">
      <c r="A2054" s="39" t="s">
        <v>201</v>
      </c>
      <c r="B2054" s="42" t="s">
        <v>158</v>
      </c>
      <c r="C2054" s="42" t="s">
        <v>159</v>
      </c>
      <c r="D2054" s="42" t="s">
        <v>134</v>
      </c>
      <c r="E2054" s="42" t="s">
        <v>135</v>
      </c>
      <c r="F2054" s="48">
        <v>44287</v>
      </c>
      <c r="G2054" s="33">
        <v>391.03</v>
      </c>
      <c r="H2054" s="33">
        <v>0</v>
      </c>
      <c r="I2054" s="33">
        <v>391.03</v>
      </c>
      <c r="J2054" s="49">
        <v>414735</v>
      </c>
      <c r="K2054" s="42"/>
      <c r="L2054" s="42"/>
    </row>
    <row r="2055" spans="1:12">
      <c r="A2055" s="39" t="s">
        <v>201</v>
      </c>
      <c r="B2055" s="42" t="s">
        <v>158</v>
      </c>
      <c r="C2055" s="42" t="s">
        <v>159</v>
      </c>
      <c r="D2055" s="42" t="s">
        <v>134</v>
      </c>
      <c r="E2055" s="42" t="s">
        <v>135</v>
      </c>
      <c r="F2055" s="48">
        <v>44287</v>
      </c>
      <c r="G2055" s="33">
        <v>421.84</v>
      </c>
      <c r="H2055" s="33">
        <v>0</v>
      </c>
      <c r="I2055" s="33">
        <v>421.84</v>
      </c>
      <c r="J2055" s="49">
        <v>414737</v>
      </c>
      <c r="K2055" s="42"/>
      <c r="L2055" s="42"/>
    </row>
    <row r="2056" spans="1:12">
      <c r="A2056" s="39" t="s">
        <v>201</v>
      </c>
      <c r="B2056" s="42" t="s">
        <v>158</v>
      </c>
      <c r="C2056" s="42" t="s">
        <v>159</v>
      </c>
      <c r="D2056" s="42" t="s">
        <v>134</v>
      </c>
      <c r="E2056" s="42" t="s">
        <v>135</v>
      </c>
      <c r="F2056" s="48">
        <v>44287</v>
      </c>
      <c r="G2056" s="33">
        <v>228.22</v>
      </c>
      <c r="H2056" s="33">
        <v>0</v>
      </c>
      <c r="I2056" s="33">
        <v>228.22</v>
      </c>
      <c r="J2056" s="49">
        <v>414738</v>
      </c>
      <c r="K2056" s="42"/>
      <c r="L2056" s="42"/>
    </row>
    <row r="2057" spans="1:12">
      <c r="A2057" s="39" t="s">
        <v>201</v>
      </c>
      <c r="B2057" s="42" t="s">
        <v>158</v>
      </c>
      <c r="C2057" s="42" t="s">
        <v>159</v>
      </c>
      <c r="D2057" s="42" t="s">
        <v>134</v>
      </c>
      <c r="E2057" s="42" t="s">
        <v>135</v>
      </c>
      <c r="F2057" s="48">
        <v>44287</v>
      </c>
      <c r="G2057" s="33">
        <v>912.55</v>
      </c>
      <c r="H2057" s="33">
        <v>0</v>
      </c>
      <c r="I2057" s="33">
        <v>912.55</v>
      </c>
      <c r="J2057" s="49">
        <v>414745</v>
      </c>
      <c r="K2057" s="42"/>
      <c r="L2057" s="42"/>
    </row>
    <row r="2058" spans="1:12">
      <c r="A2058" s="39" t="s">
        <v>201</v>
      </c>
      <c r="B2058" s="42" t="s">
        <v>158</v>
      </c>
      <c r="C2058" s="42" t="s">
        <v>159</v>
      </c>
      <c r="D2058" s="42" t="s">
        <v>134</v>
      </c>
      <c r="E2058" s="42" t="s">
        <v>135</v>
      </c>
      <c r="F2058" s="48">
        <v>44287</v>
      </c>
      <c r="G2058" s="33">
        <v>105.59</v>
      </c>
      <c r="H2058" s="33">
        <v>0</v>
      </c>
      <c r="I2058" s="33">
        <v>105.59</v>
      </c>
      <c r="J2058" s="49">
        <v>414746</v>
      </c>
      <c r="K2058" s="42"/>
      <c r="L2058" s="42"/>
    </row>
    <row r="2059" spans="1:12">
      <c r="A2059" s="39" t="s">
        <v>201</v>
      </c>
      <c r="B2059" s="42" t="s">
        <v>158</v>
      </c>
      <c r="C2059" s="42" t="s">
        <v>159</v>
      </c>
      <c r="D2059" s="42" t="s">
        <v>134</v>
      </c>
      <c r="E2059" s="42" t="s">
        <v>135</v>
      </c>
      <c r="F2059" s="48">
        <v>44287</v>
      </c>
      <c r="G2059" s="33">
        <v>228.98</v>
      </c>
      <c r="H2059" s="33">
        <v>0</v>
      </c>
      <c r="I2059" s="33">
        <v>228.98</v>
      </c>
      <c r="J2059" s="49">
        <v>414747</v>
      </c>
      <c r="K2059" s="42"/>
      <c r="L2059" s="42"/>
    </row>
    <row r="2060" spans="1:12">
      <c r="A2060" s="39" t="s">
        <v>201</v>
      </c>
      <c r="B2060" s="42" t="s">
        <v>158</v>
      </c>
      <c r="C2060" s="42" t="s">
        <v>159</v>
      </c>
      <c r="D2060" s="42" t="s">
        <v>134</v>
      </c>
      <c r="E2060" s="42" t="s">
        <v>135</v>
      </c>
      <c r="F2060" s="48">
        <v>44287</v>
      </c>
      <c r="G2060" s="33">
        <v>72.989999999999995</v>
      </c>
      <c r="H2060" s="33">
        <v>0</v>
      </c>
      <c r="I2060" s="33">
        <v>72.989999999999995</v>
      </c>
      <c r="J2060" s="49">
        <v>414748</v>
      </c>
      <c r="K2060" s="42"/>
      <c r="L2060" s="42"/>
    </row>
    <row r="2061" spans="1:12">
      <c r="A2061" s="39" t="s">
        <v>201</v>
      </c>
      <c r="B2061" s="42" t="s">
        <v>158</v>
      </c>
      <c r="C2061" s="42" t="s">
        <v>159</v>
      </c>
      <c r="D2061" s="42" t="s">
        <v>134</v>
      </c>
      <c r="E2061" s="42" t="s">
        <v>135</v>
      </c>
      <c r="F2061" s="48">
        <v>44287</v>
      </c>
      <c r="G2061" s="33">
        <v>72</v>
      </c>
      <c r="H2061" s="33">
        <v>0</v>
      </c>
      <c r="I2061" s="33">
        <v>72</v>
      </c>
      <c r="J2061" s="49">
        <v>414749</v>
      </c>
      <c r="K2061" s="42"/>
      <c r="L2061" s="42"/>
    </row>
    <row r="2062" spans="1:12">
      <c r="A2062" s="39" t="s">
        <v>201</v>
      </c>
      <c r="B2062" s="42" t="s">
        <v>158</v>
      </c>
      <c r="C2062" s="42" t="s">
        <v>159</v>
      </c>
      <c r="D2062" s="42" t="s">
        <v>134</v>
      </c>
      <c r="E2062" s="42" t="s">
        <v>135</v>
      </c>
      <c r="F2062" s="48">
        <v>44377</v>
      </c>
      <c r="G2062" s="33">
        <v>5299.88</v>
      </c>
      <c r="H2062" s="33">
        <v>0</v>
      </c>
      <c r="I2062" s="33">
        <v>5299.88</v>
      </c>
      <c r="J2062" s="49">
        <v>416817</v>
      </c>
      <c r="K2062" s="42"/>
      <c r="L2062" s="42"/>
    </row>
    <row r="2063" spans="1:12">
      <c r="A2063" s="39" t="s">
        <v>201</v>
      </c>
      <c r="B2063" s="42" t="s">
        <v>158</v>
      </c>
      <c r="C2063" s="42" t="s">
        <v>159</v>
      </c>
      <c r="D2063" s="42" t="s">
        <v>134</v>
      </c>
      <c r="E2063" s="42" t="s">
        <v>135</v>
      </c>
      <c r="F2063" s="48">
        <v>44377</v>
      </c>
      <c r="G2063" s="33">
        <v>0</v>
      </c>
      <c r="H2063" s="33">
        <v>-5299.88</v>
      </c>
      <c r="I2063" s="33">
        <v>-5299.88</v>
      </c>
      <c r="J2063" s="49">
        <v>416817</v>
      </c>
      <c r="K2063" s="42"/>
      <c r="L2063" s="42"/>
    </row>
    <row r="2064" spans="1:12">
      <c r="A2064" s="39" t="s">
        <v>201</v>
      </c>
      <c r="B2064" s="42" t="s">
        <v>158</v>
      </c>
      <c r="C2064" s="42" t="s">
        <v>159</v>
      </c>
      <c r="D2064" s="42" t="s">
        <v>134</v>
      </c>
      <c r="E2064" s="42" t="s">
        <v>135</v>
      </c>
      <c r="F2064" s="48">
        <v>44553</v>
      </c>
      <c r="G2064" s="33">
        <v>5299.88</v>
      </c>
      <c r="H2064" s="33">
        <v>0</v>
      </c>
      <c r="I2064" s="33">
        <v>5299.88</v>
      </c>
      <c r="J2064" s="49">
        <v>481720</v>
      </c>
      <c r="K2064" s="42"/>
      <c r="L2064" s="42"/>
    </row>
    <row r="2065" spans="1:12">
      <c r="A2065" s="39" t="s">
        <v>201</v>
      </c>
      <c r="B2065" s="42" t="s">
        <v>158</v>
      </c>
      <c r="C2065" s="42" t="s">
        <v>159</v>
      </c>
      <c r="D2065" s="42" t="s">
        <v>134</v>
      </c>
      <c r="E2065" s="42" t="s">
        <v>135</v>
      </c>
      <c r="F2065" s="48">
        <v>44553</v>
      </c>
      <c r="G2065" s="33">
        <v>0</v>
      </c>
      <c r="H2065" s="33">
        <v>-5299.88</v>
      </c>
      <c r="I2065" s="33">
        <v>-5299.88</v>
      </c>
      <c r="J2065" s="49">
        <v>481720</v>
      </c>
      <c r="K2065" s="42"/>
      <c r="L2065" s="42"/>
    </row>
    <row r="2066" spans="1:12">
      <c r="A2066" s="39" t="s">
        <v>201</v>
      </c>
      <c r="B2066" s="42" t="s">
        <v>158</v>
      </c>
      <c r="C2066" s="42" t="s">
        <v>159</v>
      </c>
      <c r="D2066" s="42" t="s">
        <v>134</v>
      </c>
      <c r="E2066" s="42" t="s">
        <v>135</v>
      </c>
      <c r="F2066" s="48">
        <v>44561</v>
      </c>
      <c r="G2066" s="33">
        <v>5299.88</v>
      </c>
      <c r="H2066" s="33">
        <v>0</v>
      </c>
      <c r="I2066" s="33">
        <v>5299.88</v>
      </c>
      <c r="J2066" s="49">
        <v>481776</v>
      </c>
      <c r="K2066" s="42"/>
      <c r="L2066" s="42"/>
    </row>
    <row r="2067" spans="1:12">
      <c r="A2067" s="39" t="s">
        <v>201</v>
      </c>
      <c r="B2067" s="42" t="s">
        <v>158</v>
      </c>
      <c r="C2067" s="42" t="s">
        <v>159</v>
      </c>
      <c r="D2067" s="42" t="s">
        <v>134</v>
      </c>
      <c r="E2067" s="42" t="s">
        <v>135</v>
      </c>
      <c r="F2067" s="48">
        <v>44561</v>
      </c>
      <c r="G2067" s="33">
        <v>0</v>
      </c>
      <c r="H2067" s="33">
        <v>-5299.88</v>
      </c>
      <c r="I2067" s="33">
        <v>-5299.88</v>
      </c>
      <c r="J2067" s="49">
        <v>481776</v>
      </c>
      <c r="K2067" s="42"/>
      <c r="L2067" s="42"/>
    </row>
    <row r="2068" spans="1:12">
      <c r="A2068" s="39" t="s">
        <v>201</v>
      </c>
      <c r="B2068" s="42" t="s">
        <v>158</v>
      </c>
      <c r="C2068" s="42" t="s">
        <v>159</v>
      </c>
      <c r="D2068" s="42" t="s">
        <v>130</v>
      </c>
      <c r="E2068" s="42" t="s">
        <v>131</v>
      </c>
      <c r="F2068" s="48">
        <v>44165</v>
      </c>
      <c r="G2068" s="33">
        <v>59.71</v>
      </c>
      <c r="H2068" s="33">
        <v>0</v>
      </c>
      <c r="I2068" s="33">
        <v>59.71</v>
      </c>
      <c r="J2068" s="49">
        <v>360302</v>
      </c>
      <c r="K2068" s="42"/>
      <c r="L2068" s="42"/>
    </row>
    <row r="2069" spans="1:12">
      <c r="A2069" s="39" t="s">
        <v>201</v>
      </c>
      <c r="B2069" s="42" t="s">
        <v>158</v>
      </c>
      <c r="C2069" s="42" t="s">
        <v>159</v>
      </c>
      <c r="D2069" s="42" t="s">
        <v>130</v>
      </c>
      <c r="E2069" s="42" t="s">
        <v>131</v>
      </c>
      <c r="F2069" s="48">
        <v>44286</v>
      </c>
      <c r="G2069" s="33">
        <v>59.71</v>
      </c>
      <c r="H2069" s="33">
        <v>0</v>
      </c>
      <c r="I2069" s="33">
        <v>59.71</v>
      </c>
      <c r="J2069" s="49">
        <v>389514</v>
      </c>
      <c r="K2069" s="42"/>
      <c r="L2069" s="42"/>
    </row>
    <row r="2070" spans="1:12">
      <c r="A2070" s="39" t="s">
        <v>201</v>
      </c>
      <c r="B2070" s="42" t="s">
        <v>158</v>
      </c>
      <c r="C2070" s="42" t="s">
        <v>159</v>
      </c>
      <c r="D2070" s="42" t="s">
        <v>130</v>
      </c>
      <c r="E2070" s="42" t="s">
        <v>131</v>
      </c>
      <c r="F2070" s="48">
        <v>44286</v>
      </c>
      <c r="G2070" s="33">
        <v>0</v>
      </c>
      <c r="H2070" s="33">
        <v>-59.71</v>
      </c>
      <c r="I2070" s="33">
        <v>-59.71</v>
      </c>
      <c r="J2070" s="49">
        <v>389514</v>
      </c>
      <c r="K2070" s="42"/>
      <c r="L2070" s="42"/>
    </row>
    <row r="2071" spans="1:12">
      <c r="A2071" s="39" t="s">
        <v>201</v>
      </c>
      <c r="B2071" s="42" t="s">
        <v>158</v>
      </c>
      <c r="C2071" s="42" t="s">
        <v>159</v>
      </c>
      <c r="D2071" s="42" t="s">
        <v>130</v>
      </c>
      <c r="E2071" s="42" t="s">
        <v>131</v>
      </c>
      <c r="F2071" s="48">
        <v>44286</v>
      </c>
      <c r="G2071" s="33">
        <v>3.05</v>
      </c>
      <c r="H2071" s="33">
        <v>-3.05</v>
      </c>
      <c r="I2071" s="33">
        <v>0</v>
      </c>
      <c r="J2071" s="49">
        <v>389693</v>
      </c>
      <c r="K2071" s="42"/>
      <c r="L2071" s="42"/>
    </row>
    <row r="2072" spans="1:12">
      <c r="A2072" s="39" t="s">
        <v>201</v>
      </c>
      <c r="B2072" s="42" t="s">
        <v>158</v>
      </c>
      <c r="C2072" s="42" t="s">
        <v>159</v>
      </c>
      <c r="D2072" s="42" t="s">
        <v>130</v>
      </c>
      <c r="E2072" s="42" t="s">
        <v>131</v>
      </c>
      <c r="F2072" s="48">
        <v>44377</v>
      </c>
      <c r="G2072" s="33">
        <v>59.71</v>
      </c>
      <c r="H2072" s="33">
        <v>0</v>
      </c>
      <c r="I2072" s="33">
        <v>59.71</v>
      </c>
      <c r="J2072" s="49">
        <v>416817</v>
      </c>
      <c r="K2072" s="42"/>
      <c r="L2072" s="42"/>
    </row>
    <row r="2073" spans="1:12">
      <c r="A2073" s="39" t="s">
        <v>201</v>
      </c>
      <c r="B2073" s="42" t="s">
        <v>158</v>
      </c>
      <c r="C2073" s="42" t="s">
        <v>159</v>
      </c>
      <c r="D2073" s="42" t="s">
        <v>130</v>
      </c>
      <c r="E2073" s="42" t="s">
        <v>131</v>
      </c>
      <c r="F2073" s="48">
        <v>44377</v>
      </c>
      <c r="G2073" s="33">
        <v>0</v>
      </c>
      <c r="H2073" s="33">
        <v>-59.71</v>
      </c>
      <c r="I2073" s="33">
        <v>-59.71</v>
      </c>
      <c r="J2073" s="49">
        <v>416817</v>
      </c>
      <c r="K2073" s="42"/>
      <c r="L2073" s="42"/>
    </row>
    <row r="2074" spans="1:12">
      <c r="A2074" s="39" t="s">
        <v>201</v>
      </c>
      <c r="B2074" s="42" t="s">
        <v>158</v>
      </c>
      <c r="C2074" s="42" t="s">
        <v>159</v>
      </c>
      <c r="D2074" s="42" t="s">
        <v>130</v>
      </c>
      <c r="E2074" s="42" t="s">
        <v>131</v>
      </c>
      <c r="F2074" s="48">
        <v>44470</v>
      </c>
      <c r="G2074" s="33">
        <v>0</v>
      </c>
      <c r="H2074" s="33">
        <v>-59.71</v>
      </c>
      <c r="I2074" s="33">
        <v>-59.71</v>
      </c>
      <c r="J2074" s="49">
        <v>459529</v>
      </c>
      <c r="K2074" s="42"/>
      <c r="L2074" s="42"/>
    </row>
    <row r="2075" spans="1:12">
      <c r="A2075" s="39" t="s">
        <v>201</v>
      </c>
      <c r="B2075" s="42" t="s">
        <v>158</v>
      </c>
      <c r="C2075" s="42" t="s">
        <v>159</v>
      </c>
      <c r="D2075" s="42" t="s">
        <v>130</v>
      </c>
      <c r="E2075" s="42" t="s">
        <v>193</v>
      </c>
      <c r="F2075" s="48">
        <v>44470</v>
      </c>
      <c r="G2075" s="33">
        <v>59.71</v>
      </c>
      <c r="H2075" s="33">
        <v>0</v>
      </c>
      <c r="I2075" s="33">
        <v>59.71</v>
      </c>
      <c r="J2075" s="49">
        <v>459529</v>
      </c>
      <c r="K2075" s="42"/>
      <c r="L2075" s="42"/>
    </row>
    <row r="2076" spans="1:12">
      <c r="A2076" s="39" t="s">
        <v>201</v>
      </c>
      <c r="B2076" s="42" t="s">
        <v>158</v>
      </c>
      <c r="C2076" s="42" t="s">
        <v>159</v>
      </c>
      <c r="D2076" s="42" t="s">
        <v>130</v>
      </c>
      <c r="E2076" s="42" t="s">
        <v>193</v>
      </c>
      <c r="F2076" s="48">
        <v>44553</v>
      </c>
      <c r="G2076" s="33">
        <v>59.71</v>
      </c>
      <c r="H2076" s="33">
        <v>0</v>
      </c>
      <c r="I2076" s="33">
        <v>59.71</v>
      </c>
      <c r="J2076" s="49">
        <v>481720</v>
      </c>
      <c r="K2076" s="42"/>
      <c r="L2076" s="42"/>
    </row>
    <row r="2077" spans="1:12">
      <c r="A2077" s="39" t="s">
        <v>201</v>
      </c>
      <c r="B2077" s="42" t="s">
        <v>158</v>
      </c>
      <c r="C2077" s="42" t="s">
        <v>159</v>
      </c>
      <c r="D2077" s="42" t="s">
        <v>130</v>
      </c>
      <c r="E2077" s="42" t="s">
        <v>193</v>
      </c>
      <c r="F2077" s="48">
        <v>44553</v>
      </c>
      <c r="G2077" s="33">
        <v>0</v>
      </c>
      <c r="H2077" s="33">
        <v>-59.71</v>
      </c>
      <c r="I2077" s="33">
        <v>-59.71</v>
      </c>
      <c r="J2077" s="49">
        <v>481720</v>
      </c>
      <c r="K2077" s="42"/>
      <c r="L2077" s="42"/>
    </row>
    <row r="2078" spans="1:12">
      <c r="A2078" s="39" t="s">
        <v>201</v>
      </c>
      <c r="B2078" s="42" t="s">
        <v>158</v>
      </c>
      <c r="C2078" s="42" t="s">
        <v>159</v>
      </c>
      <c r="D2078" s="42" t="s">
        <v>130</v>
      </c>
      <c r="E2078" s="42" t="s">
        <v>193</v>
      </c>
      <c r="F2078" s="48">
        <v>44561</v>
      </c>
      <c r="G2078" s="33">
        <v>59.71</v>
      </c>
      <c r="H2078" s="33">
        <v>0</v>
      </c>
      <c r="I2078" s="33">
        <v>59.71</v>
      </c>
      <c r="J2078" s="49">
        <v>481776</v>
      </c>
      <c r="K2078" s="42"/>
      <c r="L2078" s="42"/>
    </row>
    <row r="2079" spans="1:12">
      <c r="A2079" s="39" t="s">
        <v>201</v>
      </c>
      <c r="B2079" s="42" t="s">
        <v>158</v>
      </c>
      <c r="C2079" s="42" t="s">
        <v>159</v>
      </c>
      <c r="D2079" s="42" t="s">
        <v>130</v>
      </c>
      <c r="E2079" s="42" t="s">
        <v>193</v>
      </c>
      <c r="F2079" s="48">
        <v>44561</v>
      </c>
      <c r="G2079" s="33">
        <v>0</v>
      </c>
      <c r="H2079" s="33">
        <v>-59.71</v>
      </c>
      <c r="I2079" s="33">
        <v>-59.71</v>
      </c>
      <c r="J2079" s="49">
        <v>481776</v>
      </c>
      <c r="K2079" s="42"/>
      <c r="L2079" s="42"/>
    </row>
    <row r="2080" spans="1:12">
      <c r="A2080" s="39" t="s">
        <v>201</v>
      </c>
      <c r="B2080" s="42" t="s">
        <v>158</v>
      </c>
      <c r="C2080" s="42" t="s">
        <v>159</v>
      </c>
      <c r="D2080" s="42" t="s">
        <v>112</v>
      </c>
      <c r="E2080" s="42" t="s">
        <v>113</v>
      </c>
      <c r="F2080" s="48">
        <v>44165</v>
      </c>
      <c r="G2080" s="33">
        <v>450</v>
      </c>
      <c r="H2080" s="33">
        <v>0</v>
      </c>
      <c r="I2080" s="33">
        <v>450</v>
      </c>
      <c r="J2080" s="49">
        <v>360257</v>
      </c>
      <c r="K2080" s="42"/>
      <c r="L2080" s="42"/>
    </row>
    <row r="2081" spans="1:12">
      <c r="A2081" s="39" t="s">
        <v>201</v>
      </c>
      <c r="B2081" s="42" t="s">
        <v>158</v>
      </c>
      <c r="C2081" s="42" t="s">
        <v>159</v>
      </c>
      <c r="D2081" s="42" t="s">
        <v>112</v>
      </c>
      <c r="E2081" s="42" t="s">
        <v>113</v>
      </c>
      <c r="F2081" s="48">
        <v>44196</v>
      </c>
      <c r="G2081" s="33">
        <v>1480</v>
      </c>
      <c r="H2081" s="33">
        <v>0</v>
      </c>
      <c r="I2081" s="33">
        <v>1480</v>
      </c>
      <c r="J2081" s="49">
        <v>360311</v>
      </c>
      <c r="K2081" s="42"/>
      <c r="L2081" s="42"/>
    </row>
    <row r="2082" spans="1:12">
      <c r="A2082" s="39" t="s">
        <v>201</v>
      </c>
      <c r="B2082" s="42" t="s">
        <v>158</v>
      </c>
      <c r="C2082" s="42" t="s">
        <v>159</v>
      </c>
      <c r="D2082" s="42" t="s">
        <v>112</v>
      </c>
      <c r="E2082" s="42" t="s">
        <v>113</v>
      </c>
      <c r="F2082" s="48">
        <v>44286</v>
      </c>
      <c r="G2082" s="33">
        <v>1930</v>
      </c>
      <c r="H2082" s="33">
        <v>0</v>
      </c>
      <c r="I2082" s="33">
        <v>1930</v>
      </c>
      <c r="J2082" s="49">
        <v>389514</v>
      </c>
      <c r="K2082" s="42"/>
      <c r="L2082" s="42"/>
    </row>
    <row r="2083" spans="1:12">
      <c r="A2083" s="39" t="s">
        <v>201</v>
      </c>
      <c r="B2083" s="42" t="s">
        <v>158</v>
      </c>
      <c r="C2083" s="42" t="s">
        <v>159</v>
      </c>
      <c r="D2083" s="42" t="s">
        <v>112</v>
      </c>
      <c r="E2083" s="42" t="s">
        <v>113</v>
      </c>
      <c r="F2083" s="48">
        <v>44286</v>
      </c>
      <c r="G2083" s="33">
        <v>0</v>
      </c>
      <c r="H2083" s="33">
        <v>-1930</v>
      </c>
      <c r="I2083" s="33">
        <v>-1930</v>
      </c>
      <c r="J2083" s="49">
        <v>389514</v>
      </c>
      <c r="K2083" s="42"/>
      <c r="L2083" s="42"/>
    </row>
    <row r="2084" spans="1:12">
      <c r="A2084" s="39" t="s">
        <v>201</v>
      </c>
      <c r="B2084" s="42" t="s">
        <v>158</v>
      </c>
      <c r="C2084" s="42" t="s">
        <v>159</v>
      </c>
      <c r="D2084" s="42" t="s">
        <v>112</v>
      </c>
      <c r="E2084" s="42" t="s">
        <v>113</v>
      </c>
      <c r="F2084" s="48">
        <v>44286</v>
      </c>
      <c r="G2084" s="33">
        <v>98.41</v>
      </c>
      <c r="H2084" s="33">
        <v>-98.41</v>
      </c>
      <c r="I2084" s="33">
        <v>0</v>
      </c>
      <c r="J2084" s="49">
        <v>389693</v>
      </c>
      <c r="K2084" s="42"/>
      <c r="L2084" s="42"/>
    </row>
    <row r="2085" spans="1:12">
      <c r="A2085" s="39" t="s">
        <v>201</v>
      </c>
      <c r="B2085" s="42" t="s">
        <v>158</v>
      </c>
      <c r="C2085" s="42" t="s">
        <v>159</v>
      </c>
      <c r="D2085" s="42" t="s">
        <v>112</v>
      </c>
      <c r="E2085" s="42" t="s">
        <v>113</v>
      </c>
      <c r="F2085" s="48">
        <v>44287</v>
      </c>
      <c r="G2085" s="33">
        <v>389.91</v>
      </c>
      <c r="H2085" s="33">
        <v>0</v>
      </c>
      <c r="I2085" s="33">
        <v>389.91</v>
      </c>
      <c r="J2085" s="49">
        <v>414750</v>
      </c>
      <c r="K2085" s="42"/>
      <c r="L2085" s="42"/>
    </row>
    <row r="2086" spans="1:12">
      <c r="A2086" s="39" t="s">
        <v>201</v>
      </c>
      <c r="B2086" s="42" t="s">
        <v>158</v>
      </c>
      <c r="C2086" s="42" t="s">
        <v>159</v>
      </c>
      <c r="D2086" s="42" t="s">
        <v>112</v>
      </c>
      <c r="E2086" s="42" t="s">
        <v>113</v>
      </c>
      <c r="F2086" s="48">
        <v>44287</v>
      </c>
      <c r="G2086" s="33">
        <v>389.91</v>
      </c>
      <c r="H2086" s="33">
        <v>0</v>
      </c>
      <c r="I2086" s="33">
        <v>389.91</v>
      </c>
      <c r="J2086" s="49">
        <v>414751</v>
      </c>
      <c r="K2086" s="42"/>
      <c r="L2086" s="42"/>
    </row>
    <row r="2087" spans="1:12">
      <c r="A2087" s="39" t="s">
        <v>201</v>
      </c>
      <c r="B2087" s="42" t="s">
        <v>158</v>
      </c>
      <c r="C2087" s="42" t="s">
        <v>159</v>
      </c>
      <c r="D2087" s="42" t="s">
        <v>112</v>
      </c>
      <c r="E2087" s="42" t="s">
        <v>113</v>
      </c>
      <c r="F2087" s="48">
        <v>44309</v>
      </c>
      <c r="G2087" s="33">
        <v>1520</v>
      </c>
      <c r="H2087" s="33">
        <v>0</v>
      </c>
      <c r="I2087" s="33">
        <v>1520</v>
      </c>
      <c r="J2087" s="49">
        <v>414754</v>
      </c>
      <c r="K2087" s="42"/>
      <c r="L2087" s="42"/>
    </row>
    <row r="2088" spans="1:12">
      <c r="A2088" s="39" t="s">
        <v>201</v>
      </c>
      <c r="B2088" s="42" t="s">
        <v>158</v>
      </c>
      <c r="C2088" s="42" t="s">
        <v>159</v>
      </c>
      <c r="D2088" s="42" t="s">
        <v>112</v>
      </c>
      <c r="E2088" s="42" t="s">
        <v>113</v>
      </c>
      <c r="F2088" s="48">
        <v>44309</v>
      </c>
      <c r="G2088" s="33">
        <v>2850</v>
      </c>
      <c r="H2088" s="33">
        <v>0</v>
      </c>
      <c r="I2088" s="33">
        <v>2850</v>
      </c>
      <c r="J2088" s="49">
        <v>414755</v>
      </c>
      <c r="K2088" s="42"/>
      <c r="L2088" s="42"/>
    </row>
    <row r="2089" spans="1:12">
      <c r="A2089" s="39" t="s">
        <v>201</v>
      </c>
      <c r="B2089" s="42" t="s">
        <v>158</v>
      </c>
      <c r="C2089" s="42" t="s">
        <v>159</v>
      </c>
      <c r="D2089" s="42" t="s">
        <v>112</v>
      </c>
      <c r="E2089" s="42" t="s">
        <v>113</v>
      </c>
      <c r="F2089" s="48">
        <v>44316</v>
      </c>
      <c r="G2089" s="33">
        <v>271</v>
      </c>
      <c r="H2089" s="33">
        <v>0</v>
      </c>
      <c r="I2089" s="33">
        <v>271</v>
      </c>
      <c r="J2089" s="49">
        <v>414759</v>
      </c>
      <c r="K2089" s="42"/>
      <c r="L2089" s="42"/>
    </row>
    <row r="2090" spans="1:12">
      <c r="A2090" s="39" t="s">
        <v>201</v>
      </c>
      <c r="B2090" s="42" t="s">
        <v>158</v>
      </c>
      <c r="C2090" s="42" t="s">
        <v>159</v>
      </c>
      <c r="D2090" s="42" t="s">
        <v>112</v>
      </c>
      <c r="E2090" s="42" t="s">
        <v>113</v>
      </c>
      <c r="F2090" s="48">
        <v>44347</v>
      </c>
      <c r="G2090" s="33">
        <v>300</v>
      </c>
      <c r="H2090" s="33">
        <v>0</v>
      </c>
      <c r="I2090" s="33">
        <v>300</v>
      </c>
      <c r="J2090" s="49">
        <v>414760</v>
      </c>
      <c r="K2090" s="42"/>
      <c r="L2090" s="42"/>
    </row>
    <row r="2091" spans="1:12">
      <c r="A2091" s="39" t="s">
        <v>201</v>
      </c>
      <c r="B2091" s="42" t="s">
        <v>158</v>
      </c>
      <c r="C2091" s="42" t="s">
        <v>159</v>
      </c>
      <c r="D2091" s="42" t="s">
        <v>112</v>
      </c>
      <c r="E2091" s="42" t="s">
        <v>113</v>
      </c>
      <c r="F2091" s="48">
        <v>44347</v>
      </c>
      <c r="G2091" s="33">
        <v>2610</v>
      </c>
      <c r="H2091" s="33">
        <v>0</v>
      </c>
      <c r="I2091" s="33">
        <v>2610</v>
      </c>
      <c r="J2091" s="49">
        <v>414766</v>
      </c>
      <c r="K2091" s="42"/>
      <c r="L2091" s="42"/>
    </row>
    <row r="2092" spans="1:12">
      <c r="A2092" s="39" t="s">
        <v>201</v>
      </c>
      <c r="B2092" s="42" t="s">
        <v>158</v>
      </c>
      <c r="C2092" s="42" t="s">
        <v>159</v>
      </c>
      <c r="D2092" s="42" t="s">
        <v>112</v>
      </c>
      <c r="E2092" s="42" t="s">
        <v>113</v>
      </c>
      <c r="F2092" s="48">
        <v>44348</v>
      </c>
      <c r="G2092" s="33">
        <v>3245</v>
      </c>
      <c r="H2092" s="33">
        <v>0</v>
      </c>
      <c r="I2092" s="33">
        <v>3245</v>
      </c>
      <c r="J2092" s="49">
        <v>414758</v>
      </c>
      <c r="K2092" s="42"/>
      <c r="L2092" s="42"/>
    </row>
    <row r="2093" spans="1:12">
      <c r="A2093" s="39" t="s">
        <v>201</v>
      </c>
      <c r="B2093" s="42" t="s">
        <v>158</v>
      </c>
      <c r="C2093" s="42" t="s">
        <v>159</v>
      </c>
      <c r="D2093" s="42" t="s">
        <v>112</v>
      </c>
      <c r="E2093" s="42" t="s">
        <v>113</v>
      </c>
      <c r="F2093" s="48">
        <v>44348</v>
      </c>
      <c r="G2093" s="33">
        <v>357.5</v>
      </c>
      <c r="H2093" s="33">
        <v>0</v>
      </c>
      <c r="I2093" s="33">
        <v>357.5</v>
      </c>
      <c r="J2093" s="49">
        <v>414765</v>
      </c>
      <c r="K2093" s="42"/>
      <c r="L2093" s="42"/>
    </row>
    <row r="2094" spans="1:12">
      <c r="A2094" s="39" t="s">
        <v>201</v>
      </c>
      <c r="B2094" s="42" t="s">
        <v>158</v>
      </c>
      <c r="C2094" s="42" t="s">
        <v>159</v>
      </c>
      <c r="D2094" s="42" t="s">
        <v>112</v>
      </c>
      <c r="E2094" s="42" t="s">
        <v>113</v>
      </c>
      <c r="F2094" s="48">
        <v>44377</v>
      </c>
      <c r="G2094" s="33">
        <v>13863.32</v>
      </c>
      <c r="H2094" s="33">
        <v>0</v>
      </c>
      <c r="I2094" s="33">
        <v>13863.32</v>
      </c>
      <c r="J2094" s="49">
        <v>416817</v>
      </c>
      <c r="K2094" s="42"/>
      <c r="L2094" s="42"/>
    </row>
    <row r="2095" spans="1:12">
      <c r="A2095" s="39" t="s">
        <v>201</v>
      </c>
      <c r="B2095" s="42" t="s">
        <v>158</v>
      </c>
      <c r="C2095" s="42" t="s">
        <v>159</v>
      </c>
      <c r="D2095" s="42" t="s">
        <v>112</v>
      </c>
      <c r="E2095" s="42" t="s">
        <v>113</v>
      </c>
      <c r="F2095" s="48">
        <v>44377</v>
      </c>
      <c r="G2095" s="33">
        <v>0</v>
      </c>
      <c r="H2095" s="33">
        <v>-13863.32</v>
      </c>
      <c r="I2095" s="33">
        <v>-13863.32</v>
      </c>
      <c r="J2095" s="49">
        <v>416817</v>
      </c>
      <c r="K2095" s="42"/>
      <c r="L2095" s="42"/>
    </row>
    <row r="2096" spans="1:12">
      <c r="A2096" s="39" t="s">
        <v>201</v>
      </c>
      <c r="B2096" s="42" t="s">
        <v>158</v>
      </c>
      <c r="C2096" s="42" t="s">
        <v>159</v>
      </c>
      <c r="D2096" s="42" t="s">
        <v>112</v>
      </c>
      <c r="E2096" s="42" t="s">
        <v>113</v>
      </c>
      <c r="F2096" s="48">
        <v>44408</v>
      </c>
      <c r="G2096" s="33">
        <v>510</v>
      </c>
      <c r="H2096" s="33">
        <v>0</v>
      </c>
      <c r="I2096" s="33">
        <v>510</v>
      </c>
      <c r="J2096" s="49">
        <v>446310</v>
      </c>
      <c r="K2096" s="42"/>
      <c r="L2096" s="42"/>
    </row>
    <row r="2097" spans="1:12">
      <c r="A2097" s="39" t="s">
        <v>201</v>
      </c>
      <c r="B2097" s="42" t="s">
        <v>158</v>
      </c>
      <c r="C2097" s="42" t="s">
        <v>159</v>
      </c>
      <c r="D2097" s="42" t="s">
        <v>112</v>
      </c>
      <c r="E2097" s="42" t="s">
        <v>113</v>
      </c>
      <c r="F2097" s="48">
        <v>44500</v>
      </c>
      <c r="G2097" s="33">
        <v>1050</v>
      </c>
      <c r="H2097" s="33">
        <v>0</v>
      </c>
      <c r="I2097" s="33">
        <v>1050</v>
      </c>
      <c r="J2097" s="49">
        <v>478529</v>
      </c>
      <c r="K2097" s="42"/>
      <c r="L2097" s="42"/>
    </row>
    <row r="2098" spans="1:12">
      <c r="A2098" s="39" t="s">
        <v>201</v>
      </c>
      <c r="B2098" s="42" t="s">
        <v>158</v>
      </c>
      <c r="C2098" s="42" t="s">
        <v>159</v>
      </c>
      <c r="D2098" s="42" t="s">
        <v>112</v>
      </c>
      <c r="E2098" s="42" t="s">
        <v>113</v>
      </c>
      <c r="F2098" s="48">
        <v>44530</v>
      </c>
      <c r="G2098" s="33">
        <v>7955</v>
      </c>
      <c r="H2098" s="33">
        <v>0</v>
      </c>
      <c r="I2098" s="33">
        <v>7955</v>
      </c>
      <c r="J2098" s="49">
        <v>478568</v>
      </c>
      <c r="K2098" s="42"/>
      <c r="L2098" s="42"/>
    </row>
    <row r="2099" spans="1:12">
      <c r="A2099" s="39" t="s">
        <v>201</v>
      </c>
      <c r="B2099" s="42" t="s">
        <v>158</v>
      </c>
      <c r="C2099" s="42" t="s">
        <v>159</v>
      </c>
      <c r="D2099" s="42" t="s">
        <v>112</v>
      </c>
      <c r="E2099" s="42" t="s">
        <v>113</v>
      </c>
      <c r="F2099" s="48">
        <v>44530</v>
      </c>
      <c r="G2099" s="33">
        <v>7557.5</v>
      </c>
      <c r="H2099" s="33">
        <v>0</v>
      </c>
      <c r="I2099" s="33">
        <v>7557.5</v>
      </c>
      <c r="J2099" s="49">
        <v>478570</v>
      </c>
      <c r="K2099" s="42"/>
      <c r="L2099" s="42"/>
    </row>
    <row r="2100" spans="1:12">
      <c r="A2100" s="39" t="s">
        <v>201</v>
      </c>
      <c r="B2100" s="42" t="s">
        <v>158</v>
      </c>
      <c r="C2100" s="42" t="s">
        <v>159</v>
      </c>
      <c r="D2100" s="42" t="s">
        <v>112</v>
      </c>
      <c r="E2100" s="42" t="s">
        <v>113</v>
      </c>
      <c r="F2100" s="48">
        <v>44553</v>
      </c>
      <c r="G2100" s="33">
        <v>30935.82</v>
      </c>
      <c r="H2100" s="33">
        <v>0</v>
      </c>
      <c r="I2100" s="33">
        <v>30935.82</v>
      </c>
      <c r="J2100" s="49">
        <v>481720</v>
      </c>
      <c r="K2100" s="42"/>
      <c r="L2100" s="42"/>
    </row>
    <row r="2101" spans="1:12">
      <c r="A2101" s="39" t="s">
        <v>201</v>
      </c>
      <c r="B2101" s="42" t="s">
        <v>158</v>
      </c>
      <c r="C2101" s="42" t="s">
        <v>159</v>
      </c>
      <c r="D2101" s="42" t="s">
        <v>112</v>
      </c>
      <c r="E2101" s="42" t="s">
        <v>113</v>
      </c>
      <c r="F2101" s="48">
        <v>44553</v>
      </c>
      <c r="G2101" s="33">
        <v>0</v>
      </c>
      <c r="H2101" s="33">
        <v>-30935.82</v>
      </c>
      <c r="I2101" s="33">
        <v>-30935.82</v>
      </c>
      <c r="J2101" s="49">
        <v>481720</v>
      </c>
      <c r="K2101" s="42"/>
      <c r="L2101" s="42"/>
    </row>
    <row r="2102" spans="1:12">
      <c r="A2102" s="39" t="s">
        <v>201</v>
      </c>
      <c r="B2102" s="42" t="s">
        <v>158</v>
      </c>
      <c r="C2102" s="42" t="s">
        <v>159</v>
      </c>
      <c r="D2102" s="42" t="s">
        <v>112</v>
      </c>
      <c r="E2102" s="42" t="s">
        <v>113</v>
      </c>
      <c r="F2102" s="48">
        <v>44561</v>
      </c>
      <c r="G2102" s="33">
        <v>30935.82</v>
      </c>
      <c r="H2102" s="33">
        <v>0</v>
      </c>
      <c r="I2102" s="33">
        <v>30935.82</v>
      </c>
      <c r="J2102" s="49">
        <v>481776</v>
      </c>
      <c r="K2102" s="42"/>
      <c r="L2102" s="42"/>
    </row>
    <row r="2103" spans="1:12">
      <c r="A2103" s="39" t="s">
        <v>201</v>
      </c>
      <c r="B2103" s="42" t="s">
        <v>158</v>
      </c>
      <c r="C2103" s="42" t="s">
        <v>159</v>
      </c>
      <c r="D2103" s="42" t="s">
        <v>112</v>
      </c>
      <c r="E2103" s="42" t="s">
        <v>113</v>
      </c>
      <c r="F2103" s="48">
        <v>44561</v>
      </c>
      <c r="G2103" s="33">
        <v>0</v>
      </c>
      <c r="H2103" s="33">
        <v>-30935.82</v>
      </c>
      <c r="I2103" s="33">
        <v>-30935.82</v>
      </c>
      <c r="J2103" s="49">
        <v>481776</v>
      </c>
      <c r="K2103" s="42"/>
      <c r="L2103" s="42"/>
    </row>
    <row r="2104" spans="1:12">
      <c r="A2104" s="39" t="s">
        <v>201</v>
      </c>
      <c r="B2104" s="42" t="s">
        <v>158</v>
      </c>
      <c r="C2104" s="42" t="s">
        <v>159</v>
      </c>
      <c r="D2104" s="42" t="s">
        <v>132</v>
      </c>
      <c r="E2104" s="42" t="s">
        <v>133</v>
      </c>
      <c r="F2104" s="48">
        <v>44165</v>
      </c>
      <c r="G2104" s="33">
        <v>100</v>
      </c>
      <c r="H2104" s="33">
        <v>0</v>
      </c>
      <c r="I2104" s="33">
        <v>100</v>
      </c>
      <c r="J2104" s="49">
        <v>360239</v>
      </c>
      <c r="K2104" s="42"/>
      <c r="L2104" s="42"/>
    </row>
    <row r="2105" spans="1:12">
      <c r="A2105" s="39" t="s">
        <v>201</v>
      </c>
      <c r="B2105" s="42" t="s">
        <v>158</v>
      </c>
      <c r="C2105" s="42" t="s">
        <v>159</v>
      </c>
      <c r="D2105" s="42" t="s">
        <v>132</v>
      </c>
      <c r="E2105" s="42" t="s">
        <v>133</v>
      </c>
      <c r="F2105" s="48">
        <v>44165</v>
      </c>
      <c r="G2105" s="33">
        <v>799</v>
      </c>
      <c r="H2105" s="33">
        <v>0</v>
      </c>
      <c r="I2105" s="33">
        <v>799</v>
      </c>
      <c r="J2105" s="49">
        <v>360308</v>
      </c>
      <c r="K2105" s="42"/>
      <c r="L2105" s="42"/>
    </row>
    <row r="2106" spans="1:12">
      <c r="A2106" s="39" t="s">
        <v>201</v>
      </c>
      <c r="B2106" s="42" t="s">
        <v>158</v>
      </c>
      <c r="C2106" s="42" t="s">
        <v>159</v>
      </c>
      <c r="D2106" s="42" t="s">
        <v>132</v>
      </c>
      <c r="E2106" s="42" t="s">
        <v>133</v>
      </c>
      <c r="F2106" s="48">
        <v>44227</v>
      </c>
      <c r="G2106" s="33">
        <v>2795</v>
      </c>
      <c r="H2106" s="33">
        <v>0</v>
      </c>
      <c r="I2106" s="33">
        <v>2795</v>
      </c>
      <c r="J2106" s="49">
        <v>387349</v>
      </c>
      <c r="K2106" s="42"/>
      <c r="L2106" s="42"/>
    </row>
    <row r="2107" spans="1:12">
      <c r="A2107" s="39" t="s">
        <v>201</v>
      </c>
      <c r="B2107" s="42" t="s">
        <v>158</v>
      </c>
      <c r="C2107" s="42" t="s">
        <v>159</v>
      </c>
      <c r="D2107" s="42" t="s">
        <v>132</v>
      </c>
      <c r="E2107" s="42" t="s">
        <v>133</v>
      </c>
      <c r="F2107" s="48">
        <v>44286</v>
      </c>
      <c r="G2107" s="33">
        <v>3694</v>
      </c>
      <c r="H2107" s="33">
        <v>0</v>
      </c>
      <c r="I2107" s="33">
        <v>3694</v>
      </c>
      <c r="J2107" s="49">
        <v>389514</v>
      </c>
      <c r="K2107" s="42"/>
      <c r="L2107" s="42"/>
    </row>
    <row r="2108" spans="1:12">
      <c r="A2108" s="39" t="s">
        <v>201</v>
      </c>
      <c r="B2108" s="42" t="s">
        <v>158</v>
      </c>
      <c r="C2108" s="42" t="s">
        <v>159</v>
      </c>
      <c r="D2108" s="42" t="s">
        <v>132</v>
      </c>
      <c r="E2108" s="42" t="s">
        <v>133</v>
      </c>
      <c r="F2108" s="48">
        <v>44286</v>
      </c>
      <c r="G2108" s="33">
        <v>0</v>
      </c>
      <c r="H2108" s="33">
        <v>-3694</v>
      </c>
      <c r="I2108" s="33">
        <v>-3694</v>
      </c>
      <c r="J2108" s="49">
        <v>389514</v>
      </c>
      <c r="K2108" s="42"/>
      <c r="L2108" s="42"/>
    </row>
    <row r="2109" spans="1:12">
      <c r="A2109" s="39" t="s">
        <v>201</v>
      </c>
      <c r="B2109" s="42" t="s">
        <v>158</v>
      </c>
      <c r="C2109" s="42" t="s">
        <v>159</v>
      </c>
      <c r="D2109" s="42" t="s">
        <v>132</v>
      </c>
      <c r="E2109" s="42" t="s">
        <v>133</v>
      </c>
      <c r="F2109" s="48">
        <v>44286</v>
      </c>
      <c r="G2109" s="33">
        <v>188.36</v>
      </c>
      <c r="H2109" s="33">
        <v>-188.36</v>
      </c>
      <c r="I2109" s="33">
        <v>0</v>
      </c>
      <c r="J2109" s="49">
        <v>389693</v>
      </c>
      <c r="K2109" s="42"/>
      <c r="L2109" s="42"/>
    </row>
    <row r="2110" spans="1:12">
      <c r="A2110" s="39" t="s">
        <v>201</v>
      </c>
      <c r="B2110" s="42" t="s">
        <v>158</v>
      </c>
      <c r="C2110" s="42" t="s">
        <v>159</v>
      </c>
      <c r="D2110" s="42" t="s">
        <v>132</v>
      </c>
      <c r="E2110" s="42" t="s">
        <v>133</v>
      </c>
      <c r="F2110" s="48">
        <v>44377</v>
      </c>
      <c r="G2110" s="33">
        <v>3694</v>
      </c>
      <c r="H2110" s="33">
        <v>0</v>
      </c>
      <c r="I2110" s="33">
        <v>3694</v>
      </c>
      <c r="J2110" s="49">
        <v>416817</v>
      </c>
      <c r="K2110" s="42"/>
      <c r="L2110" s="42"/>
    </row>
    <row r="2111" spans="1:12">
      <c r="A2111" s="39" t="s">
        <v>201</v>
      </c>
      <c r="B2111" s="42" t="s">
        <v>158</v>
      </c>
      <c r="C2111" s="42" t="s">
        <v>159</v>
      </c>
      <c r="D2111" s="42" t="s">
        <v>132</v>
      </c>
      <c r="E2111" s="42" t="s">
        <v>133</v>
      </c>
      <c r="F2111" s="48">
        <v>44377</v>
      </c>
      <c r="G2111" s="33">
        <v>0</v>
      </c>
      <c r="H2111" s="33">
        <v>-3694</v>
      </c>
      <c r="I2111" s="33">
        <v>-3694</v>
      </c>
      <c r="J2111" s="49">
        <v>416817</v>
      </c>
      <c r="K2111" s="42"/>
      <c r="L2111" s="42"/>
    </row>
    <row r="2112" spans="1:12">
      <c r="A2112" s="39" t="s">
        <v>201</v>
      </c>
      <c r="B2112" s="42" t="s">
        <v>158</v>
      </c>
      <c r="C2112" s="42" t="s">
        <v>159</v>
      </c>
      <c r="D2112" s="42" t="s">
        <v>132</v>
      </c>
      <c r="E2112" s="42" t="s">
        <v>133</v>
      </c>
      <c r="F2112" s="48">
        <v>44553</v>
      </c>
      <c r="G2112" s="33">
        <v>3694</v>
      </c>
      <c r="H2112" s="33">
        <v>0</v>
      </c>
      <c r="I2112" s="33">
        <v>3694</v>
      </c>
      <c r="J2112" s="49">
        <v>481720</v>
      </c>
      <c r="K2112" s="42"/>
      <c r="L2112" s="42"/>
    </row>
    <row r="2113" spans="1:12">
      <c r="A2113" s="39" t="s">
        <v>201</v>
      </c>
      <c r="B2113" s="42" t="s">
        <v>158</v>
      </c>
      <c r="C2113" s="42" t="s">
        <v>159</v>
      </c>
      <c r="D2113" s="42" t="s">
        <v>132</v>
      </c>
      <c r="E2113" s="42" t="s">
        <v>133</v>
      </c>
      <c r="F2113" s="48">
        <v>44553</v>
      </c>
      <c r="G2113" s="33">
        <v>0</v>
      </c>
      <c r="H2113" s="33">
        <v>-3694</v>
      </c>
      <c r="I2113" s="33">
        <v>-3694</v>
      </c>
      <c r="J2113" s="49">
        <v>481720</v>
      </c>
      <c r="K2113" s="42"/>
      <c r="L2113" s="42"/>
    </row>
    <row r="2114" spans="1:12">
      <c r="A2114" s="39" t="s">
        <v>201</v>
      </c>
      <c r="B2114" s="42" t="s">
        <v>158</v>
      </c>
      <c r="C2114" s="42" t="s">
        <v>159</v>
      </c>
      <c r="D2114" s="42" t="s">
        <v>132</v>
      </c>
      <c r="E2114" s="42" t="s">
        <v>133</v>
      </c>
      <c r="F2114" s="48">
        <v>44561</v>
      </c>
      <c r="G2114" s="33">
        <v>3694</v>
      </c>
      <c r="H2114" s="33">
        <v>0</v>
      </c>
      <c r="I2114" s="33">
        <v>3694</v>
      </c>
      <c r="J2114" s="49">
        <v>481776</v>
      </c>
      <c r="K2114" s="42"/>
      <c r="L2114" s="42"/>
    </row>
    <row r="2115" spans="1:12">
      <c r="A2115" s="39" t="s">
        <v>201</v>
      </c>
      <c r="B2115" s="42" t="s">
        <v>158</v>
      </c>
      <c r="C2115" s="42" t="s">
        <v>159</v>
      </c>
      <c r="D2115" s="42" t="s">
        <v>132</v>
      </c>
      <c r="E2115" s="42" t="s">
        <v>133</v>
      </c>
      <c r="F2115" s="48">
        <v>44561</v>
      </c>
      <c r="G2115" s="33">
        <v>0</v>
      </c>
      <c r="H2115" s="33">
        <v>-3694</v>
      </c>
      <c r="I2115" s="33">
        <v>-3694</v>
      </c>
      <c r="J2115" s="49">
        <v>481776</v>
      </c>
      <c r="K2115" s="42"/>
      <c r="L2115" s="42"/>
    </row>
    <row r="2116" spans="1:12">
      <c r="A2116" s="39" t="s">
        <v>201</v>
      </c>
      <c r="B2116" s="42" t="s">
        <v>158</v>
      </c>
      <c r="C2116" s="42" t="s">
        <v>159</v>
      </c>
      <c r="D2116" s="42" t="s">
        <v>154</v>
      </c>
      <c r="E2116" s="42" t="s">
        <v>155</v>
      </c>
      <c r="F2116" s="48">
        <v>44286</v>
      </c>
      <c r="G2116" s="33">
        <v>7980</v>
      </c>
      <c r="H2116" s="33">
        <v>0</v>
      </c>
      <c r="I2116" s="33">
        <v>7980</v>
      </c>
      <c r="J2116" s="49">
        <v>387232</v>
      </c>
      <c r="K2116" s="42"/>
      <c r="L2116" s="42"/>
    </row>
    <row r="2117" spans="1:12">
      <c r="A2117" s="39" t="s">
        <v>201</v>
      </c>
      <c r="B2117" s="42" t="s">
        <v>158</v>
      </c>
      <c r="C2117" s="42" t="s">
        <v>159</v>
      </c>
      <c r="D2117" s="42" t="s">
        <v>154</v>
      </c>
      <c r="E2117" s="42" t="s">
        <v>155</v>
      </c>
      <c r="F2117" s="48">
        <v>44286</v>
      </c>
      <c r="G2117" s="33">
        <v>7980</v>
      </c>
      <c r="H2117" s="33">
        <v>0</v>
      </c>
      <c r="I2117" s="33">
        <v>7980</v>
      </c>
      <c r="J2117" s="49">
        <v>389514</v>
      </c>
      <c r="K2117" s="42"/>
      <c r="L2117" s="42"/>
    </row>
    <row r="2118" spans="1:12">
      <c r="A2118" s="39" t="s">
        <v>201</v>
      </c>
      <c r="B2118" s="42" t="s">
        <v>158</v>
      </c>
      <c r="C2118" s="42" t="s">
        <v>159</v>
      </c>
      <c r="D2118" s="42" t="s">
        <v>154</v>
      </c>
      <c r="E2118" s="42" t="s">
        <v>155</v>
      </c>
      <c r="F2118" s="48">
        <v>44286</v>
      </c>
      <c r="G2118" s="33">
        <v>0</v>
      </c>
      <c r="H2118" s="33">
        <v>-7980</v>
      </c>
      <c r="I2118" s="33">
        <v>-7980</v>
      </c>
      <c r="J2118" s="49">
        <v>389514</v>
      </c>
      <c r="K2118" s="42"/>
      <c r="L2118" s="42"/>
    </row>
    <row r="2119" spans="1:12">
      <c r="A2119" s="39" t="s">
        <v>201</v>
      </c>
      <c r="B2119" s="42" t="s">
        <v>158</v>
      </c>
      <c r="C2119" s="42" t="s">
        <v>159</v>
      </c>
      <c r="D2119" s="42" t="s">
        <v>154</v>
      </c>
      <c r="E2119" s="42" t="s">
        <v>155</v>
      </c>
      <c r="F2119" s="48">
        <v>44286</v>
      </c>
      <c r="G2119" s="33">
        <v>406.91</v>
      </c>
      <c r="H2119" s="33">
        <v>-406.91</v>
      </c>
      <c r="I2119" s="33">
        <v>0</v>
      </c>
      <c r="J2119" s="49">
        <v>389693</v>
      </c>
      <c r="K2119" s="42"/>
      <c r="L2119" s="42"/>
    </row>
    <row r="2120" spans="1:12">
      <c r="A2120" s="39" t="s">
        <v>201</v>
      </c>
      <c r="B2120" s="42" t="s">
        <v>158</v>
      </c>
      <c r="C2120" s="42" t="s">
        <v>159</v>
      </c>
      <c r="D2120" s="42" t="s">
        <v>154</v>
      </c>
      <c r="E2120" s="42" t="s">
        <v>155</v>
      </c>
      <c r="F2120" s="48">
        <v>44348</v>
      </c>
      <c r="G2120" s="33">
        <v>7980</v>
      </c>
      <c r="H2120" s="33">
        <v>0</v>
      </c>
      <c r="I2120" s="33">
        <v>7980</v>
      </c>
      <c r="J2120" s="49">
        <v>414678</v>
      </c>
      <c r="K2120" s="42"/>
      <c r="L2120" s="42"/>
    </row>
    <row r="2121" spans="1:12">
      <c r="A2121" s="39" t="s">
        <v>201</v>
      </c>
      <c r="B2121" s="42" t="s">
        <v>158</v>
      </c>
      <c r="C2121" s="42" t="s">
        <v>159</v>
      </c>
      <c r="D2121" s="42" t="s">
        <v>154</v>
      </c>
      <c r="E2121" s="42" t="s">
        <v>155</v>
      </c>
      <c r="F2121" s="48">
        <v>44377</v>
      </c>
      <c r="G2121" s="33">
        <v>15960</v>
      </c>
      <c r="H2121" s="33">
        <v>0</v>
      </c>
      <c r="I2121" s="33">
        <v>15960</v>
      </c>
      <c r="J2121" s="49">
        <v>416817</v>
      </c>
      <c r="K2121" s="42"/>
      <c r="L2121" s="42"/>
    </row>
    <row r="2122" spans="1:12">
      <c r="A2122" s="39" t="s">
        <v>201</v>
      </c>
      <c r="B2122" s="42" t="s">
        <v>158</v>
      </c>
      <c r="C2122" s="42" t="s">
        <v>159</v>
      </c>
      <c r="D2122" s="42" t="s">
        <v>154</v>
      </c>
      <c r="E2122" s="42" t="s">
        <v>155</v>
      </c>
      <c r="F2122" s="48">
        <v>44377</v>
      </c>
      <c r="G2122" s="33">
        <v>0</v>
      </c>
      <c r="H2122" s="33">
        <v>-15960</v>
      </c>
      <c r="I2122" s="33">
        <v>-15960</v>
      </c>
      <c r="J2122" s="49">
        <v>416817</v>
      </c>
      <c r="K2122" s="42"/>
      <c r="L2122" s="42"/>
    </row>
    <row r="2123" spans="1:12">
      <c r="A2123" s="39" t="s">
        <v>201</v>
      </c>
      <c r="B2123" s="42" t="s">
        <v>158</v>
      </c>
      <c r="C2123" s="42" t="s">
        <v>159</v>
      </c>
      <c r="D2123" s="42" t="s">
        <v>154</v>
      </c>
      <c r="E2123" s="42" t="s">
        <v>155</v>
      </c>
      <c r="F2123" s="48">
        <v>44469</v>
      </c>
      <c r="G2123" s="33">
        <v>7980</v>
      </c>
      <c r="H2123" s="33">
        <v>0</v>
      </c>
      <c r="I2123" s="33">
        <v>7980</v>
      </c>
      <c r="J2123" s="49">
        <v>446252</v>
      </c>
      <c r="K2123" s="42"/>
      <c r="L2123" s="42"/>
    </row>
    <row r="2124" spans="1:12">
      <c r="A2124" s="39" t="s">
        <v>201</v>
      </c>
      <c r="B2124" s="42" t="s">
        <v>158</v>
      </c>
      <c r="C2124" s="42" t="s">
        <v>159</v>
      </c>
      <c r="D2124" s="42" t="s">
        <v>154</v>
      </c>
      <c r="E2124" s="42" t="s">
        <v>155</v>
      </c>
      <c r="F2124" s="48">
        <v>44500</v>
      </c>
      <c r="G2124" s="33">
        <v>7980</v>
      </c>
      <c r="H2124" s="33">
        <v>0</v>
      </c>
      <c r="I2124" s="33">
        <v>7980</v>
      </c>
      <c r="J2124" s="49">
        <v>477588</v>
      </c>
      <c r="K2124" s="42"/>
      <c r="L2124" s="42"/>
    </row>
    <row r="2125" spans="1:12">
      <c r="A2125" s="39" t="s">
        <v>201</v>
      </c>
      <c r="B2125" s="42" t="s">
        <v>158</v>
      </c>
      <c r="C2125" s="42" t="s">
        <v>159</v>
      </c>
      <c r="D2125" s="42" t="s">
        <v>154</v>
      </c>
      <c r="E2125" s="42" t="s">
        <v>155</v>
      </c>
      <c r="F2125" s="48">
        <v>44553</v>
      </c>
      <c r="G2125" s="33">
        <v>31920</v>
      </c>
      <c r="H2125" s="33">
        <v>0</v>
      </c>
      <c r="I2125" s="33">
        <v>31920</v>
      </c>
      <c r="J2125" s="49">
        <v>481720</v>
      </c>
      <c r="K2125" s="42"/>
      <c r="L2125" s="42"/>
    </row>
    <row r="2126" spans="1:12">
      <c r="A2126" s="39" t="s">
        <v>201</v>
      </c>
      <c r="B2126" s="42" t="s">
        <v>158</v>
      </c>
      <c r="C2126" s="42" t="s">
        <v>159</v>
      </c>
      <c r="D2126" s="42" t="s">
        <v>154</v>
      </c>
      <c r="E2126" s="42" t="s">
        <v>155</v>
      </c>
      <c r="F2126" s="48">
        <v>44553</v>
      </c>
      <c r="G2126" s="33">
        <v>0</v>
      </c>
      <c r="H2126" s="33">
        <v>-31920</v>
      </c>
      <c r="I2126" s="33">
        <v>-31920</v>
      </c>
      <c r="J2126" s="49">
        <v>481720</v>
      </c>
      <c r="K2126" s="42"/>
      <c r="L2126" s="42"/>
    </row>
    <row r="2127" spans="1:12">
      <c r="A2127" s="39" t="s">
        <v>201</v>
      </c>
      <c r="B2127" s="42" t="s">
        <v>158</v>
      </c>
      <c r="C2127" s="42" t="s">
        <v>159</v>
      </c>
      <c r="D2127" s="42" t="s">
        <v>154</v>
      </c>
      <c r="E2127" s="42" t="s">
        <v>155</v>
      </c>
      <c r="F2127" s="48">
        <v>44561</v>
      </c>
      <c r="G2127" s="33">
        <v>31920</v>
      </c>
      <c r="H2127" s="33">
        <v>0</v>
      </c>
      <c r="I2127" s="33">
        <v>31920</v>
      </c>
      <c r="J2127" s="49">
        <v>481776</v>
      </c>
      <c r="K2127" s="42"/>
      <c r="L2127" s="42"/>
    </row>
    <row r="2128" spans="1:12">
      <c r="A2128" s="39" t="s">
        <v>201</v>
      </c>
      <c r="B2128" s="42" t="s">
        <v>158</v>
      </c>
      <c r="C2128" s="42" t="s">
        <v>159</v>
      </c>
      <c r="D2128" s="42" t="s">
        <v>154</v>
      </c>
      <c r="E2128" s="42" t="s">
        <v>155</v>
      </c>
      <c r="F2128" s="48">
        <v>44561</v>
      </c>
      <c r="G2128" s="33">
        <v>0</v>
      </c>
      <c r="H2128" s="33">
        <v>-31920</v>
      </c>
      <c r="I2128" s="33">
        <v>-31920</v>
      </c>
      <c r="J2128" s="49">
        <v>481776</v>
      </c>
      <c r="K2128" s="42"/>
      <c r="L2128" s="42"/>
    </row>
    <row r="2129" spans="1:12">
      <c r="A2129" s="39" t="s">
        <v>201</v>
      </c>
      <c r="B2129" s="42" t="s">
        <v>158</v>
      </c>
      <c r="C2129" s="42" t="s">
        <v>159</v>
      </c>
      <c r="D2129" s="42" t="s">
        <v>114</v>
      </c>
      <c r="E2129" s="42" t="s">
        <v>115</v>
      </c>
      <c r="F2129" s="48">
        <v>44165</v>
      </c>
      <c r="G2129" s="33">
        <v>3861.71</v>
      </c>
      <c r="H2129" s="33">
        <v>-3861.71</v>
      </c>
      <c r="I2129" s="33">
        <v>0</v>
      </c>
      <c r="J2129" s="49">
        <v>360267</v>
      </c>
      <c r="K2129" s="42"/>
      <c r="L2129" s="42"/>
    </row>
    <row r="2130" spans="1:12">
      <c r="A2130" s="39" t="s">
        <v>201</v>
      </c>
      <c r="B2130" s="42" t="s">
        <v>158</v>
      </c>
      <c r="C2130" s="42" t="s">
        <v>159</v>
      </c>
      <c r="D2130" s="42" t="s">
        <v>114</v>
      </c>
      <c r="E2130" s="42" t="s">
        <v>115</v>
      </c>
      <c r="F2130" s="48">
        <v>44165</v>
      </c>
      <c r="G2130" s="33">
        <v>600</v>
      </c>
      <c r="H2130" s="33">
        <v>-600</v>
      </c>
      <c r="I2130" s="33">
        <v>0</v>
      </c>
      <c r="J2130" s="49">
        <v>360272</v>
      </c>
      <c r="K2130" s="42"/>
      <c r="L2130" s="42"/>
    </row>
    <row r="2131" spans="1:12">
      <c r="A2131" s="39" t="s">
        <v>201</v>
      </c>
      <c r="B2131" s="42" t="s">
        <v>158</v>
      </c>
      <c r="C2131" s="42" t="s">
        <v>159</v>
      </c>
      <c r="D2131" s="42" t="s">
        <v>114</v>
      </c>
      <c r="E2131" s="42" t="s">
        <v>115</v>
      </c>
      <c r="F2131" s="48">
        <v>44165</v>
      </c>
      <c r="G2131" s="33">
        <v>185.17</v>
      </c>
      <c r="H2131" s="33">
        <v>-185.17</v>
      </c>
      <c r="I2131" s="33">
        <v>0</v>
      </c>
      <c r="J2131" s="49">
        <v>360278</v>
      </c>
      <c r="K2131" s="42"/>
      <c r="L2131" s="42"/>
    </row>
    <row r="2132" spans="1:12">
      <c r="A2132" s="39" t="s">
        <v>201</v>
      </c>
      <c r="B2132" s="42" t="s">
        <v>158</v>
      </c>
      <c r="C2132" s="42" t="s">
        <v>159</v>
      </c>
      <c r="D2132" s="42" t="s">
        <v>114</v>
      </c>
      <c r="E2132" s="42" t="s">
        <v>115</v>
      </c>
      <c r="F2132" s="48">
        <v>44165</v>
      </c>
      <c r="G2132" s="33">
        <v>1650</v>
      </c>
      <c r="H2132" s="33">
        <v>-1650</v>
      </c>
      <c r="I2132" s="33">
        <v>0</v>
      </c>
      <c r="J2132" s="49">
        <v>360288</v>
      </c>
      <c r="K2132" s="42"/>
      <c r="L2132" s="42"/>
    </row>
    <row r="2133" spans="1:12">
      <c r="A2133" s="39" t="s">
        <v>201</v>
      </c>
      <c r="B2133" s="42" t="s">
        <v>158</v>
      </c>
      <c r="C2133" s="42" t="s">
        <v>159</v>
      </c>
      <c r="D2133" s="42" t="s">
        <v>114</v>
      </c>
      <c r="E2133" s="42" t="s">
        <v>115</v>
      </c>
      <c r="F2133" s="48">
        <v>44232</v>
      </c>
      <c r="G2133" s="33">
        <v>0</v>
      </c>
      <c r="H2133" s="33">
        <v>-3582</v>
      </c>
      <c r="I2133" s="33">
        <v>-3582</v>
      </c>
      <c r="J2133" s="49">
        <v>387224</v>
      </c>
      <c r="K2133" s="42"/>
      <c r="L2133" s="42"/>
    </row>
    <row r="2134" spans="1:12">
      <c r="A2134" s="39" t="s">
        <v>201</v>
      </c>
      <c r="B2134" s="42" t="s">
        <v>158</v>
      </c>
      <c r="C2134" s="42" t="s">
        <v>159</v>
      </c>
      <c r="D2134" s="42" t="s">
        <v>114</v>
      </c>
      <c r="E2134" s="42" t="s">
        <v>115</v>
      </c>
      <c r="F2134" s="48">
        <v>44232</v>
      </c>
      <c r="G2134" s="33">
        <v>0</v>
      </c>
      <c r="H2134" s="33">
        <v>-3582</v>
      </c>
      <c r="I2134" s="33">
        <v>-3582</v>
      </c>
      <c r="J2134" s="49">
        <v>387334</v>
      </c>
      <c r="K2134" s="42"/>
      <c r="L2134" s="42"/>
    </row>
    <row r="2135" spans="1:12">
      <c r="A2135" s="39" t="s">
        <v>201</v>
      </c>
      <c r="B2135" s="42" t="s">
        <v>158</v>
      </c>
      <c r="C2135" s="42" t="s">
        <v>159</v>
      </c>
      <c r="D2135" s="42" t="s">
        <v>114</v>
      </c>
      <c r="E2135" s="42" t="s">
        <v>115</v>
      </c>
      <c r="F2135" s="48">
        <v>44232</v>
      </c>
      <c r="G2135" s="33">
        <v>3582</v>
      </c>
      <c r="H2135" s="33">
        <v>0</v>
      </c>
      <c r="I2135" s="33">
        <v>3582</v>
      </c>
      <c r="J2135" s="49">
        <v>387335</v>
      </c>
      <c r="K2135" s="42"/>
      <c r="L2135" s="42"/>
    </row>
    <row r="2136" spans="1:12">
      <c r="A2136" s="39" t="s">
        <v>201</v>
      </c>
      <c r="B2136" s="42" t="s">
        <v>158</v>
      </c>
      <c r="C2136" s="42" t="s">
        <v>159</v>
      </c>
      <c r="D2136" s="42" t="s">
        <v>114</v>
      </c>
      <c r="E2136" s="42" t="s">
        <v>115</v>
      </c>
      <c r="F2136" s="48">
        <v>44232</v>
      </c>
      <c r="G2136" s="33">
        <v>3582</v>
      </c>
      <c r="H2136" s="33">
        <v>0</v>
      </c>
      <c r="I2136" s="33">
        <v>3582</v>
      </c>
      <c r="J2136" s="49">
        <v>387336</v>
      </c>
      <c r="K2136" s="42"/>
      <c r="L2136" s="42"/>
    </row>
    <row r="2137" spans="1:12">
      <c r="A2137" s="39" t="s">
        <v>201</v>
      </c>
      <c r="B2137" s="42" t="s">
        <v>158</v>
      </c>
      <c r="C2137" s="42" t="s">
        <v>159</v>
      </c>
      <c r="D2137" s="42" t="s">
        <v>114</v>
      </c>
      <c r="E2137" s="42" t="s">
        <v>115</v>
      </c>
      <c r="F2137" s="48">
        <v>44286</v>
      </c>
      <c r="G2137" s="33">
        <v>467.72</v>
      </c>
      <c r="H2137" s="33">
        <v>-467.72</v>
      </c>
      <c r="I2137" s="33">
        <v>0</v>
      </c>
      <c r="J2137" s="49">
        <v>389693</v>
      </c>
      <c r="K2137" s="42"/>
      <c r="L2137" s="42"/>
    </row>
    <row r="2138" spans="1:12">
      <c r="A2138" s="39" t="s">
        <v>201</v>
      </c>
      <c r="B2138" s="42" t="s">
        <v>158</v>
      </c>
      <c r="C2138" s="42" t="s">
        <v>159</v>
      </c>
      <c r="D2138" s="42" t="s">
        <v>102</v>
      </c>
      <c r="E2138" s="42" t="s">
        <v>103</v>
      </c>
      <c r="F2138" s="48">
        <v>44165</v>
      </c>
      <c r="G2138" s="33">
        <v>76.95</v>
      </c>
      <c r="H2138" s="33">
        <v>0</v>
      </c>
      <c r="I2138" s="33">
        <v>76.95</v>
      </c>
      <c r="J2138" s="49">
        <v>360260</v>
      </c>
      <c r="K2138" s="42"/>
      <c r="L2138" s="42"/>
    </row>
    <row r="2139" spans="1:12">
      <c r="A2139" s="39" t="s">
        <v>201</v>
      </c>
      <c r="B2139" s="42" t="s">
        <v>158</v>
      </c>
      <c r="C2139" s="42" t="s">
        <v>159</v>
      </c>
      <c r="D2139" s="42" t="s">
        <v>102</v>
      </c>
      <c r="E2139" s="42" t="s">
        <v>103</v>
      </c>
      <c r="F2139" s="48">
        <v>44165</v>
      </c>
      <c r="G2139" s="33">
        <v>76.95</v>
      </c>
      <c r="H2139" s="33">
        <v>-76.95</v>
      </c>
      <c r="I2139" s="33">
        <v>0</v>
      </c>
      <c r="J2139" s="49">
        <v>360261</v>
      </c>
      <c r="K2139" s="42"/>
      <c r="L2139" s="42"/>
    </row>
    <row r="2140" spans="1:12">
      <c r="A2140" s="39" t="s">
        <v>201</v>
      </c>
      <c r="B2140" s="42" t="s">
        <v>158</v>
      </c>
      <c r="C2140" s="42" t="s">
        <v>159</v>
      </c>
      <c r="D2140" s="42" t="s">
        <v>102</v>
      </c>
      <c r="E2140" s="42" t="s">
        <v>103</v>
      </c>
      <c r="F2140" s="48">
        <v>44165</v>
      </c>
      <c r="G2140" s="33">
        <v>76.95</v>
      </c>
      <c r="H2140" s="33">
        <v>0</v>
      </c>
      <c r="I2140" s="33">
        <v>76.95</v>
      </c>
      <c r="J2140" s="49">
        <v>360303</v>
      </c>
      <c r="K2140" s="42"/>
      <c r="L2140" s="42"/>
    </row>
    <row r="2141" spans="1:12">
      <c r="A2141" s="39" t="s">
        <v>201</v>
      </c>
      <c r="B2141" s="42" t="s">
        <v>158</v>
      </c>
      <c r="C2141" s="42" t="s">
        <v>159</v>
      </c>
      <c r="D2141" s="42" t="s">
        <v>102</v>
      </c>
      <c r="E2141" s="42" t="s">
        <v>103</v>
      </c>
      <c r="F2141" s="48">
        <v>44197</v>
      </c>
      <c r="G2141" s="33">
        <v>75.400000000000006</v>
      </c>
      <c r="H2141" s="33">
        <v>0</v>
      </c>
      <c r="I2141" s="33">
        <v>75.400000000000006</v>
      </c>
      <c r="J2141" s="49">
        <v>387331</v>
      </c>
      <c r="K2141" s="42"/>
      <c r="L2141" s="42"/>
    </row>
    <row r="2142" spans="1:12">
      <c r="A2142" s="39" t="s">
        <v>201</v>
      </c>
      <c r="B2142" s="42" t="s">
        <v>158</v>
      </c>
      <c r="C2142" s="42" t="s">
        <v>159</v>
      </c>
      <c r="D2142" s="42" t="s">
        <v>102</v>
      </c>
      <c r="E2142" s="42" t="s">
        <v>103</v>
      </c>
      <c r="F2142" s="48">
        <v>44197</v>
      </c>
      <c r="G2142" s="33">
        <v>75.400000000000006</v>
      </c>
      <c r="H2142" s="33">
        <v>0</v>
      </c>
      <c r="I2142" s="33">
        <v>75.400000000000006</v>
      </c>
      <c r="J2142" s="49">
        <v>387332</v>
      </c>
      <c r="K2142" s="42"/>
      <c r="L2142" s="42"/>
    </row>
    <row r="2143" spans="1:12">
      <c r="A2143" s="39" t="s">
        <v>201</v>
      </c>
      <c r="B2143" s="42" t="s">
        <v>158</v>
      </c>
      <c r="C2143" s="42" t="s">
        <v>159</v>
      </c>
      <c r="D2143" s="42" t="s">
        <v>102</v>
      </c>
      <c r="E2143" s="42" t="s">
        <v>103</v>
      </c>
      <c r="F2143" s="48">
        <v>44256</v>
      </c>
      <c r="G2143" s="33">
        <v>0</v>
      </c>
      <c r="H2143" s="33">
        <v>-76.95</v>
      </c>
      <c r="I2143" s="33">
        <v>-76.95</v>
      </c>
      <c r="J2143" s="49">
        <v>387341</v>
      </c>
      <c r="K2143" s="42"/>
      <c r="L2143" s="42"/>
    </row>
    <row r="2144" spans="1:12">
      <c r="A2144" s="39" t="s">
        <v>201</v>
      </c>
      <c r="B2144" s="42" t="s">
        <v>158</v>
      </c>
      <c r="C2144" s="42" t="s">
        <v>159</v>
      </c>
      <c r="D2144" s="42" t="s">
        <v>102</v>
      </c>
      <c r="E2144" s="42" t="s">
        <v>103</v>
      </c>
      <c r="F2144" s="48">
        <v>44256</v>
      </c>
      <c r="G2144" s="33">
        <v>76.95</v>
      </c>
      <c r="H2144" s="33">
        <v>0</v>
      </c>
      <c r="I2144" s="33">
        <v>76.95</v>
      </c>
      <c r="J2144" s="49">
        <v>387342</v>
      </c>
      <c r="K2144" s="42"/>
      <c r="L2144" s="42"/>
    </row>
    <row r="2145" spans="1:12">
      <c r="A2145" s="39" t="s">
        <v>201</v>
      </c>
      <c r="B2145" s="42" t="s">
        <v>158</v>
      </c>
      <c r="C2145" s="42" t="s">
        <v>159</v>
      </c>
      <c r="D2145" s="42" t="s">
        <v>102</v>
      </c>
      <c r="E2145" s="42" t="s">
        <v>103</v>
      </c>
      <c r="F2145" s="48">
        <v>44256</v>
      </c>
      <c r="G2145" s="33">
        <v>0</v>
      </c>
      <c r="H2145" s="33">
        <v>-76.95</v>
      </c>
      <c r="I2145" s="33">
        <v>-76.95</v>
      </c>
      <c r="J2145" s="49">
        <v>387343</v>
      </c>
      <c r="K2145" s="42"/>
      <c r="L2145" s="42"/>
    </row>
    <row r="2146" spans="1:12">
      <c r="A2146" s="39" t="s">
        <v>201</v>
      </c>
      <c r="B2146" s="42" t="s">
        <v>158</v>
      </c>
      <c r="C2146" s="42" t="s">
        <v>159</v>
      </c>
      <c r="D2146" s="42" t="s">
        <v>102</v>
      </c>
      <c r="E2146" s="42" t="s">
        <v>103</v>
      </c>
      <c r="F2146" s="48">
        <v>44270</v>
      </c>
      <c r="G2146" s="33">
        <v>34.9</v>
      </c>
      <c r="H2146" s="33">
        <v>0</v>
      </c>
      <c r="I2146" s="33">
        <v>34.9</v>
      </c>
      <c r="J2146" s="49">
        <v>387339</v>
      </c>
      <c r="K2146" s="42"/>
      <c r="L2146" s="42"/>
    </row>
    <row r="2147" spans="1:12">
      <c r="A2147" s="39" t="s">
        <v>201</v>
      </c>
      <c r="B2147" s="42" t="s">
        <v>158</v>
      </c>
      <c r="C2147" s="42" t="s">
        <v>159</v>
      </c>
      <c r="D2147" s="42" t="s">
        <v>102</v>
      </c>
      <c r="E2147" s="42" t="s">
        <v>103</v>
      </c>
      <c r="F2147" s="48">
        <v>44270</v>
      </c>
      <c r="G2147" s="33">
        <v>34.9</v>
      </c>
      <c r="H2147" s="33">
        <v>0</v>
      </c>
      <c r="I2147" s="33">
        <v>34.9</v>
      </c>
      <c r="J2147" s="49">
        <v>387340</v>
      </c>
      <c r="K2147" s="42"/>
      <c r="L2147" s="42"/>
    </row>
    <row r="2148" spans="1:12">
      <c r="A2148" s="39" t="s">
        <v>201</v>
      </c>
      <c r="B2148" s="42" t="s">
        <v>158</v>
      </c>
      <c r="C2148" s="42" t="s">
        <v>159</v>
      </c>
      <c r="D2148" s="42" t="s">
        <v>102</v>
      </c>
      <c r="E2148" s="42" t="s">
        <v>103</v>
      </c>
      <c r="F2148" s="48">
        <v>44286</v>
      </c>
      <c r="G2148" s="33">
        <v>374.5</v>
      </c>
      <c r="H2148" s="33">
        <v>-76.95</v>
      </c>
      <c r="I2148" s="33">
        <v>297.55</v>
      </c>
      <c r="J2148" s="49">
        <v>389514</v>
      </c>
      <c r="K2148" s="42"/>
      <c r="L2148" s="42"/>
    </row>
    <row r="2149" spans="1:12">
      <c r="A2149" s="39" t="s">
        <v>201</v>
      </c>
      <c r="B2149" s="42" t="s">
        <v>158</v>
      </c>
      <c r="C2149" s="42" t="s">
        <v>159</v>
      </c>
      <c r="D2149" s="42" t="s">
        <v>102</v>
      </c>
      <c r="E2149" s="42" t="s">
        <v>103</v>
      </c>
      <c r="F2149" s="48">
        <v>44286</v>
      </c>
      <c r="G2149" s="33">
        <v>76.95</v>
      </c>
      <c r="H2149" s="33">
        <v>-374.5</v>
      </c>
      <c r="I2149" s="33">
        <v>-297.55</v>
      </c>
      <c r="J2149" s="49">
        <v>389514</v>
      </c>
      <c r="K2149" s="42"/>
      <c r="L2149" s="42"/>
    </row>
    <row r="2150" spans="1:12">
      <c r="A2150" s="39" t="s">
        <v>201</v>
      </c>
      <c r="B2150" s="42" t="s">
        <v>158</v>
      </c>
      <c r="C2150" s="42" t="s">
        <v>159</v>
      </c>
      <c r="D2150" s="42" t="s">
        <v>102</v>
      </c>
      <c r="E2150" s="42" t="s">
        <v>103</v>
      </c>
      <c r="F2150" s="48">
        <v>44286</v>
      </c>
      <c r="G2150" s="33">
        <v>28.41</v>
      </c>
      <c r="H2150" s="33">
        <v>-28.41</v>
      </c>
      <c r="I2150" s="33">
        <v>0</v>
      </c>
      <c r="J2150" s="49">
        <v>389693</v>
      </c>
      <c r="K2150" s="42"/>
      <c r="L2150" s="42"/>
    </row>
    <row r="2151" spans="1:12">
      <c r="A2151" s="39" t="s">
        <v>201</v>
      </c>
      <c r="B2151" s="42" t="s">
        <v>158</v>
      </c>
      <c r="C2151" s="42" t="s">
        <v>159</v>
      </c>
      <c r="D2151" s="42" t="s">
        <v>102</v>
      </c>
      <c r="E2151" s="42" t="s">
        <v>103</v>
      </c>
      <c r="F2151" s="48">
        <v>44377</v>
      </c>
      <c r="G2151" s="33">
        <v>374.5</v>
      </c>
      <c r="H2151" s="33">
        <v>-76.95</v>
      </c>
      <c r="I2151" s="33">
        <v>297.55</v>
      </c>
      <c r="J2151" s="49">
        <v>416817</v>
      </c>
      <c r="K2151" s="42"/>
      <c r="L2151" s="42"/>
    </row>
    <row r="2152" spans="1:12">
      <c r="A2152" s="39" t="s">
        <v>201</v>
      </c>
      <c r="B2152" s="42" t="s">
        <v>158</v>
      </c>
      <c r="C2152" s="42" t="s">
        <v>159</v>
      </c>
      <c r="D2152" s="42" t="s">
        <v>102</v>
      </c>
      <c r="E2152" s="42" t="s">
        <v>103</v>
      </c>
      <c r="F2152" s="48">
        <v>44377</v>
      </c>
      <c r="G2152" s="33">
        <v>76.95</v>
      </c>
      <c r="H2152" s="33">
        <v>-374.5</v>
      </c>
      <c r="I2152" s="33">
        <v>-297.55</v>
      </c>
      <c r="J2152" s="49">
        <v>416817</v>
      </c>
      <c r="K2152" s="42"/>
      <c r="L2152" s="42"/>
    </row>
    <row r="2153" spans="1:12">
      <c r="A2153" s="39" t="s">
        <v>201</v>
      </c>
      <c r="B2153" s="42" t="s">
        <v>158</v>
      </c>
      <c r="C2153" s="42" t="s">
        <v>159</v>
      </c>
      <c r="D2153" s="42" t="s">
        <v>102</v>
      </c>
      <c r="E2153" s="42" t="s">
        <v>103</v>
      </c>
      <c r="F2153" s="48">
        <v>44378</v>
      </c>
      <c r="G2153" s="33">
        <v>74.180000000000007</v>
      </c>
      <c r="H2153" s="33">
        <v>0</v>
      </c>
      <c r="I2153" s="33">
        <v>74.180000000000007</v>
      </c>
      <c r="J2153" s="49">
        <v>446306</v>
      </c>
      <c r="K2153" s="42"/>
      <c r="L2153" s="42"/>
    </row>
    <row r="2154" spans="1:12">
      <c r="A2154" s="39" t="s">
        <v>201</v>
      </c>
      <c r="B2154" s="42" t="s">
        <v>158</v>
      </c>
      <c r="C2154" s="42" t="s">
        <v>159</v>
      </c>
      <c r="D2154" s="42" t="s">
        <v>102</v>
      </c>
      <c r="E2154" s="42" t="s">
        <v>103</v>
      </c>
      <c r="F2154" s="48">
        <v>44392</v>
      </c>
      <c r="G2154" s="33">
        <v>29.7</v>
      </c>
      <c r="H2154" s="33">
        <v>0</v>
      </c>
      <c r="I2154" s="33">
        <v>29.7</v>
      </c>
      <c r="J2154" s="49">
        <v>445641</v>
      </c>
      <c r="K2154" s="42"/>
      <c r="L2154" s="42"/>
    </row>
    <row r="2155" spans="1:12">
      <c r="A2155" s="39" t="s">
        <v>201</v>
      </c>
      <c r="B2155" s="42" t="s">
        <v>158</v>
      </c>
      <c r="C2155" s="42" t="s">
        <v>159</v>
      </c>
      <c r="D2155" s="42" t="s">
        <v>102</v>
      </c>
      <c r="E2155" s="42" t="s">
        <v>103</v>
      </c>
      <c r="F2155" s="48">
        <v>44454</v>
      </c>
      <c r="G2155" s="33">
        <v>29.64</v>
      </c>
      <c r="H2155" s="33">
        <v>0</v>
      </c>
      <c r="I2155" s="33">
        <v>29.64</v>
      </c>
      <c r="J2155" s="49">
        <v>446138</v>
      </c>
      <c r="K2155" s="42"/>
      <c r="L2155" s="42"/>
    </row>
    <row r="2156" spans="1:12">
      <c r="A2156" s="39" t="s">
        <v>201</v>
      </c>
      <c r="B2156" s="42" t="s">
        <v>158</v>
      </c>
      <c r="C2156" s="42" t="s">
        <v>159</v>
      </c>
      <c r="D2156" s="42" t="s">
        <v>102</v>
      </c>
      <c r="E2156" s="42" t="s">
        <v>103</v>
      </c>
      <c r="F2156" s="48">
        <v>44484</v>
      </c>
      <c r="G2156" s="33">
        <v>29.66</v>
      </c>
      <c r="H2156" s="33">
        <v>0</v>
      </c>
      <c r="I2156" s="33">
        <v>29.66</v>
      </c>
      <c r="J2156" s="49">
        <v>477581</v>
      </c>
      <c r="K2156" s="42"/>
      <c r="L2156" s="42"/>
    </row>
    <row r="2157" spans="1:12">
      <c r="A2157" s="39" t="s">
        <v>201</v>
      </c>
      <c r="B2157" s="42" t="s">
        <v>158</v>
      </c>
      <c r="C2157" s="42" t="s">
        <v>159</v>
      </c>
      <c r="D2157" s="42" t="s">
        <v>102</v>
      </c>
      <c r="E2157" s="42" t="s">
        <v>103</v>
      </c>
      <c r="F2157" s="48">
        <v>44515</v>
      </c>
      <c r="G2157" s="33">
        <v>29.68</v>
      </c>
      <c r="H2157" s="33">
        <v>0</v>
      </c>
      <c r="I2157" s="33">
        <v>29.68</v>
      </c>
      <c r="J2157" s="49">
        <v>477594</v>
      </c>
      <c r="K2157" s="42"/>
      <c r="L2157" s="42"/>
    </row>
    <row r="2158" spans="1:12">
      <c r="A2158" s="39" t="s">
        <v>201</v>
      </c>
      <c r="B2158" s="42" t="s">
        <v>158</v>
      </c>
      <c r="C2158" s="42" t="s">
        <v>159</v>
      </c>
      <c r="D2158" s="42" t="s">
        <v>102</v>
      </c>
      <c r="E2158" s="42" t="s">
        <v>103</v>
      </c>
      <c r="F2158" s="48">
        <v>44531</v>
      </c>
      <c r="G2158" s="33">
        <v>93.46</v>
      </c>
      <c r="H2158" s="33">
        <v>0</v>
      </c>
      <c r="I2158" s="33">
        <v>93.46</v>
      </c>
      <c r="J2158" s="49">
        <v>478397</v>
      </c>
      <c r="K2158" s="42"/>
      <c r="L2158" s="42"/>
    </row>
    <row r="2159" spans="1:12">
      <c r="A2159" s="39" t="s">
        <v>201</v>
      </c>
      <c r="B2159" s="42" t="s">
        <v>158</v>
      </c>
      <c r="C2159" s="42" t="s">
        <v>159</v>
      </c>
      <c r="D2159" s="42" t="s">
        <v>102</v>
      </c>
      <c r="E2159" s="42" t="s">
        <v>103</v>
      </c>
      <c r="F2159" s="48">
        <v>44553</v>
      </c>
      <c r="G2159" s="33">
        <v>660.82</v>
      </c>
      <c r="H2159" s="33">
        <v>-76.95</v>
      </c>
      <c r="I2159" s="33">
        <v>583.87</v>
      </c>
      <c r="J2159" s="49">
        <v>481720</v>
      </c>
      <c r="K2159" s="42"/>
      <c r="L2159" s="42"/>
    </row>
    <row r="2160" spans="1:12">
      <c r="A2160" s="39" t="s">
        <v>201</v>
      </c>
      <c r="B2160" s="42" t="s">
        <v>158</v>
      </c>
      <c r="C2160" s="42" t="s">
        <v>159</v>
      </c>
      <c r="D2160" s="42" t="s">
        <v>102</v>
      </c>
      <c r="E2160" s="42" t="s">
        <v>103</v>
      </c>
      <c r="F2160" s="48">
        <v>44553</v>
      </c>
      <c r="G2160" s="33">
        <v>76.95</v>
      </c>
      <c r="H2160" s="33">
        <v>-660.82</v>
      </c>
      <c r="I2160" s="33">
        <v>-583.87</v>
      </c>
      <c r="J2160" s="49">
        <v>481720</v>
      </c>
      <c r="K2160" s="42"/>
      <c r="L2160" s="42"/>
    </row>
    <row r="2161" spans="1:12">
      <c r="A2161" s="39" t="s">
        <v>201</v>
      </c>
      <c r="B2161" s="42" t="s">
        <v>158</v>
      </c>
      <c r="C2161" s="42" t="s">
        <v>159</v>
      </c>
      <c r="D2161" s="42" t="s">
        <v>102</v>
      </c>
      <c r="E2161" s="42" t="s">
        <v>103</v>
      </c>
      <c r="F2161" s="48">
        <v>44561</v>
      </c>
      <c r="G2161" s="33">
        <v>660.82</v>
      </c>
      <c r="H2161" s="33">
        <v>-76.95</v>
      </c>
      <c r="I2161" s="33">
        <v>583.87</v>
      </c>
      <c r="J2161" s="49">
        <v>481776</v>
      </c>
      <c r="K2161" s="42"/>
      <c r="L2161" s="42"/>
    </row>
    <row r="2162" spans="1:12">
      <c r="A2162" s="39" t="s">
        <v>201</v>
      </c>
      <c r="B2162" s="42" t="s">
        <v>158</v>
      </c>
      <c r="C2162" s="42" t="s">
        <v>159</v>
      </c>
      <c r="D2162" s="42" t="s">
        <v>102</v>
      </c>
      <c r="E2162" s="42" t="s">
        <v>103</v>
      </c>
      <c r="F2162" s="48">
        <v>44561</v>
      </c>
      <c r="G2162" s="33">
        <v>76.95</v>
      </c>
      <c r="H2162" s="33">
        <v>-660.82</v>
      </c>
      <c r="I2162" s="33">
        <v>-583.87</v>
      </c>
      <c r="J2162" s="49">
        <v>481776</v>
      </c>
      <c r="K2162" s="42"/>
      <c r="L2162" s="42"/>
    </row>
    <row r="2163" spans="1:12">
      <c r="A2163" s="39" t="s">
        <v>201</v>
      </c>
      <c r="B2163" s="42" t="s">
        <v>158</v>
      </c>
      <c r="C2163" s="42" t="s">
        <v>159</v>
      </c>
      <c r="D2163" s="42" t="s">
        <v>61</v>
      </c>
      <c r="E2163" s="42" t="s">
        <v>156</v>
      </c>
      <c r="F2163" s="48">
        <v>44244</v>
      </c>
      <c r="G2163" s="33">
        <v>2309.4699999999998</v>
      </c>
      <c r="H2163" s="33">
        <v>0</v>
      </c>
      <c r="I2163" s="33">
        <v>2309.4699999999998</v>
      </c>
      <c r="J2163" s="49">
        <v>387441</v>
      </c>
      <c r="K2163" s="42"/>
      <c r="L2163" s="42"/>
    </row>
    <row r="2164" spans="1:12">
      <c r="A2164" s="39" t="s">
        <v>201</v>
      </c>
      <c r="B2164" s="42" t="s">
        <v>158</v>
      </c>
      <c r="C2164" s="42" t="s">
        <v>159</v>
      </c>
      <c r="D2164" s="42" t="s">
        <v>61</v>
      </c>
      <c r="E2164" s="42" t="s">
        <v>156</v>
      </c>
      <c r="F2164" s="48">
        <v>44286</v>
      </c>
      <c r="G2164" s="33">
        <v>2309.4699999999998</v>
      </c>
      <c r="H2164" s="33">
        <v>0</v>
      </c>
      <c r="I2164" s="33">
        <v>2309.4699999999998</v>
      </c>
      <c r="J2164" s="49">
        <v>389514</v>
      </c>
      <c r="K2164" s="42"/>
      <c r="L2164" s="42"/>
    </row>
    <row r="2165" spans="1:12">
      <c r="A2165" s="39" t="s">
        <v>201</v>
      </c>
      <c r="B2165" s="42" t="s">
        <v>158</v>
      </c>
      <c r="C2165" s="42" t="s">
        <v>159</v>
      </c>
      <c r="D2165" s="42" t="s">
        <v>61</v>
      </c>
      <c r="E2165" s="42" t="s">
        <v>156</v>
      </c>
      <c r="F2165" s="48">
        <v>44286</v>
      </c>
      <c r="G2165" s="33">
        <v>0</v>
      </c>
      <c r="H2165" s="33">
        <v>-2309.4699999999998</v>
      </c>
      <c r="I2165" s="33">
        <v>-2309.4699999999998</v>
      </c>
      <c r="J2165" s="49">
        <v>389514</v>
      </c>
      <c r="K2165" s="42"/>
      <c r="L2165" s="42"/>
    </row>
    <row r="2166" spans="1:12">
      <c r="A2166" s="39" t="s">
        <v>201</v>
      </c>
      <c r="B2166" s="42" t="s">
        <v>158</v>
      </c>
      <c r="C2166" s="42" t="s">
        <v>159</v>
      </c>
      <c r="D2166" s="42" t="s">
        <v>61</v>
      </c>
      <c r="E2166" s="42" t="s">
        <v>156</v>
      </c>
      <c r="F2166" s="48">
        <v>44286</v>
      </c>
      <c r="G2166" s="33">
        <v>117.76</v>
      </c>
      <c r="H2166" s="33">
        <v>-117.76</v>
      </c>
      <c r="I2166" s="33">
        <v>0</v>
      </c>
      <c r="J2166" s="49">
        <v>389693</v>
      </c>
      <c r="K2166" s="42"/>
      <c r="L2166" s="42"/>
    </row>
    <row r="2167" spans="1:12">
      <c r="A2167" s="39" t="s">
        <v>201</v>
      </c>
      <c r="B2167" s="42" t="s">
        <v>158</v>
      </c>
      <c r="C2167" s="42" t="s">
        <v>159</v>
      </c>
      <c r="D2167" s="42" t="s">
        <v>61</v>
      </c>
      <c r="E2167" s="42" t="s">
        <v>156</v>
      </c>
      <c r="F2167" s="48">
        <v>44377</v>
      </c>
      <c r="G2167" s="33">
        <v>2309.4699999999998</v>
      </c>
      <c r="H2167" s="33">
        <v>0</v>
      </c>
      <c r="I2167" s="33">
        <v>2309.4699999999998</v>
      </c>
      <c r="J2167" s="49">
        <v>416817</v>
      </c>
      <c r="K2167" s="42"/>
      <c r="L2167" s="42"/>
    </row>
    <row r="2168" spans="1:12">
      <c r="A2168" s="39" t="s">
        <v>201</v>
      </c>
      <c r="B2168" s="42" t="s">
        <v>158</v>
      </c>
      <c r="C2168" s="42" t="s">
        <v>159</v>
      </c>
      <c r="D2168" s="42" t="s">
        <v>61</v>
      </c>
      <c r="E2168" s="42" t="s">
        <v>156</v>
      </c>
      <c r="F2168" s="48">
        <v>44377</v>
      </c>
      <c r="G2168" s="33">
        <v>0</v>
      </c>
      <c r="H2168" s="33">
        <v>-2309.4699999999998</v>
      </c>
      <c r="I2168" s="33">
        <v>-2309.4699999999998</v>
      </c>
      <c r="J2168" s="49">
        <v>416817</v>
      </c>
      <c r="K2168" s="42"/>
      <c r="L2168" s="42"/>
    </row>
    <row r="2169" spans="1:12">
      <c r="A2169" s="39" t="s">
        <v>201</v>
      </c>
      <c r="B2169" s="42" t="s">
        <v>158</v>
      </c>
      <c r="C2169" s="42" t="s">
        <v>159</v>
      </c>
      <c r="D2169" s="42" t="s">
        <v>61</v>
      </c>
      <c r="E2169" s="42" t="s">
        <v>156</v>
      </c>
      <c r="F2169" s="48">
        <v>44553</v>
      </c>
      <c r="G2169" s="33">
        <v>2309.4699999999998</v>
      </c>
      <c r="H2169" s="33">
        <v>0</v>
      </c>
      <c r="I2169" s="33">
        <v>2309.4699999999998</v>
      </c>
      <c r="J2169" s="49">
        <v>481720</v>
      </c>
      <c r="K2169" s="42"/>
      <c r="L2169" s="42"/>
    </row>
    <row r="2170" spans="1:12">
      <c r="A2170" s="39" t="s">
        <v>201</v>
      </c>
      <c r="B2170" s="42" t="s">
        <v>158</v>
      </c>
      <c r="C2170" s="42" t="s">
        <v>159</v>
      </c>
      <c r="D2170" s="42" t="s">
        <v>61</v>
      </c>
      <c r="E2170" s="42" t="s">
        <v>156</v>
      </c>
      <c r="F2170" s="48">
        <v>44553</v>
      </c>
      <c r="G2170" s="33">
        <v>0</v>
      </c>
      <c r="H2170" s="33">
        <v>-2309.4699999999998</v>
      </c>
      <c r="I2170" s="33">
        <v>-2309.4699999999998</v>
      </c>
      <c r="J2170" s="49">
        <v>481720</v>
      </c>
      <c r="K2170" s="42"/>
      <c r="L2170" s="42"/>
    </row>
    <row r="2171" spans="1:12">
      <c r="A2171" s="39" t="s">
        <v>201</v>
      </c>
      <c r="B2171" s="42" t="s">
        <v>158</v>
      </c>
      <c r="C2171" s="42" t="s">
        <v>159</v>
      </c>
      <c r="D2171" s="42" t="s">
        <v>61</v>
      </c>
      <c r="E2171" s="42" t="s">
        <v>156</v>
      </c>
      <c r="F2171" s="48">
        <v>44561</v>
      </c>
      <c r="G2171" s="33">
        <v>2309.4699999999998</v>
      </c>
      <c r="H2171" s="33">
        <v>0</v>
      </c>
      <c r="I2171" s="33">
        <v>2309.4699999999998</v>
      </c>
      <c r="J2171" s="49">
        <v>481776</v>
      </c>
      <c r="K2171" s="42"/>
      <c r="L2171" s="42"/>
    </row>
    <row r="2172" spans="1:12">
      <c r="A2172" s="39" t="s">
        <v>201</v>
      </c>
      <c r="B2172" s="42" t="s">
        <v>158</v>
      </c>
      <c r="C2172" s="42" t="s">
        <v>159</v>
      </c>
      <c r="D2172" s="42" t="s">
        <v>61</v>
      </c>
      <c r="E2172" s="42" t="s">
        <v>156</v>
      </c>
      <c r="F2172" s="48">
        <v>44561</v>
      </c>
      <c r="G2172" s="33">
        <v>0</v>
      </c>
      <c r="H2172" s="33">
        <v>-2309.4699999999998</v>
      </c>
      <c r="I2172" s="33">
        <v>-2309.4699999999998</v>
      </c>
      <c r="J2172" s="49">
        <v>481776</v>
      </c>
      <c r="K2172" s="42"/>
      <c r="L2172" s="42"/>
    </row>
    <row r="2173" spans="1:12">
      <c r="A2173" s="39" t="s">
        <v>201</v>
      </c>
      <c r="B2173" s="42" t="s">
        <v>158</v>
      </c>
      <c r="C2173" s="42" t="s">
        <v>159</v>
      </c>
      <c r="D2173" s="42" t="s">
        <v>62</v>
      </c>
      <c r="E2173" s="42" t="s">
        <v>140</v>
      </c>
      <c r="F2173" s="48">
        <v>44165</v>
      </c>
      <c r="G2173" s="33">
        <v>359</v>
      </c>
      <c r="H2173" s="33">
        <v>0</v>
      </c>
      <c r="I2173" s="33">
        <v>359</v>
      </c>
      <c r="J2173" s="49">
        <v>360241</v>
      </c>
      <c r="K2173" s="42"/>
      <c r="L2173" s="42"/>
    </row>
    <row r="2174" spans="1:12">
      <c r="A2174" s="39" t="s">
        <v>201</v>
      </c>
      <c r="B2174" s="42" t="s">
        <v>158</v>
      </c>
      <c r="C2174" s="42" t="s">
        <v>159</v>
      </c>
      <c r="D2174" s="42" t="s">
        <v>62</v>
      </c>
      <c r="E2174" s="42" t="s">
        <v>140</v>
      </c>
      <c r="F2174" s="48">
        <v>44165</v>
      </c>
      <c r="G2174" s="33">
        <v>11150</v>
      </c>
      <c r="H2174" s="33">
        <v>0</v>
      </c>
      <c r="I2174" s="33">
        <v>11150</v>
      </c>
      <c r="J2174" s="49">
        <v>360244</v>
      </c>
      <c r="K2174" s="42"/>
      <c r="L2174" s="42"/>
    </row>
    <row r="2175" spans="1:12">
      <c r="A2175" s="39" t="s">
        <v>201</v>
      </c>
      <c r="B2175" s="42" t="s">
        <v>158</v>
      </c>
      <c r="C2175" s="42" t="s">
        <v>159</v>
      </c>
      <c r="D2175" s="42" t="s">
        <v>62</v>
      </c>
      <c r="E2175" s="42" t="s">
        <v>140</v>
      </c>
      <c r="F2175" s="48">
        <v>44165</v>
      </c>
      <c r="G2175" s="33">
        <v>640</v>
      </c>
      <c r="H2175" s="33">
        <v>0</v>
      </c>
      <c r="I2175" s="33">
        <v>640</v>
      </c>
      <c r="J2175" s="49">
        <v>360247</v>
      </c>
      <c r="K2175" s="42"/>
      <c r="L2175" s="42"/>
    </row>
    <row r="2176" spans="1:12">
      <c r="A2176" s="39" t="s">
        <v>201</v>
      </c>
      <c r="B2176" s="42" t="s">
        <v>158</v>
      </c>
      <c r="C2176" s="42" t="s">
        <v>159</v>
      </c>
      <c r="D2176" s="42" t="s">
        <v>62</v>
      </c>
      <c r="E2176" s="42" t="s">
        <v>140</v>
      </c>
      <c r="F2176" s="48">
        <v>44165</v>
      </c>
      <c r="G2176" s="33">
        <v>10225</v>
      </c>
      <c r="H2176" s="33">
        <v>0</v>
      </c>
      <c r="I2176" s="33">
        <v>10225</v>
      </c>
      <c r="J2176" s="49">
        <v>360250</v>
      </c>
      <c r="K2176" s="42"/>
      <c r="L2176" s="42"/>
    </row>
    <row r="2177" spans="1:12">
      <c r="A2177" s="39" t="s">
        <v>201</v>
      </c>
      <c r="B2177" s="42" t="s">
        <v>158</v>
      </c>
      <c r="C2177" s="42" t="s">
        <v>159</v>
      </c>
      <c r="D2177" s="42" t="s">
        <v>62</v>
      </c>
      <c r="E2177" s="42" t="s">
        <v>140</v>
      </c>
      <c r="F2177" s="48">
        <v>44165</v>
      </c>
      <c r="G2177" s="33">
        <v>7735</v>
      </c>
      <c r="H2177" s="33">
        <v>0</v>
      </c>
      <c r="I2177" s="33">
        <v>7735</v>
      </c>
      <c r="J2177" s="49">
        <v>360253</v>
      </c>
      <c r="K2177" s="42"/>
      <c r="L2177" s="42"/>
    </row>
    <row r="2178" spans="1:12">
      <c r="A2178" s="39" t="s">
        <v>201</v>
      </c>
      <c r="B2178" s="42" t="s">
        <v>158</v>
      </c>
      <c r="C2178" s="42" t="s">
        <v>159</v>
      </c>
      <c r="D2178" s="42" t="s">
        <v>62</v>
      </c>
      <c r="E2178" s="42" t="s">
        <v>140</v>
      </c>
      <c r="F2178" s="48">
        <v>44165</v>
      </c>
      <c r="G2178" s="33">
        <v>2659</v>
      </c>
      <c r="H2178" s="33">
        <v>0</v>
      </c>
      <c r="I2178" s="33">
        <v>2659</v>
      </c>
      <c r="J2178" s="49">
        <v>360255</v>
      </c>
      <c r="K2178" s="42"/>
      <c r="L2178" s="42"/>
    </row>
    <row r="2179" spans="1:12">
      <c r="A2179" s="39" t="s">
        <v>201</v>
      </c>
      <c r="B2179" s="42" t="s">
        <v>158</v>
      </c>
      <c r="C2179" s="42" t="s">
        <v>159</v>
      </c>
      <c r="D2179" s="42" t="s">
        <v>62</v>
      </c>
      <c r="E2179" s="42" t="s">
        <v>140</v>
      </c>
      <c r="F2179" s="48">
        <v>44165</v>
      </c>
      <c r="G2179" s="33">
        <v>450</v>
      </c>
      <c r="H2179" s="33">
        <v>0</v>
      </c>
      <c r="I2179" s="33">
        <v>450</v>
      </c>
      <c r="J2179" s="49">
        <v>360270</v>
      </c>
      <c r="K2179" s="42"/>
      <c r="L2179" s="42"/>
    </row>
    <row r="2180" spans="1:12">
      <c r="A2180" s="39" t="s">
        <v>201</v>
      </c>
      <c r="B2180" s="42" t="s">
        <v>158</v>
      </c>
      <c r="C2180" s="42" t="s">
        <v>159</v>
      </c>
      <c r="D2180" s="42" t="s">
        <v>62</v>
      </c>
      <c r="E2180" s="42" t="s">
        <v>140</v>
      </c>
      <c r="F2180" s="48">
        <v>44165</v>
      </c>
      <c r="G2180" s="33">
        <v>1225</v>
      </c>
      <c r="H2180" s="33">
        <v>0</v>
      </c>
      <c r="I2180" s="33">
        <v>1225</v>
      </c>
      <c r="J2180" s="49">
        <v>360286</v>
      </c>
      <c r="K2180" s="42"/>
      <c r="L2180" s="42"/>
    </row>
    <row r="2181" spans="1:12">
      <c r="A2181" s="39" t="s">
        <v>201</v>
      </c>
      <c r="B2181" s="42" t="s">
        <v>158</v>
      </c>
      <c r="C2181" s="42" t="s">
        <v>159</v>
      </c>
      <c r="D2181" s="42" t="s">
        <v>62</v>
      </c>
      <c r="E2181" s="42" t="s">
        <v>140</v>
      </c>
      <c r="F2181" s="48">
        <v>44165</v>
      </c>
      <c r="G2181" s="33">
        <v>3150</v>
      </c>
      <c r="H2181" s="33">
        <v>0</v>
      </c>
      <c r="I2181" s="33">
        <v>3150</v>
      </c>
      <c r="J2181" s="49">
        <v>360289</v>
      </c>
      <c r="K2181" s="42"/>
      <c r="L2181" s="42"/>
    </row>
    <row r="2182" spans="1:12">
      <c r="A2182" s="39" t="s">
        <v>201</v>
      </c>
      <c r="B2182" s="42" t="s">
        <v>158</v>
      </c>
      <c r="C2182" s="42" t="s">
        <v>159</v>
      </c>
      <c r="D2182" s="42" t="s">
        <v>62</v>
      </c>
      <c r="E2182" s="42" t="s">
        <v>140</v>
      </c>
      <c r="F2182" s="48">
        <v>44165</v>
      </c>
      <c r="G2182" s="33">
        <v>1159.8399999999999</v>
      </c>
      <c r="H2182" s="33">
        <v>0</v>
      </c>
      <c r="I2182" s="33">
        <v>1159.8399999999999</v>
      </c>
      <c r="J2182" s="49">
        <v>360290</v>
      </c>
      <c r="K2182" s="42"/>
      <c r="L2182" s="42"/>
    </row>
    <row r="2183" spans="1:12">
      <c r="A2183" s="39" t="s">
        <v>201</v>
      </c>
      <c r="B2183" s="42" t="s">
        <v>158</v>
      </c>
      <c r="C2183" s="42" t="s">
        <v>159</v>
      </c>
      <c r="D2183" s="42" t="s">
        <v>62</v>
      </c>
      <c r="E2183" s="42" t="s">
        <v>140</v>
      </c>
      <c r="F2183" s="48">
        <v>44165</v>
      </c>
      <c r="G2183" s="33">
        <v>780</v>
      </c>
      <c r="H2183" s="33">
        <v>0</v>
      </c>
      <c r="I2183" s="33">
        <v>780</v>
      </c>
      <c r="J2183" s="49">
        <v>360292</v>
      </c>
      <c r="K2183" s="42"/>
      <c r="L2183" s="42"/>
    </row>
    <row r="2184" spans="1:12">
      <c r="A2184" s="39" t="s">
        <v>201</v>
      </c>
      <c r="B2184" s="42" t="s">
        <v>158</v>
      </c>
      <c r="C2184" s="42" t="s">
        <v>159</v>
      </c>
      <c r="D2184" s="42" t="s">
        <v>62</v>
      </c>
      <c r="E2184" s="42" t="s">
        <v>140</v>
      </c>
      <c r="F2184" s="48">
        <v>44165</v>
      </c>
      <c r="G2184" s="33">
        <v>497.5</v>
      </c>
      <c r="H2184" s="33">
        <v>0</v>
      </c>
      <c r="I2184" s="33">
        <v>497.5</v>
      </c>
      <c r="J2184" s="49">
        <v>360295</v>
      </c>
      <c r="K2184" s="42"/>
      <c r="L2184" s="42"/>
    </row>
    <row r="2185" spans="1:12">
      <c r="A2185" s="39" t="s">
        <v>201</v>
      </c>
      <c r="B2185" s="42" t="s">
        <v>158</v>
      </c>
      <c r="C2185" s="42" t="s">
        <v>159</v>
      </c>
      <c r="D2185" s="42" t="s">
        <v>62</v>
      </c>
      <c r="E2185" s="42" t="s">
        <v>140</v>
      </c>
      <c r="F2185" s="48">
        <v>44165</v>
      </c>
      <c r="G2185" s="33">
        <v>300</v>
      </c>
      <c r="H2185" s="33">
        <v>0</v>
      </c>
      <c r="I2185" s="33">
        <v>300</v>
      </c>
      <c r="J2185" s="49">
        <v>360314</v>
      </c>
      <c r="K2185" s="42"/>
      <c r="L2185" s="42"/>
    </row>
    <row r="2186" spans="1:12">
      <c r="A2186" s="39" t="s">
        <v>201</v>
      </c>
      <c r="B2186" s="42" t="s">
        <v>158</v>
      </c>
      <c r="C2186" s="42" t="s">
        <v>159</v>
      </c>
      <c r="D2186" s="42" t="s">
        <v>62</v>
      </c>
      <c r="E2186" s="42" t="s">
        <v>140</v>
      </c>
      <c r="F2186" s="48">
        <v>44176</v>
      </c>
      <c r="G2186" s="33">
        <v>1224.5</v>
      </c>
      <c r="H2186" s="33">
        <v>0</v>
      </c>
      <c r="I2186" s="33">
        <v>1224.5</v>
      </c>
      <c r="J2186" s="49">
        <v>360293</v>
      </c>
      <c r="K2186" s="42"/>
      <c r="L2186" s="42"/>
    </row>
    <row r="2187" spans="1:12">
      <c r="A2187" s="39" t="s">
        <v>201</v>
      </c>
      <c r="B2187" s="42" t="s">
        <v>158</v>
      </c>
      <c r="C2187" s="42" t="s">
        <v>159</v>
      </c>
      <c r="D2187" s="42" t="s">
        <v>62</v>
      </c>
      <c r="E2187" s="42" t="s">
        <v>140</v>
      </c>
      <c r="F2187" s="48">
        <v>44197</v>
      </c>
      <c r="G2187" s="33">
        <v>1965</v>
      </c>
      <c r="H2187" s="33">
        <v>0</v>
      </c>
      <c r="I2187" s="33">
        <v>1965</v>
      </c>
      <c r="J2187" s="49">
        <v>387328</v>
      </c>
      <c r="K2187" s="42"/>
      <c r="L2187" s="42"/>
    </row>
    <row r="2188" spans="1:12">
      <c r="A2188" s="39" t="s">
        <v>201</v>
      </c>
      <c r="B2188" s="42" t="s">
        <v>158</v>
      </c>
      <c r="C2188" s="42" t="s">
        <v>159</v>
      </c>
      <c r="D2188" s="42" t="s">
        <v>62</v>
      </c>
      <c r="E2188" s="42" t="s">
        <v>140</v>
      </c>
      <c r="F2188" s="48">
        <v>44197</v>
      </c>
      <c r="G2188" s="33">
        <v>2475</v>
      </c>
      <c r="H2188" s="33">
        <v>0</v>
      </c>
      <c r="I2188" s="33">
        <v>2475</v>
      </c>
      <c r="J2188" s="49">
        <v>387329</v>
      </c>
      <c r="K2188" s="42"/>
      <c r="L2188" s="42"/>
    </row>
    <row r="2189" spans="1:12">
      <c r="A2189" s="39" t="s">
        <v>201</v>
      </c>
      <c r="B2189" s="42" t="s">
        <v>158</v>
      </c>
      <c r="C2189" s="42" t="s">
        <v>159</v>
      </c>
      <c r="D2189" s="42" t="s">
        <v>62</v>
      </c>
      <c r="E2189" s="42" t="s">
        <v>140</v>
      </c>
      <c r="F2189" s="48">
        <v>44227</v>
      </c>
      <c r="G2189" s="33">
        <v>1300</v>
      </c>
      <c r="H2189" s="33">
        <v>0</v>
      </c>
      <c r="I2189" s="33">
        <v>1300</v>
      </c>
      <c r="J2189" s="49">
        <v>387330</v>
      </c>
      <c r="K2189" s="42"/>
      <c r="L2189" s="42"/>
    </row>
    <row r="2190" spans="1:12">
      <c r="A2190" s="39" t="s">
        <v>201</v>
      </c>
      <c r="B2190" s="42" t="s">
        <v>158</v>
      </c>
      <c r="C2190" s="42" t="s">
        <v>159</v>
      </c>
      <c r="D2190" s="42" t="s">
        <v>62</v>
      </c>
      <c r="E2190" s="42" t="s">
        <v>140</v>
      </c>
      <c r="F2190" s="48">
        <v>44255</v>
      </c>
      <c r="G2190" s="33">
        <v>1440</v>
      </c>
      <c r="H2190" s="33">
        <v>0</v>
      </c>
      <c r="I2190" s="33">
        <v>1440</v>
      </c>
      <c r="J2190" s="49">
        <v>387338</v>
      </c>
      <c r="K2190" s="42"/>
      <c r="L2190" s="42"/>
    </row>
    <row r="2191" spans="1:12">
      <c r="A2191" s="39" t="s">
        <v>201</v>
      </c>
      <c r="B2191" s="42" t="s">
        <v>158</v>
      </c>
      <c r="C2191" s="42" t="s">
        <v>159</v>
      </c>
      <c r="D2191" s="42" t="s">
        <v>62</v>
      </c>
      <c r="E2191" s="42" t="s">
        <v>140</v>
      </c>
      <c r="F2191" s="48">
        <v>44286</v>
      </c>
      <c r="G2191" s="33">
        <v>48734.84</v>
      </c>
      <c r="H2191" s="33">
        <v>0</v>
      </c>
      <c r="I2191" s="33">
        <v>48734.84</v>
      </c>
      <c r="J2191" s="49">
        <v>389514</v>
      </c>
      <c r="K2191" s="42"/>
      <c r="L2191" s="42"/>
    </row>
    <row r="2192" spans="1:12">
      <c r="A2192" s="39" t="s">
        <v>201</v>
      </c>
      <c r="B2192" s="42" t="s">
        <v>158</v>
      </c>
      <c r="C2192" s="42" t="s">
        <v>159</v>
      </c>
      <c r="D2192" s="42" t="s">
        <v>62</v>
      </c>
      <c r="E2192" s="42" t="s">
        <v>140</v>
      </c>
      <c r="F2192" s="48">
        <v>44286</v>
      </c>
      <c r="G2192" s="33">
        <v>0</v>
      </c>
      <c r="H2192" s="33">
        <v>-48734.84</v>
      </c>
      <c r="I2192" s="33">
        <v>-48734.84</v>
      </c>
      <c r="J2192" s="49">
        <v>389514</v>
      </c>
      <c r="K2192" s="42"/>
      <c r="L2192" s="42"/>
    </row>
    <row r="2193" spans="1:12">
      <c r="A2193" s="39" t="s">
        <v>201</v>
      </c>
      <c r="B2193" s="42" t="s">
        <v>158</v>
      </c>
      <c r="C2193" s="42" t="s">
        <v>159</v>
      </c>
      <c r="D2193" s="42" t="s">
        <v>62</v>
      </c>
      <c r="E2193" s="42" t="s">
        <v>140</v>
      </c>
      <c r="F2193" s="48">
        <v>44286</v>
      </c>
      <c r="G2193" s="33">
        <v>2485.04</v>
      </c>
      <c r="H2193" s="33">
        <v>-2485.04</v>
      </c>
      <c r="I2193" s="33">
        <v>0</v>
      </c>
      <c r="J2193" s="49">
        <v>389693</v>
      </c>
      <c r="K2193" s="42"/>
      <c r="L2193" s="42"/>
    </row>
    <row r="2194" spans="1:12">
      <c r="A2194" s="39" t="s">
        <v>201</v>
      </c>
      <c r="B2194" s="42" t="s">
        <v>158</v>
      </c>
      <c r="C2194" s="42" t="s">
        <v>159</v>
      </c>
      <c r="D2194" s="42" t="s">
        <v>62</v>
      </c>
      <c r="E2194" s="42" t="s">
        <v>140</v>
      </c>
      <c r="F2194" s="48">
        <v>44377</v>
      </c>
      <c r="G2194" s="33">
        <v>48734.84</v>
      </c>
      <c r="H2194" s="33">
        <v>0</v>
      </c>
      <c r="I2194" s="33">
        <v>48734.84</v>
      </c>
      <c r="J2194" s="49">
        <v>416817</v>
      </c>
      <c r="K2194" s="42"/>
      <c r="L2194" s="42"/>
    </row>
    <row r="2195" spans="1:12">
      <c r="A2195" s="39" t="s">
        <v>201</v>
      </c>
      <c r="B2195" s="42" t="s">
        <v>158</v>
      </c>
      <c r="C2195" s="42" t="s">
        <v>159</v>
      </c>
      <c r="D2195" s="42" t="s">
        <v>62</v>
      </c>
      <c r="E2195" s="42" t="s">
        <v>140</v>
      </c>
      <c r="F2195" s="48">
        <v>44377</v>
      </c>
      <c r="G2195" s="33">
        <v>0</v>
      </c>
      <c r="H2195" s="33">
        <v>-48734.84</v>
      </c>
      <c r="I2195" s="33">
        <v>-48734.84</v>
      </c>
      <c r="J2195" s="49">
        <v>416817</v>
      </c>
      <c r="K2195" s="42"/>
      <c r="L2195" s="42"/>
    </row>
    <row r="2196" spans="1:12">
      <c r="A2196" s="39" t="s">
        <v>201</v>
      </c>
      <c r="B2196" s="42" t="s">
        <v>158</v>
      </c>
      <c r="C2196" s="42" t="s">
        <v>159</v>
      </c>
      <c r="D2196" s="42" t="s">
        <v>62</v>
      </c>
      <c r="E2196" s="42" t="s">
        <v>140</v>
      </c>
      <c r="F2196" s="48">
        <v>44470</v>
      </c>
      <c r="G2196" s="33">
        <v>0</v>
      </c>
      <c r="H2196" s="33">
        <v>-48734.84</v>
      </c>
      <c r="I2196" s="33">
        <v>-48734.84</v>
      </c>
      <c r="J2196" s="49">
        <v>459530</v>
      </c>
      <c r="K2196" s="42"/>
      <c r="L2196" s="42"/>
    </row>
    <row r="2197" spans="1:12">
      <c r="A2197" s="39" t="s">
        <v>201</v>
      </c>
      <c r="B2197" s="42" t="s">
        <v>158</v>
      </c>
      <c r="C2197" s="42" t="s">
        <v>159</v>
      </c>
      <c r="D2197" s="42" t="s">
        <v>194</v>
      </c>
      <c r="E2197" s="42" t="s">
        <v>195</v>
      </c>
      <c r="F2197" s="48">
        <v>44470</v>
      </c>
      <c r="G2197" s="33">
        <v>48734.84</v>
      </c>
      <c r="H2197" s="33">
        <v>0</v>
      </c>
      <c r="I2197" s="33">
        <v>48734.84</v>
      </c>
      <c r="J2197" s="49">
        <v>459530</v>
      </c>
      <c r="K2197" s="42"/>
      <c r="L2197" s="42"/>
    </row>
    <row r="2198" spans="1:12">
      <c r="A2198" s="39" t="s">
        <v>201</v>
      </c>
      <c r="B2198" s="42" t="s">
        <v>158</v>
      </c>
      <c r="C2198" s="42" t="s">
        <v>159</v>
      </c>
      <c r="D2198" s="42" t="s">
        <v>194</v>
      </c>
      <c r="E2198" s="42" t="s">
        <v>195</v>
      </c>
      <c r="F2198" s="48">
        <v>44553</v>
      </c>
      <c r="G2198" s="33">
        <v>48734.84</v>
      </c>
      <c r="H2198" s="33">
        <v>0</v>
      </c>
      <c r="I2198" s="33">
        <v>48734.84</v>
      </c>
      <c r="J2198" s="49">
        <v>481720</v>
      </c>
      <c r="K2198" s="42"/>
      <c r="L2198" s="42"/>
    </row>
    <row r="2199" spans="1:12">
      <c r="A2199" s="39" t="s">
        <v>201</v>
      </c>
      <c r="B2199" s="42" t="s">
        <v>158</v>
      </c>
      <c r="C2199" s="42" t="s">
        <v>159</v>
      </c>
      <c r="D2199" s="42" t="s">
        <v>194</v>
      </c>
      <c r="E2199" s="42" t="s">
        <v>195</v>
      </c>
      <c r="F2199" s="48">
        <v>44553</v>
      </c>
      <c r="G2199" s="33">
        <v>0</v>
      </c>
      <c r="H2199" s="33">
        <v>-48734.84</v>
      </c>
      <c r="I2199" s="33">
        <v>-48734.84</v>
      </c>
      <c r="J2199" s="49">
        <v>481720</v>
      </c>
      <c r="K2199" s="42"/>
      <c r="L2199" s="42"/>
    </row>
    <row r="2200" spans="1:12">
      <c r="A2200" s="39" t="s">
        <v>201</v>
      </c>
      <c r="B2200" s="42" t="s">
        <v>158</v>
      </c>
      <c r="C2200" s="42" t="s">
        <v>159</v>
      </c>
      <c r="D2200" s="42" t="s">
        <v>194</v>
      </c>
      <c r="E2200" s="42" t="s">
        <v>195</v>
      </c>
      <c r="F2200" s="48">
        <v>44561</v>
      </c>
      <c r="G2200" s="33">
        <v>48734.84</v>
      </c>
      <c r="H2200" s="33">
        <v>0</v>
      </c>
      <c r="I2200" s="33">
        <v>48734.84</v>
      </c>
      <c r="J2200" s="49">
        <v>481776</v>
      </c>
      <c r="K2200" s="42"/>
      <c r="L2200" s="42"/>
    </row>
    <row r="2201" spans="1:12">
      <c r="A2201" s="39" t="s">
        <v>201</v>
      </c>
      <c r="B2201" s="42" t="s">
        <v>158</v>
      </c>
      <c r="C2201" s="42" t="s">
        <v>159</v>
      </c>
      <c r="D2201" s="42" t="s">
        <v>194</v>
      </c>
      <c r="E2201" s="42" t="s">
        <v>195</v>
      </c>
      <c r="F2201" s="48">
        <v>44561</v>
      </c>
      <c r="G2201" s="33">
        <v>0</v>
      </c>
      <c r="H2201" s="33">
        <v>-48734.84</v>
      </c>
      <c r="I2201" s="33">
        <v>-48734.84</v>
      </c>
      <c r="J2201" s="49">
        <v>481776</v>
      </c>
      <c r="K2201" s="42"/>
      <c r="L2201" s="42"/>
    </row>
    <row r="2202" spans="1:12">
      <c r="A2202" s="39" t="s">
        <v>201</v>
      </c>
      <c r="B2202" s="42" t="s">
        <v>158</v>
      </c>
      <c r="C2202" s="42" t="s">
        <v>159</v>
      </c>
      <c r="D2202" s="42" t="s">
        <v>124</v>
      </c>
      <c r="E2202" s="42" t="s">
        <v>125</v>
      </c>
      <c r="F2202" s="48">
        <v>44165</v>
      </c>
      <c r="G2202" s="33">
        <v>1072.49</v>
      </c>
      <c r="H2202" s="33">
        <v>0</v>
      </c>
      <c r="I2202" s="33">
        <v>1072.49</v>
      </c>
      <c r="J2202" s="49">
        <v>360237</v>
      </c>
      <c r="K2202" s="42"/>
      <c r="L2202" s="42"/>
    </row>
    <row r="2203" spans="1:12">
      <c r="A2203" s="39" t="s">
        <v>201</v>
      </c>
      <c r="B2203" s="42" t="s">
        <v>158</v>
      </c>
      <c r="C2203" s="42" t="s">
        <v>159</v>
      </c>
      <c r="D2203" s="42" t="s">
        <v>124</v>
      </c>
      <c r="E2203" s="42" t="s">
        <v>125</v>
      </c>
      <c r="F2203" s="48">
        <v>44165</v>
      </c>
      <c r="G2203" s="33">
        <v>1072.49</v>
      </c>
      <c r="H2203" s="33">
        <v>0</v>
      </c>
      <c r="I2203" s="33">
        <v>1072.49</v>
      </c>
      <c r="J2203" s="49">
        <v>360299</v>
      </c>
      <c r="K2203" s="42"/>
      <c r="L2203" s="42"/>
    </row>
    <row r="2204" spans="1:12">
      <c r="A2204" s="39" t="s">
        <v>201</v>
      </c>
      <c r="B2204" s="42" t="s">
        <v>158</v>
      </c>
      <c r="C2204" s="42" t="s">
        <v>159</v>
      </c>
      <c r="D2204" s="42" t="s">
        <v>124</v>
      </c>
      <c r="E2204" s="42" t="s">
        <v>125</v>
      </c>
      <c r="F2204" s="48">
        <v>44183</v>
      </c>
      <c r="G2204" s="33">
        <v>0</v>
      </c>
      <c r="H2204" s="33">
        <v>-1072.49</v>
      </c>
      <c r="I2204" s="33">
        <v>-1072.49</v>
      </c>
      <c r="J2204" s="49">
        <v>360297</v>
      </c>
      <c r="K2204" s="42"/>
      <c r="L2204" s="42"/>
    </row>
    <row r="2205" spans="1:12">
      <c r="A2205" s="39" t="s">
        <v>201</v>
      </c>
      <c r="B2205" s="42" t="s">
        <v>158</v>
      </c>
      <c r="C2205" s="42" t="s">
        <v>159</v>
      </c>
      <c r="D2205" s="42" t="s">
        <v>124</v>
      </c>
      <c r="E2205" s="42" t="s">
        <v>125</v>
      </c>
      <c r="F2205" s="48">
        <v>44196</v>
      </c>
      <c r="G2205" s="33">
        <v>900</v>
      </c>
      <c r="H2205" s="33">
        <v>0</v>
      </c>
      <c r="I2205" s="33">
        <v>900</v>
      </c>
      <c r="J2205" s="49">
        <v>360312</v>
      </c>
      <c r="K2205" s="42"/>
      <c r="L2205" s="42"/>
    </row>
    <row r="2206" spans="1:12">
      <c r="A2206" s="39" t="s">
        <v>201</v>
      </c>
      <c r="B2206" s="42" t="s">
        <v>158</v>
      </c>
      <c r="C2206" s="42" t="s">
        <v>159</v>
      </c>
      <c r="D2206" s="42" t="s">
        <v>124</v>
      </c>
      <c r="E2206" s="42" t="s">
        <v>125</v>
      </c>
      <c r="F2206" s="48">
        <v>44196</v>
      </c>
      <c r="G2206" s="33">
        <v>900</v>
      </c>
      <c r="H2206" s="33">
        <v>0</v>
      </c>
      <c r="I2206" s="33">
        <v>900</v>
      </c>
      <c r="J2206" s="49">
        <v>360313</v>
      </c>
      <c r="K2206" s="42"/>
      <c r="L2206" s="42"/>
    </row>
    <row r="2207" spans="1:12">
      <c r="A2207" s="39" t="s">
        <v>201</v>
      </c>
      <c r="B2207" s="42" t="s">
        <v>158</v>
      </c>
      <c r="C2207" s="42" t="s">
        <v>159</v>
      </c>
      <c r="D2207" s="42" t="s">
        <v>124</v>
      </c>
      <c r="E2207" s="42" t="s">
        <v>125</v>
      </c>
      <c r="F2207" s="48">
        <v>44286</v>
      </c>
      <c r="G2207" s="33">
        <v>3944.98</v>
      </c>
      <c r="H2207" s="33">
        <v>-1072.49</v>
      </c>
      <c r="I2207" s="33">
        <v>2872.49</v>
      </c>
      <c r="J2207" s="49">
        <v>389514</v>
      </c>
      <c r="K2207" s="42"/>
      <c r="L2207" s="42"/>
    </row>
    <row r="2208" spans="1:12">
      <c r="A2208" s="39" t="s">
        <v>201</v>
      </c>
      <c r="B2208" s="42" t="s">
        <v>158</v>
      </c>
      <c r="C2208" s="42" t="s">
        <v>159</v>
      </c>
      <c r="D2208" s="42" t="s">
        <v>124</v>
      </c>
      <c r="E2208" s="42" t="s">
        <v>125</v>
      </c>
      <c r="F2208" s="48">
        <v>44286</v>
      </c>
      <c r="G2208" s="33">
        <v>1072.49</v>
      </c>
      <c r="H2208" s="33">
        <v>-3944.98</v>
      </c>
      <c r="I2208" s="33">
        <v>-2872.49</v>
      </c>
      <c r="J2208" s="49">
        <v>389514</v>
      </c>
      <c r="K2208" s="42"/>
      <c r="L2208" s="42"/>
    </row>
    <row r="2209" spans="1:12">
      <c r="A2209" s="39" t="s">
        <v>201</v>
      </c>
      <c r="B2209" s="42" t="s">
        <v>158</v>
      </c>
      <c r="C2209" s="42" t="s">
        <v>159</v>
      </c>
      <c r="D2209" s="42" t="s">
        <v>124</v>
      </c>
      <c r="E2209" s="42" t="s">
        <v>125</v>
      </c>
      <c r="F2209" s="48">
        <v>44286</v>
      </c>
      <c r="G2209" s="33">
        <v>255.84</v>
      </c>
      <c r="H2209" s="33">
        <v>-255.84</v>
      </c>
      <c r="I2209" s="33">
        <v>0</v>
      </c>
      <c r="J2209" s="49">
        <v>389693</v>
      </c>
      <c r="K2209" s="42"/>
      <c r="L2209" s="42"/>
    </row>
    <row r="2210" spans="1:12">
      <c r="A2210" s="39" t="s">
        <v>201</v>
      </c>
      <c r="B2210" s="42" t="s">
        <v>158</v>
      </c>
      <c r="C2210" s="42" t="s">
        <v>159</v>
      </c>
      <c r="D2210" s="42" t="s">
        <v>124</v>
      </c>
      <c r="E2210" s="42" t="s">
        <v>125</v>
      </c>
      <c r="F2210" s="48">
        <v>44377</v>
      </c>
      <c r="G2210" s="33">
        <v>3944.98</v>
      </c>
      <c r="H2210" s="33">
        <v>-1072.49</v>
      </c>
      <c r="I2210" s="33">
        <v>2872.49</v>
      </c>
      <c r="J2210" s="49">
        <v>416817</v>
      </c>
      <c r="K2210" s="42"/>
      <c r="L2210" s="42"/>
    </row>
    <row r="2211" spans="1:12">
      <c r="A2211" s="39" t="s">
        <v>201</v>
      </c>
      <c r="B2211" s="42" t="s">
        <v>158</v>
      </c>
      <c r="C2211" s="42" t="s">
        <v>159</v>
      </c>
      <c r="D2211" s="42" t="s">
        <v>124</v>
      </c>
      <c r="E2211" s="42" t="s">
        <v>125</v>
      </c>
      <c r="F2211" s="48">
        <v>44377</v>
      </c>
      <c r="G2211" s="33">
        <v>1072.49</v>
      </c>
      <c r="H2211" s="33">
        <v>-3944.98</v>
      </c>
      <c r="I2211" s="33">
        <v>-2872.49</v>
      </c>
      <c r="J2211" s="49">
        <v>416817</v>
      </c>
      <c r="K2211" s="42"/>
      <c r="L2211" s="42"/>
    </row>
    <row r="2212" spans="1:12">
      <c r="A2212" s="39" t="s">
        <v>201</v>
      </c>
      <c r="B2212" s="42" t="s">
        <v>158</v>
      </c>
      <c r="C2212" s="42" t="s">
        <v>159</v>
      </c>
      <c r="D2212" s="42" t="s">
        <v>124</v>
      </c>
      <c r="E2212" s="42" t="s">
        <v>125</v>
      </c>
      <c r="F2212" s="48">
        <v>44553</v>
      </c>
      <c r="G2212" s="33">
        <v>3944.98</v>
      </c>
      <c r="H2212" s="33">
        <v>-1072.49</v>
      </c>
      <c r="I2212" s="33">
        <v>2872.49</v>
      </c>
      <c r="J2212" s="49">
        <v>481720</v>
      </c>
      <c r="K2212" s="42"/>
      <c r="L2212" s="42"/>
    </row>
    <row r="2213" spans="1:12">
      <c r="A2213" s="39" t="s">
        <v>201</v>
      </c>
      <c r="B2213" s="42" t="s">
        <v>158</v>
      </c>
      <c r="C2213" s="42" t="s">
        <v>159</v>
      </c>
      <c r="D2213" s="42" t="s">
        <v>124</v>
      </c>
      <c r="E2213" s="42" t="s">
        <v>125</v>
      </c>
      <c r="F2213" s="48">
        <v>44553</v>
      </c>
      <c r="G2213" s="33">
        <v>1072.49</v>
      </c>
      <c r="H2213" s="33">
        <v>-3944.98</v>
      </c>
      <c r="I2213" s="33">
        <v>-2872.49</v>
      </c>
      <c r="J2213" s="49">
        <v>481720</v>
      </c>
      <c r="K2213" s="42"/>
      <c r="L2213" s="42"/>
    </row>
    <row r="2214" spans="1:12">
      <c r="A2214" s="39" t="s">
        <v>201</v>
      </c>
      <c r="B2214" s="42" t="s">
        <v>158</v>
      </c>
      <c r="C2214" s="42" t="s">
        <v>159</v>
      </c>
      <c r="D2214" s="42" t="s">
        <v>124</v>
      </c>
      <c r="E2214" s="42" t="s">
        <v>125</v>
      </c>
      <c r="F2214" s="48">
        <v>44561</v>
      </c>
      <c r="G2214" s="33">
        <v>3944.98</v>
      </c>
      <c r="H2214" s="33">
        <v>-1072.49</v>
      </c>
      <c r="I2214" s="33">
        <v>2872.49</v>
      </c>
      <c r="J2214" s="49">
        <v>481776</v>
      </c>
      <c r="K2214" s="42"/>
      <c r="L2214" s="42"/>
    </row>
    <row r="2215" spans="1:12">
      <c r="A2215" s="39" t="s">
        <v>201</v>
      </c>
      <c r="B2215" s="42" t="s">
        <v>158</v>
      </c>
      <c r="C2215" s="42" t="s">
        <v>159</v>
      </c>
      <c r="D2215" s="42" t="s">
        <v>124</v>
      </c>
      <c r="E2215" s="42" t="s">
        <v>125</v>
      </c>
      <c r="F2215" s="48">
        <v>44561</v>
      </c>
      <c r="G2215" s="33">
        <v>1072.49</v>
      </c>
      <c r="H2215" s="33">
        <v>-3944.98</v>
      </c>
      <c r="I2215" s="33">
        <v>-2872.49</v>
      </c>
      <c r="J2215" s="49">
        <v>481776</v>
      </c>
      <c r="K2215" s="42"/>
      <c r="L2215" s="42"/>
    </row>
    <row r="2216" spans="1:12">
      <c r="A2216" s="39" t="s">
        <v>201</v>
      </c>
      <c r="B2216" s="42" t="s">
        <v>158</v>
      </c>
      <c r="C2216" s="42" t="s">
        <v>159</v>
      </c>
      <c r="D2216" s="42" t="s">
        <v>96</v>
      </c>
      <c r="E2216" s="42" t="s">
        <v>186</v>
      </c>
      <c r="F2216" s="48">
        <v>44378</v>
      </c>
      <c r="G2216" s="33">
        <v>1050</v>
      </c>
      <c r="H2216" s="33">
        <v>0</v>
      </c>
      <c r="I2216" s="33">
        <v>1050</v>
      </c>
      <c r="J2216" s="49">
        <v>446303</v>
      </c>
      <c r="K2216" s="42"/>
      <c r="L2216" s="42"/>
    </row>
    <row r="2217" spans="1:12">
      <c r="A2217" s="39" t="s">
        <v>201</v>
      </c>
      <c r="B2217" s="42" t="s">
        <v>158</v>
      </c>
      <c r="C2217" s="42" t="s">
        <v>159</v>
      </c>
      <c r="D2217" s="42" t="s">
        <v>96</v>
      </c>
      <c r="E2217" s="42" t="s">
        <v>186</v>
      </c>
      <c r="F2217" s="48">
        <v>44553</v>
      </c>
      <c r="G2217" s="33">
        <v>1050</v>
      </c>
      <c r="H2217" s="33">
        <v>0</v>
      </c>
      <c r="I2217" s="33">
        <v>1050</v>
      </c>
      <c r="J2217" s="49">
        <v>481720</v>
      </c>
      <c r="K2217" s="42"/>
      <c r="L2217" s="42"/>
    </row>
    <row r="2218" spans="1:12">
      <c r="A2218" s="39" t="s">
        <v>201</v>
      </c>
      <c r="B2218" s="42" t="s">
        <v>158</v>
      </c>
      <c r="C2218" s="42" t="s">
        <v>159</v>
      </c>
      <c r="D2218" s="42" t="s">
        <v>96</v>
      </c>
      <c r="E2218" s="42" t="s">
        <v>186</v>
      </c>
      <c r="F2218" s="48">
        <v>44553</v>
      </c>
      <c r="G2218" s="33">
        <v>0</v>
      </c>
      <c r="H2218" s="33">
        <v>-1050</v>
      </c>
      <c r="I2218" s="33">
        <v>-1050</v>
      </c>
      <c r="J2218" s="49">
        <v>481720</v>
      </c>
      <c r="K2218" s="42"/>
      <c r="L2218" s="42"/>
    </row>
    <row r="2219" spans="1:12">
      <c r="A2219" s="39" t="s">
        <v>201</v>
      </c>
      <c r="B2219" s="42" t="s">
        <v>158</v>
      </c>
      <c r="C2219" s="42" t="s">
        <v>159</v>
      </c>
      <c r="D2219" s="42" t="s">
        <v>96</v>
      </c>
      <c r="E2219" s="42" t="s">
        <v>186</v>
      </c>
      <c r="F2219" s="48">
        <v>44561</v>
      </c>
      <c r="G2219" s="33">
        <v>1050</v>
      </c>
      <c r="H2219" s="33">
        <v>0</v>
      </c>
      <c r="I2219" s="33">
        <v>1050</v>
      </c>
      <c r="J2219" s="49">
        <v>481776</v>
      </c>
      <c r="K2219" s="42"/>
      <c r="L2219" s="42"/>
    </row>
    <row r="2220" spans="1:12">
      <c r="A2220" s="39" t="s">
        <v>201</v>
      </c>
      <c r="B2220" s="42" t="s">
        <v>158</v>
      </c>
      <c r="C2220" s="42" t="s">
        <v>159</v>
      </c>
      <c r="D2220" s="42" t="s">
        <v>96</v>
      </c>
      <c r="E2220" s="42" t="s">
        <v>186</v>
      </c>
      <c r="F2220" s="48">
        <v>44561</v>
      </c>
      <c r="G2220" s="33">
        <v>0</v>
      </c>
      <c r="H2220" s="33">
        <v>-1050</v>
      </c>
      <c r="I2220" s="33">
        <v>-1050</v>
      </c>
      <c r="J2220" s="49">
        <v>481776</v>
      </c>
      <c r="K2220" s="42"/>
      <c r="L2220" s="42"/>
    </row>
    <row r="2221" spans="1:12">
      <c r="A2221" s="39" t="s">
        <v>201</v>
      </c>
      <c r="B2221" s="62" t="s">
        <v>217</v>
      </c>
      <c r="C2221" s="62" t="s">
        <v>217</v>
      </c>
      <c r="D2221" s="42" t="s">
        <v>104</v>
      </c>
      <c r="E2221" s="42" t="s">
        <v>182</v>
      </c>
      <c r="F2221" s="48">
        <v>44561</v>
      </c>
      <c r="G2221" s="33">
        <v>0</v>
      </c>
      <c r="H2221" s="33">
        <v>-19456.47</v>
      </c>
      <c r="I2221" s="33">
        <v>-19456.47</v>
      </c>
      <c r="J2221" s="49">
        <v>498093</v>
      </c>
      <c r="K2221" s="42"/>
      <c r="L2221" s="42"/>
    </row>
    <row r="2222" spans="1:12">
      <c r="A2222" s="39" t="s">
        <v>201</v>
      </c>
      <c r="B2222" s="62" t="s">
        <v>202</v>
      </c>
      <c r="C2222" s="62" t="s">
        <v>202</v>
      </c>
      <c r="D2222" s="42" t="s">
        <v>104</v>
      </c>
      <c r="E2222" s="42" t="s">
        <v>182</v>
      </c>
      <c r="F2222" s="48">
        <v>44377</v>
      </c>
      <c r="G2222" s="33">
        <v>0</v>
      </c>
      <c r="H2222" s="33">
        <v>-13829.94</v>
      </c>
      <c r="I2222" s="33">
        <v>-13829.94</v>
      </c>
      <c r="J2222" s="49">
        <v>416736</v>
      </c>
      <c r="K2222" s="42"/>
      <c r="L2222" s="42"/>
    </row>
    <row r="2223" spans="1:12">
      <c r="A2223" s="39" t="s">
        <v>201</v>
      </c>
      <c r="B2223" s="62" t="s">
        <v>202</v>
      </c>
      <c r="C2223" s="62" t="s">
        <v>202</v>
      </c>
      <c r="D2223" s="42" t="s">
        <v>104</v>
      </c>
      <c r="E2223" s="42" t="s">
        <v>182</v>
      </c>
      <c r="F2223" s="48">
        <v>44377</v>
      </c>
      <c r="G2223" s="33">
        <v>733833.37</v>
      </c>
      <c r="H2223" s="33">
        <v>0</v>
      </c>
      <c r="I2223" s="33">
        <v>733833.37</v>
      </c>
      <c r="J2223" s="49">
        <v>416786</v>
      </c>
      <c r="K2223" s="42"/>
      <c r="L2223" s="42"/>
    </row>
    <row r="2224" spans="1:12">
      <c r="A2224" s="39" t="s">
        <v>201</v>
      </c>
      <c r="B2224" s="62" t="s">
        <v>202</v>
      </c>
      <c r="C2224" s="62" t="s">
        <v>202</v>
      </c>
      <c r="D2224" s="42" t="s">
        <v>104</v>
      </c>
      <c r="E2224" s="42" t="s">
        <v>182</v>
      </c>
      <c r="F2224" s="48">
        <v>44377</v>
      </c>
      <c r="G2224" s="33">
        <v>80210.16</v>
      </c>
      <c r="H2224" s="33">
        <v>0</v>
      </c>
      <c r="I2224" s="33">
        <v>80210.16</v>
      </c>
      <c r="J2224" s="49">
        <v>416787</v>
      </c>
      <c r="K2224" s="42"/>
      <c r="L2224" s="42"/>
    </row>
    <row r="2225" spans="1:12">
      <c r="A2225" s="39" t="s">
        <v>201</v>
      </c>
      <c r="B2225" s="62" t="s">
        <v>202</v>
      </c>
      <c r="C2225" s="62" t="s">
        <v>202</v>
      </c>
      <c r="D2225" s="42" t="s">
        <v>104</v>
      </c>
      <c r="E2225" s="42" t="s">
        <v>182</v>
      </c>
      <c r="F2225" s="48">
        <v>44377</v>
      </c>
      <c r="G2225" s="33">
        <v>733833.37</v>
      </c>
      <c r="H2225" s="33">
        <v>0</v>
      </c>
      <c r="I2225" s="33">
        <v>733833.37</v>
      </c>
      <c r="J2225" s="49">
        <v>416817</v>
      </c>
      <c r="K2225" s="42"/>
      <c r="L2225" s="42"/>
    </row>
    <row r="2226" spans="1:12">
      <c r="A2226" s="39" t="s">
        <v>201</v>
      </c>
      <c r="B2226" s="62" t="s">
        <v>202</v>
      </c>
      <c r="C2226" s="62" t="s">
        <v>202</v>
      </c>
      <c r="D2226" s="42" t="s">
        <v>104</v>
      </c>
      <c r="E2226" s="42" t="s">
        <v>182</v>
      </c>
      <c r="F2226" s="48">
        <v>44377</v>
      </c>
      <c r="G2226" s="33">
        <v>0</v>
      </c>
      <c r="H2226" s="33">
        <v>-733833.37</v>
      </c>
      <c r="I2226" s="33">
        <v>-733833.37</v>
      </c>
      <c r="J2226" s="49">
        <v>416817</v>
      </c>
      <c r="K2226" s="42"/>
      <c r="L2226" s="42"/>
    </row>
    <row r="2227" spans="1:12">
      <c r="A2227" s="39" t="s">
        <v>201</v>
      </c>
      <c r="B2227" s="62" t="s">
        <v>202</v>
      </c>
      <c r="C2227" s="62" t="s">
        <v>202</v>
      </c>
      <c r="D2227" s="42" t="s">
        <v>104</v>
      </c>
      <c r="E2227" s="42" t="s">
        <v>182</v>
      </c>
      <c r="F2227" s="48">
        <v>44469</v>
      </c>
      <c r="G2227" s="33">
        <v>375752.21</v>
      </c>
      <c r="H2227" s="33">
        <v>0</v>
      </c>
      <c r="I2227" s="33">
        <v>375752.21</v>
      </c>
      <c r="J2227" s="49">
        <v>448765</v>
      </c>
      <c r="K2227" s="42"/>
      <c r="L2227" s="42"/>
    </row>
    <row r="2228" spans="1:12">
      <c r="A2228" s="39" t="s">
        <v>201</v>
      </c>
      <c r="B2228" s="62" t="s">
        <v>202</v>
      </c>
      <c r="C2228" s="62" t="s">
        <v>202</v>
      </c>
      <c r="D2228" s="42" t="s">
        <v>104</v>
      </c>
      <c r="E2228" s="42" t="s">
        <v>182</v>
      </c>
      <c r="F2228" s="48">
        <v>44469</v>
      </c>
      <c r="G2228" s="33">
        <v>0</v>
      </c>
      <c r="H2228" s="33">
        <v>-4494715.12</v>
      </c>
      <c r="I2228" s="33">
        <v>-4494715.12</v>
      </c>
      <c r="J2228" s="49">
        <v>448772</v>
      </c>
      <c r="K2228" s="42"/>
      <c r="L2228" s="42"/>
    </row>
    <row r="2229" spans="1:12">
      <c r="A2229" s="39" t="s">
        <v>201</v>
      </c>
      <c r="B2229" s="62" t="s">
        <v>202</v>
      </c>
      <c r="C2229" s="62" t="s">
        <v>202</v>
      </c>
      <c r="D2229" s="42" t="s">
        <v>104</v>
      </c>
      <c r="E2229" s="42" t="s">
        <v>182</v>
      </c>
      <c r="F2229" s="48">
        <v>44469</v>
      </c>
      <c r="G2229" s="33">
        <v>54926.97</v>
      </c>
      <c r="H2229" s="33">
        <v>0</v>
      </c>
      <c r="I2229" s="33">
        <v>54926.97</v>
      </c>
      <c r="J2229" s="49">
        <v>448775</v>
      </c>
      <c r="K2229" s="42"/>
      <c r="L2229" s="42"/>
    </row>
    <row r="2230" spans="1:12">
      <c r="A2230" s="39" t="s">
        <v>201</v>
      </c>
      <c r="B2230" s="62" t="s">
        <v>202</v>
      </c>
      <c r="C2230" s="62" t="s">
        <v>202</v>
      </c>
      <c r="D2230" s="42" t="s">
        <v>104</v>
      </c>
      <c r="E2230" s="42" t="s">
        <v>182</v>
      </c>
      <c r="F2230" s="48">
        <v>44469</v>
      </c>
      <c r="G2230" s="33">
        <v>0</v>
      </c>
      <c r="H2230" s="33">
        <v>-7996.96</v>
      </c>
      <c r="I2230" s="33">
        <v>-7996.96</v>
      </c>
      <c r="J2230" s="49">
        <v>448779</v>
      </c>
      <c r="K2230" s="42"/>
      <c r="L2230" s="42"/>
    </row>
    <row r="2231" spans="1:12">
      <c r="A2231" s="39" t="s">
        <v>201</v>
      </c>
      <c r="B2231" s="62" t="s">
        <v>202</v>
      </c>
      <c r="C2231" s="62" t="s">
        <v>202</v>
      </c>
      <c r="D2231" s="42" t="s">
        <v>104</v>
      </c>
      <c r="E2231" s="42" t="s">
        <v>182</v>
      </c>
      <c r="F2231" s="48">
        <v>44553</v>
      </c>
      <c r="G2231" s="33">
        <v>800213.59</v>
      </c>
      <c r="H2231" s="33">
        <v>-4072032.9</v>
      </c>
      <c r="I2231" s="33">
        <v>-3271819.31</v>
      </c>
      <c r="J2231" s="49">
        <v>481720</v>
      </c>
      <c r="K2231" s="42"/>
      <c r="L2231" s="42"/>
    </row>
    <row r="2232" spans="1:12">
      <c r="A2232" s="39" t="s">
        <v>201</v>
      </c>
      <c r="B2232" s="62" t="s">
        <v>202</v>
      </c>
      <c r="C2232" s="62" t="s">
        <v>202</v>
      </c>
      <c r="D2232" s="42" t="s">
        <v>104</v>
      </c>
      <c r="E2232" s="42" t="s">
        <v>182</v>
      </c>
      <c r="F2232" s="48">
        <v>44553</v>
      </c>
      <c r="G2232" s="33">
        <v>4072032.9</v>
      </c>
      <c r="H2232" s="33">
        <v>-800213.59</v>
      </c>
      <c r="I2232" s="33">
        <v>3271819.31</v>
      </c>
      <c r="J2232" s="49">
        <v>481720</v>
      </c>
      <c r="K2232" s="42"/>
      <c r="L2232" s="42"/>
    </row>
    <row r="2233" spans="1:12">
      <c r="A2233" s="39" t="s">
        <v>201</v>
      </c>
      <c r="B2233" s="62" t="s">
        <v>202</v>
      </c>
      <c r="C2233" s="62" t="s">
        <v>202</v>
      </c>
      <c r="D2233" s="42" t="s">
        <v>104</v>
      </c>
      <c r="E2233" s="42" t="s">
        <v>182</v>
      </c>
      <c r="F2233" s="48">
        <v>44561</v>
      </c>
      <c r="G2233" s="33">
        <v>800213.59</v>
      </c>
      <c r="H2233" s="33">
        <v>-4072032.9</v>
      </c>
      <c r="I2233" s="33">
        <v>-3271819.31</v>
      </c>
      <c r="J2233" s="49">
        <v>481776</v>
      </c>
      <c r="K2233" s="42"/>
      <c r="L2233" s="42"/>
    </row>
    <row r="2234" spans="1:12">
      <c r="A2234" s="39" t="s">
        <v>201</v>
      </c>
      <c r="B2234" s="62" t="s">
        <v>202</v>
      </c>
      <c r="C2234" s="62" t="s">
        <v>202</v>
      </c>
      <c r="D2234" s="42" t="s">
        <v>104</v>
      </c>
      <c r="E2234" s="42" t="s">
        <v>182</v>
      </c>
      <c r="F2234" s="48">
        <v>44561</v>
      </c>
      <c r="G2234" s="33">
        <v>4072032.9</v>
      </c>
      <c r="H2234" s="33">
        <v>-800213.59</v>
      </c>
      <c r="I2234" s="33">
        <v>3271819.31</v>
      </c>
      <c r="J2234" s="49">
        <v>481776</v>
      </c>
      <c r="K2234" s="42"/>
      <c r="L2234" s="42"/>
    </row>
    <row r="2235" spans="1:12">
      <c r="A2235" s="39" t="s">
        <v>201</v>
      </c>
      <c r="B2235" s="62" t="s">
        <v>202</v>
      </c>
      <c r="C2235" s="62" t="s">
        <v>202</v>
      </c>
      <c r="D2235" s="42" t="s">
        <v>104</v>
      </c>
      <c r="E2235" s="42" t="s">
        <v>182</v>
      </c>
      <c r="F2235" s="48">
        <v>44561</v>
      </c>
      <c r="G2235" s="33">
        <v>58274.12</v>
      </c>
      <c r="H2235" s="33">
        <v>0</v>
      </c>
      <c r="I2235" s="33">
        <v>58274.12</v>
      </c>
      <c r="J2235" s="49">
        <v>486382</v>
      </c>
      <c r="K2235" s="42"/>
      <c r="L2235" s="42"/>
    </row>
    <row r="2236" spans="1:12" s="20" customFormat="1">
      <c r="A2236" s="39" t="s">
        <v>201</v>
      </c>
      <c r="B2236" s="62" t="s">
        <v>202</v>
      </c>
      <c r="C2236" s="62" t="s">
        <v>202</v>
      </c>
      <c r="D2236" s="42" t="s">
        <v>104</v>
      </c>
      <c r="E2236" s="42" t="s">
        <v>182</v>
      </c>
      <c r="F2236" s="48">
        <v>44561</v>
      </c>
      <c r="G2236" s="33">
        <v>0</v>
      </c>
      <c r="H2236" s="33">
        <v>-431873.64</v>
      </c>
      <c r="I2236" s="33">
        <v>-431873.64</v>
      </c>
      <c r="J2236" s="49">
        <v>486383</v>
      </c>
      <c r="K2236" s="42"/>
      <c r="L2236" s="42"/>
    </row>
    <row r="2237" spans="1:12">
      <c r="A2237" s="39" t="s">
        <v>201</v>
      </c>
      <c r="B2237" s="62" t="s">
        <v>202</v>
      </c>
      <c r="C2237" s="62" t="s">
        <v>202</v>
      </c>
      <c r="D2237" s="42" t="s">
        <v>104</v>
      </c>
      <c r="E2237" s="42" t="s">
        <v>182</v>
      </c>
      <c r="F2237" s="48">
        <v>44561</v>
      </c>
      <c r="G2237" s="33">
        <v>0</v>
      </c>
      <c r="H2237" s="33">
        <v>-9551</v>
      </c>
      <c r="I2237" s="33">
        <v>-9551</v>
      </c>
      <c r="J2237" s="49">
        <v>486387</v>
      </c>
      <c r="K2237" s="42"/>
      <c r="L2237" s="42"/>
    </row>
    <row r="2238" spans="1:12" s="20" customFormat="1">
      <c r="A2238" s="39" t="s">
        <v>201</v>
      </c>
      <c r="B2238" s="62" t="s">
        <v>216</v>
      </c>
      <c r="C2238" s="62" t="s">
        <v>216</v>
      </c>
      <c r="D2238" s="42" t="s">
        <v>104</v>
      </c>
      <c r="E2238" s="42" t="s">
        <v>182</v>
      </c>
      <c r="F2238" s="48">
        <v>44561</v>
      </c>
      <c r="G2238" s="33">
        <v>31487.15</v>
      </c>
      <c r="H2238" s="33">
        <v>0</v>
      </c>
      <c r="I2238" s="33">
        <v>31487.15</v>
      </c>
      <c r="J2238" s="49">
        <v>486390</v>
      </c>
      <c r="K2238" s="42"/>
      <c r="L2238" s="42"/>
    </row>
    <row r="2239" spans="1:12">
      <c r="A2239" s="39" t="s">
        <v>201</v>
      </c>
      <c r="B2239" s="62" t="s">
        <v>216</v>
      </c>
      <c r="C2239" s="62" t="s">
        <v>216</v>
      </c>
      <c r="D2239" s="42" t="s">
        <v>104</v>
      </c>
      <c r="E2239" s="42" t="s">
        <v>182</v>
      </c>
      <c r="F2239" s="48">
        <v>44561</v>
      </c>
      <c r="G2239" s="33">
        <v>0</v>
      </c>
      <c r="H2239" s="33">
        <v>-31487.15</v>
      </c>
      <c r="I2239" s="33">
        <v>-31487.15</v>
      </c>
      <c r="J2239" s="49">
        <v>498091</v>
      </c>
      <c r="K2239" s="42"/>
      <c r="L2239" s="42"/>
    </row>
    <row r="2240" spans="1:12" s="20" customFormat="1">
      <c r="A2240" s="39" t="s">
        <v>201</v>
      </c>
      <c r="B2240" s="42" t="s">
        <v>158</v>
      </c>
      <c r="C2240" s="42" t="s">
        <v>159</v>
      </c>
      <c r="D2240" s="42" t="s">
        <v>104</v>
      </c>
      <c r="E2240" s="42" t="s">
        <v>182</v>
      </c>
      <c r="F2240" s="48">
        <v>44377</v>
      </c>
      <c r="G2240" s="33">
        <v>66380.22</v>
      </c>
      <c r="H2240" s="33">
        <v>0</v>
      </c>
      <c r="I2240" s="33">
        <v>66380.22</v>
      </c>
      <c r="J2240" s="49">
        <v>416817</v>
      </c>
      <c r="K2240" s="42"/>
      <c r="L2240" s="42"/>
    </row>
    <row r="2241" spans="1:12">
      <c r="A2241" s="39" t="s">
        <v>201</v>
      </c>
      <c r="B2241" s="42" t="s">
        <v>158</v>
      </c>
      <c r="C2241" s="42" t="s">
        <v>159</v>
      </c>
      <c r="D2241" s="42" t="s">
        <v>104</v>
      </c>
      <c r="E2241" s="42" t="s">
        <v>182</v>
      </c>
      <c r="F2241" s="48">
        <v>44377</v>
      </c>
      <c r="G2241" s="33">
        <v>0</v>
      </c>
      <c r="H2241" s="33">
        <v>-66380.22</v>
      </c>
      <c r="I2241" s="33">
        <v>-66380.22</v>
      </c>
      <c r="J2241" s="49">
        <v>416817</v>
      </c>
      <c r="K2241" s="42"/>
      <c r="L2241" s="42"/>
    </row>
    <row r="2242" spans="1:12" s="20" customFormat="1">
      <c r="A2242" s="39" t="s">
        <v>201</v>
      </c>
      <c r="B2242" s="42" t="s">
        <v>158</v>
      </c>
      <c r="C2242" s="42" t="s">
        <v>159</v>
      </c>
      <c r="D2242" s="42" t="s">
        <v>104</v>
      </c>
      <c r="E2242" s="42" t="s">
        <v>182</v>
      </c>
      <c r="F2242" s="48">
        <v>44553</v>
      </c>
      <c r="G2242" s="33">
        <v>0.11</v>
      </c>
      <c r="H2242" s="33">
        <v>-0.11</v>
      </c>
      <c r="I2242" s="33">
        <v>0</v>
      </c>
      <c r="J2242" s="49">
        <v>481720</v>
      </c>
      <c r="K2242" s="42"/>
      <c r="L2242" s="42"/>
    </row>
    <row r="2243" spans="1:12">
      <c r="A2243" s="39" t="s">
        <v>201</v>
      </c>
      <c r="B2243" s="42" t="s">
        <v>158</v>
      </c>
      <c r="C2243" s="42" t="s">
        <v>159</v>
      </c>
      <c r="D2243" s="42" t="s">
        <v>104</v>
      </c>
      <c r="E2243" s="42" t="s">
        <v>182</v>
      </c>
      <c r="F2243" s="48">
        <v>44553</v>
      </c>
      <c r="G2243" s="33">
        <v>0.11</v>
      </c>
      <c r="H2243" s="33">
        <v>-0.11</v>
      </c>
      <c r="I2243" s="33">
        <v>0</v>
      </c>
      <c r="J2243" s="49">
        <v>481720</v>
      </c>
      <c r="K2243" s="42"/>
      <c r="L2243" s="42"/>
    </row>
    <row r="2244" spans="1:12" s="20" customFormat="1">
      <c r="A2244" s="39" t="s">
        <v>201</v>
      </c>
      <c r="B2244" s="42" t="s">
        <v>158</v>
      </c>
      <c r="C2244" s="42" t="s">
        <v>159</v>
      </c>
      <c r="D2244" s="42" t="s">
        <v>104</v>
      </c>
      <c r="E2244" s="42" t="s">
        <v>182</v>
      </c>
      <c r="F2244" s="48">
        <v>44561</v>
      </c>
      <c r="G2244" s="33">
        <v>19456.47</v>
      </c>
      <c r="H2244" s="33">
        <v>0</v>
      </c>
      <c r="I2244" s="33">
        <v>19456.47</v>
      </c>
      <c r="J2244" s="49">
        <v>484486</v>
      </c>
      <c r="K2244" s="42"/>
      <c r="L2244" s="42"/>
    </row>
    <row r="2245" spans="1:12">
      <c r="A2245" s="39" t="s">
        <v>201</v>
      </c>
      <c r="B2245" s="62" t="s">
        <v>217</v>
      </c>
      <c r="C2245" s="62" t="s">
        <v>217</v>
      </c>
      <c r="D2245" s="42" t="s">
        <v>85</v>
      </c>
      <c r="E2245" s="42" t="s">
        <v>187</v>
      </c>
      <c r="F2245" s="48">
        <v>44469</v>
      </c>
      <c r="G2245" s="33">
        <v>31874.22</v>
      </c>
      <c r="H2245" s="33">
        <v>0</v>
      </c>
      <c r="I2245" s="33">
        <v>31874.22</v>
      </c>
      <c r="J2245" s="49">
        <v>448761</v>
      </c>
      <c r="K2245" s="42"/>
      <c r="L2245" s="42"/>
    </row>
    <row r="2246" spans="1:12">
      <c r="A2246" s="39" t="s">
        <v>201</v>
      </c>
      <c r="B2246" s="62" t="s">
        <v>217</v>
      </c>
      <c r="C2246" s="62" t="s">
        <v>217</v>
      </c>
      <c r="D2246" s="42" t="s">
        <v>85</v>
      </c>
      <c r="E2246" s="42" t="s">
        <v>187</v>
      </c>
      <c r="F2246" s="48">
        <v>44553</v>
      </c>
      <c r="G2246" s="33">
        <v>31874.22</v>
      </c>
      <c r="H2246" s="33">
        <v>0</v>
      </c>
      <c r="I2246" s="33">
        <v>31874.22</v>
      </c>
      <c r="J2246" s="49">
        <v>481720</v>
      </c>
      <c r="K2246" s="42"/>
      <c r="L2246" s="42"/>
    </row>
    <row r="2247" spans="1:12">
      <c r="A2247" s="39" t="s">
        <v>201</v>
      </c>
      <c r="B2247" s="62" t="s">
        <v>217</v>
      </c>
      <c r="C2247" s="62" t="s">
        <v>217</v>
      </c>
      <c r="D2247" s="42" t="s">
        <v>85</v>
      </c>
      <c r="E2247" s="42" t="s">
        <v>187</v>
      </c>
      <c r="F2247" s="48">
        <v>44553</v>
      </c>
      <c r="G2247" s="33">
        <v>0</v>
      </c>
      <c r="H2247" s="33">
        <v>-31874.22</v>
      </c>
      <c r="I2247" s="33">
        <v>-31874.22</v>
      </c>
      <c r="J2247" s="49">
        <v>481720</v>
      </c>
      <c r="K2247" s="42"/>
      <c r="L2247" s="42"/>
    </row>
    <row r="2248" spans="1:12">
      <c r="A2248" s="39" t="s">
        <v>201</v>
      </c>
      <c r="B2248" s="62" t="s">
        <v>217</v>
      </c>
      <c r="C2248" s="62" t="s">
        <v>217</v>
      </c>
      <c r="D2248" s="42" t="s">
        <v>85</v>
      </c>
      <c r="E2248" s="42" t="s">
        <v>187</v>
      </c>
      <c r="F2248" s="48">
        <v>44561</v>
      </c>
      <c r="G2248" s="33">
        <v>31874.22</v>
      </c>
      <c r="H2248" s="33">
        <v>0</v>
      </c>
      <c r="I2248" s="33">
        <v>31874.22</v>
      </c>
      <c r="J2248" s="49">
        <v>481776</v>
      </c>
      <c r="K2248" s="42"/>
      <c r="L2248" s="42"/>
    </row>
    <row r="2249" spans="1:12">
      <c r="A2249" s="39" t="s">
        <v>201</v>
      </c>
      <c r="B2249" s="62" t="s">
        <v>217</v>
      </c>
      <c r="C2249" s="62" t="s">
        <v>217</v>
      </c>
      <c r="D2249" s="42" t="s">
        <v>85</v>
      </c>
      <c r="E2249" s="42" t="s">
        <v>187</v>
      </c>
      <c r="F2249" s="48">
        <v>44561</v>
      </c>
      <c r="G2249" s="33">
        <v>0</v>
      </c>
      <c r="H2249" s="33">
        <v>-31874.22</v>
      </c>
      <c r="I2249" s="33">
        <v>-31874.22</v>
      </c>
      <c r="J2249" s="49">
        <v>481776</v>
      </c>
      <c r="K2249" s="42"/>
      <c r="L2249" s="42"/>
    </row>
    <row r="2250" spans="1:12">
      <c r="A2250" s="39" t="s">
        <v>201</v>
      </c>
      <c r="B2250" s="62" t="s">
        <v>217</v>
      </c>
      <c r="C2250" s="62" t="s">
        <v>217</v>
      </c>
      <c r="D2250" s="42" t="s">
        <v>85</v>
      </c>
      <c r="E2250" s="42" t="s">
        <v>187</v>
      </c>
      <c r="F2250" s="48">
        <v>44561</v>
      </c>
      <c r="G2250" s="33">
        <v>19456.47</v>
      </c>
      <c r="H2250" s="33">
        <v>0</v>
      </c>
      <c r="I2250" s="33">
        <v>19456.47</v>
      </c>
      <c r="J2250" s="49">
        <v>498093</v>
      </c>
      <c r="K2250" s="42"/>
      <c r="L2250" s="42"/>
    </row>
    <row r="2251" spans="1:12">
      <c r="A2251" s="39" t="s">
        <v>201</v>
      </c>
      <c r="B2251" s="62" t="s">
        <v>216</v>
      </c>
      <c r="C2251" s="62" t="s">
        <v>216</v>
      </c>
      <c r="D2251" s="42" t="s">
        <v>85</v>
      </c>
      <c r="E2251" s="42" t="s">
        <v>187</v>
      </c>
      <c r="F2251" s="48">
        <v>44561</v>
      </c>
      <c r="G2251" s="33">
        <v>31487.15</v>
      </c>
      <c r="H2251" s="33">
        <v>0</v>
      </c>
      <c r="I2251" s="33">
        <v>31487.15</v>
      </c>
      <c r="J2251" s="49">
        <v>498091</v>
      </c>
      <c r="K2251" s="42"/>
      <c r="L2251" s="42"/>
    </row>
    <row r="2252" spans="1:12">
      <c r="A2252" s="39" t="s">
        <v>201</v>
      </c>
      <c r="B2252" s="42" t="s">
        <v>158</v>
      </c>
      <c r="C2252" s="42" t="s">
        <v>159</v>
      </c>
      <c r="D2252" s="42" t="s">
        <v>63</v>
      </c>
      <c r="E2252" s="42" t="s">
        <v>148</v>
      </c>
      <c r="F2252" s="48">
        <v>44285</v>
      </c>
      <c r="G2252" s="33">
        <v>0</v>
      </c>
      <c r="H2252" s="33">
        <v>-85035.33</v>
      </c>
      <c r="I2252" s="33">
        <v>-85035.33</v>
      </c>
      <c r="J2252" s="49">
        <v>387229</v>
      </c>
      <c r="K2252" s="42"/>
      <c r="L2252" s="42"/>
    </row>
    <row r="2253" spans="1:12">
      <c r="A2253" s="39" t="s">
        <v>201</v>
      </c>
      <c r="B2253" s="42" t="s">
        <v>158</v>
      </c>
      <c r="C2253" s="42" t="s">
        <v>159</v>
      </c>
      <c r="D2253" s="42" t="s">
        <v>63</v>
      </c>
      <c r="E2253" s="42" t="s">
        <v>148</v>
      </c>
      <c r="F2253" s="48">
        <v>44286</v>
      </c>
      <c r="G2253" s="33">
        <v>0</v>
      </c>
      <c r="H2253" s="33">
        <v>-85035.33</v>
      </c>
      <c r="I2253" s="33">
        <v>-85035.33</v>
      </c>
      <c r="J2253" s="49">
        <v>389514</v>
      </c>
      <c r="K2253" s="42"/>
      <c r="L2253" s="42"/>
    </row>
    <row r="2254" spans="1:12" s="20" customFormat="1">
      <c r="A2254" s="39" t="s">
        <v>201</v>
      </c>
      <c r="B2254" s="42" t="s">
        <v>158</v>
      </c>
      <c r="C2254" s="42" t="s">
        <v>159</v>
      </c>
      <c r="D2254" s="42" t="s">
        <v>63</v>
      </c>
      <c r="E2254" s="42" t="s">
        <v>148</v>
      </c>
      <c r="F2254" s="48">
        <v>44286</v>
      </c>
      <c r="G2254" s="33">
        <v>85035.33</v>
      </c>
      <c r="H2254" s="33">
        <v>0</v>
      </c>
      <c r="I2254" s="33">
        <v>85035.33</v>
      </c>
      <c r="J2254" s="49">
        <v>389514</v>
      </c>
      <c r="K2254" s="42"/>
      <c r="L2254" s="42"/>
    </row>
    <row r="2255" spans="1:12">
      <c r="A2255" s="39" t="s">
        <v>201</v>
      </c>
      <c r="B2255" s="42" t="s">
        <v>158</v>
      </c>
      <c r="C2255" s="42" t="s">
        <v>159</v>
      </c>
      <c r="D2255" s="42" t="s">
        <v>63</v>
      </c>
      <c r="E2255" s="42" t="s">
        <v>148</v>
      </c>
      <c r="F2255" s="48">
        <v>44286</v>
      </c>
      <c r="G2255" s="33">
        <v>4336</v>
      </c>
      <c r="H2255" s="33">
        <v>-4336</v>
      </c>
      <c r="I2255" s="33">
        <v>0</v>
      </c>
      <c r="J2255" s="49">
        <v>389693</v>
      </c>
      <c r="K2255" s="42"/>
      <c r="L2255" s="42"/>
    </row>
    <row r="2256" spans="1:12" s="20" customFormat="1">
      <c r="A2256" s="39" t="s">
        <v>201</v>
      </c>
      <c r="B2256" s="42" t="s">
        <v>158</v>
      </c>
      <c r="C2256" s="42" t="s">
        <v>159</v>
      </c>
      <c r="D2256" s="42" t="s">
        <v>63</v>
      </c>
      <c r="E2256" s="42" t="s">
        <v>148</v>
      </c>
      <c r="F2256" s="48">
        <v>44377</v>
      </c>
      <c r="G2256" s="33">
        <v>0</v>
      </c>
      <c r="H2256" s="33">
        <v>-85035.33</v>
      </c>
      <c r="I2256" s="33">
        <v>-85035.33</v>
      </c>
      <c r="J2256" s="49">
        <v>416817</v>
      </c>
      <c r="K2256" s="42"/>
      <c r="L2256" s="42"/>
    </row>
    <row r="2257" spans="1:12">
      <c r="A2257" s="39" t="s">
        <v>201</v>
      </c>
      <c r="B2257" s="42" t="s">
        <v>158</v>
      </c>
      <c r="C2257" s="42" t="s">
        <v>159</v>
      </c>
      <c r="D2257" s="42" t="s">
        <v>63</v>
      </c>
      <c r="E2257" s="42" t="s">
        <v>148</v>
      </c>
      <c r="F2257" s="48">
        <v>44377</v>
      </c>
      <c r="G2257" s="33">
        <v>85035.33</v>
      </c>
      <c r="H2257" s="33">
        <v>0</v>
      </c>
      <c r="I2257" s="33">
        <v>85035.33</v>
      </c>
      <c r="J2257" s="49">
        <v>416817</v>
      </c>
      <c r="K2257" s="42"/>
      <c r="L2257" s="42"/>
    </row>
    <row r="2258" spans="1:12" s="20" customFormat="1">
      <c r="A2258" s="39" t="s">
        <v>201</v>
      </c>
      <c r="B2258" s="42" t="s">
        <v>158</v>
      </c>
      <c r="C2258" s="42" t="s">
        <v>159</v>
      </c>
      <c r="D2258" s="42" t="s">
        <v>63</v>
      </c>
      <c r="E2258" s="42" t="s">
        <v>148</v>
      </c>
      <c r="F2258" s="48">
        <v>44553</v>
      </c>
      <c r="G2258" s="33">
        <v>0</v>
      </c>
      <c r="H2258" s="33">
        <v>-85035.33</v>
      </c>
      <c r="I2258" s="33">
        <v>-85035.33</v>
      </c>
      <c r="J2258" s="49">
        <v>481720</v>
      </c>
      <c r="K2258" s="42"/>
      <c r="L2258" s="42"/>
    </row>
    <row r="2259" spans="1:12">
      <c r="A2259" s="39" t="s">
        <v>201</v>
      </c>
      <c r="B2259" s="42" t="s">
        <v>158</v>
      </c>
      <c r="C2259" s="42" t="s">
        <v>159</v>
      </c>
      <c r="D2259" s="42" t="s">
        <v>63</v>
      </c>
      <c r="E2259" s="42" t="s">
        <v>148</v>
      </c>
      <c r="F2259" s="48">
        <v>44553</v>
      </c>
      <c r="G2259" s="33">
        <v>85035.33</v>
      </c>
      <c r="H2259" s="33">
        <v>0</v>
      </c>
      <c r="I2259" s="33">
        <v>85035.33</v>
      </c>
      <c r="J2259" s="49">
        <v>481720</v>
      </c>
      <c r="K2259" s="42"/>
      <c r="L2259" s="42"/>
    </row>
    <row r="2260" spans="1:12">
      <c r="A2260" s="39" t="s">
        <v>201</v>
      </c>
      <c r="B2260" s="42" t="s">
        <v>158</v>
      </c>
      <c r="C2260" s="42" t="s">
        <v>159</v>
      </c>
      <c r="D2260" s="42" t="s">
        <v>63</v>
      </c>
      <c r="E2260" s="42" t="s">
        <v>148</v>
      </c>
      <c r="F2260" s="48">
        <v>44561</v>
      </c>
      <c r="G2260" s="33">
        <v>0</v>
      </c>
      <c r="H2260" s="33">
        <v>-85035.33</v>
      </c>
      <c r="I2260" s="33">
        <v>-85035.33</v>
      </c>
      <c r="J2260" s="49">
        <v>481776</v>
      </c>
      <c r="K2260" s="42"/>
      <c r="L2260" s="42"/>
    </row>
    <row r="2261" spans="1:12">
      <c r="A2261" s="39" t="s">
        <v>201</v>
      </c>
      <c r="B2261" s="42" t="s">
        <v>158</v>
      </c>
      <c r="C2261" s="42" t="s">
        <v>159</v>
      </c>
      <c r="D2261" s="42" t="s">
        <v>63</v>
      </c>
      <c r="E2261" s="42" t="s">
        <v>148</v>
      </c>
      <c r="F2261" s="48">
        <v>44561</v>
      </c>
      <c r="G2261" s="33">
        <v>85035.33</v>
      </c>
      <c r="H2261" s="33">
        <v>0</v>
      </c>
      <c r="I2261" s="33">
        <v>85035.33</v>
      </c>
      <c r="J2261" s="49">
        <v>481776</v>
      </c>
      <c r="K2261" s="42"/>
      <c r="L2261" s="42"/>
    </row>
    <row r="2262" spans="1:12" s="20" customFormat="1">
      <c r="A2262" s="20" t="s">
        <v>73</v>
      </c>
      <c r="B2262" s="25"/>
      <c r="C2262" s="25"/>
      <c r="D2262" s="25"/>
      <c r="E2262" s="25"/>
      <c r="F2262" s="60"/>
      <c r="G2262" s="61">
        <f>SUBTOTAL(109,GL[Debits only])</f>
        <v>1422808726.410001</v>
      </c>
      <c r="H2262" s="61">
        <f>SUBTOTAL(109,GL[Credits only])</f>
        <v>-1422808726.4100001</v>
      </c>
      <c r="I2262" s="61">
        <f>SUBTOTAL(109,GL[Dr/(Cr) amount])</f>
        <v>1.4915713109076023E-8</v>
      </c>
      <c r="K2262" s="25"/>
      <c r="L2262" s="25"/>
    </row>
  </sheetData>
  <pageMargins left="0.7" right="0.7" top="0.75" bottom="0.75" header="0.3" footer="0.3"/>
  <pageSetup scale="10" orientation="portrait" horizontalDpi="4294967292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transitionEvaluation="1" transitionEntry="1">
    <tabColor rgb="FF6699FF"/>
  </sheetPr>
  <dimension ref="A1:S66"/>
  <sheetViews>
    <sheetView showGridLines="0" view="pageBreakPreview" topLeftCell="D34" zoomScale="90" zoomScaleNormal="100" zoomScaleSheetLayoutView="90" workbookViewId="0">
      <selection activeCell="F65" sqref="F65"/>
    </sheetView>
  </sheetViews>
  <sheetFormatPr baseColWidth="10" defaultColWidth="9.1640625" defaultRowHeight="15"/>
  <cols>
    <col min="1" max="1" width="44.6640625" bestFit="1" customWidth="1"/>
    <col min="2" max="2" width="53.1640625" bestFit="1" customWidth="1"/>
    <col min="3" max="3" width="19.83203125" style="19" bestFit="1" customWidth="1"/>
    <col min="4" max="4" width="16.1640625" style="19" bestFit="1" customWidth="1"/>
    <col min="5" max="5" width="16.83203125" style="19" bestFit="1" customWidth="1"/>
    <col min="6" max="6" width="18.1640625" style="19" bestFit="1" customWidth="1"/>
    <col min="7" max="7" width="16.1640625" style="19" bestFit="1" customWidth="1"/>
    <col min="8" max="8" width="45" bestFit="1" customWidth="1"/>
    <col min="12" max="12" width="45.5" bestFit="1" customWidth="1"/>
    <col min="13" max="13" width="55.33203125" bestFit="1" customWidth="1"/>
    <col min="14" max="14" width="18.33203125" bestFit="1" customWidth="1"/>
    <col min="15" max="15" width="13.33203125" bestFit="1" customWidth="1"/>
    <col min="16" max="16" width="14" bestFit="1" customWidth="1"/>
    <col min="17" max="17" width="16.6640625" bestFit="1" customWidth="1"/>
    <col min="18" max="18" width="14.83203125" bestFit="1" customWidth="1"/>
  </cols>
  <sheetData>
    <row r="1" spans="1:19">
      <c r="A1" s="8" t="str">
        <f>'Cash LTD'!A1</f>
        <v>ABC PARTNERS, LP</v>
      </c>
      <c r="L1" s="1"/>
      <c r="M1" s="1"/>
      <c r="N1" s="1"/>
      <c r="O1" s="1"/>
      <c r="P1" s="1"/>
      <c r="Q1" s="1"/>
      <c r="R1" s="1"/>
    </row>
    <row r="2" spans="1:19">
      <c r="A2" s="8" t="s">
        <v>173</v>
      </c>
      <c r="N2" s="22"/>
      <c r="O2" s="22"/>
      <c r="P2" s="22"/>
      <c r="Q2" s="22"/>
      <c r="R2" s="22"/>
    </row>
    <row r="3" spans="1:19">
      <c r="A3" s="8" t="e">
        <f>#REF!</f>
        <v>#REF!</v>
      </c>
      <c r="N3" s="22"/>
      <c r="O3" s="22"/>
      <c r="P3" s="22"/>
      <c r="Q3" s="22"/>
      <c r="R3" s="22"/>
    </row>
    <row r="4" spans="1:19">
      <c r="A4" s="8"/>
      <c r="J4" s="19"/>
      <c r="N4" s="22"/>
      <c r="O4" s="22"/>
      <c r="P4" s="22"/>
      <c r="Q4" s="22"/>
      <c r="R4" s="22"/>
    </row>
    <row r="5" spans="1:19" ht="16">
      <c r="A5" s="21" t="s">
        <v>0</v>
      </c>
      <c r="B5" s="1" t="s">
        <v>64</v>
      </c>
      <c r="C5" s="6" t="s">
        <v>65</v>
      </c>
      <c r="D5" s="6" t="s">
        <v>66</v>
      </c>
      <c r="E5" s="6" t="s">
        <v>67</v>
      </c>
      <c r="F5" s="6" t="s">
        <v>68</v>
      </c>
      <c r="G5" s="6" t="s">
        <v>172</v>
      </c>
      <c r="H5" s="26" t="s">
        <v>198</v>
      </c>
      <c r="O5" s="22"/>
      <c r="P5" s="22"/>
      <c r="Q5" s="22"/>
      <c r="R5" s="22"/>
      <c r="S5" s="22"/>
    </row>
    <row r="6" spans="1:19" ht="16">
      <c r="A6" s="34" t="s">
        <v>42</v>
      </c>
      <c r="B6" s="34" t="s">
        <v>43</v>
      </c>
      <c r="C6" s="35">
        <v>-37238577.810000002</v>
      </c>
      <c r="D6" s="35">
        <v>84718258.349999994</v>
      </c>
      <c r="E6" s="35">
        <v>-90221315.780000001</v>
      </c>
      <c r="F6" s="35">
        <v>-42741635.240000002</v>
      </c>
      <c r="G6" s="35">
        <v>-5503057.4299999997</v>
      </c>
      <c r="H6" s="42"/>
      <c r="O6" s="22"/>
      <c r="P6" s="22"/>
      <c r="Q6" s="22"/>
      <c r="R6" s="22"/>
      <c r="S6" s="22"/>
    </row>
    <row r="7" spans="1:19" ht="16">
      <c r="A7" s="34" t="s">
        <v>42</v>
      </c>
      <c r="B7" s="34" t="s">
        <v>44</v>
      </c>
      <c r="C7" s="35">
        <v>43401250.810000002</v>
      </c>
      <c r="D7" s="35">
        <v>117023584.83</v>
      </c>
      <c r="E7" s="35">
        <v>-106912816.58</v>
      </c>
      <c r="F7" s="35">
        <v>53512019.060000002</v>
      </c>
      <c r="G7" s="35">
        <v>10110768.25</v>
      </c>
      <c r="H7" s="42"/>
      <c r="O7" s="22"/>
      <c r="P7" s="22"/>
      <c r="Q7" s="22"/>
      <c r="R7" s="22"/>
      <c r="S7" s="22"/>
    </row>
    <row r="8" spans="1:19" ht="16">
      <c r="A8" s="34" t="s">
        <v>45</v>
      </c>
      <c r="B8" s="34" t="s">
        <v>46</v>
      </c>
      <c r="C8" s="35">
        <v>10871523.880000001</v>
      </c>
      <c r="D8" s="35">
        <v>67169414.420000002</v>
      </c>
      <c r="E8" s="35">
        <v>-67523290.569999993</v>
      </c>
      <c r="F8" s="35">
        <v>10517647.73</v>
      </c>
      <c r="G8" s="35">
        <v>-353876.15</v>
      </c>
      <c r="H8" s="42"/>
      <c r="O8" s="22"/>
      <c r="P8" s="22"/>
      <c r="Q8" s="22"/>
      <c r="R8" s="22"/>
      <c r="S8" s="22"/>
    </row>
    <row r="9" spans="1:19" ht="16">
      <c r="A9" s="34" t="s">
        <v>45</v>
      </c>
      <c r="B9" s="34" t="s">
        <v>157</v>
      </c>
      <c r="C9" s="35">
        <v>0</v>
      </c>
      <c r="D9" s="35">
        <v>17373991.620000001</v>
      </c>
      <c r="E9" s="35">
        <v>-17373991.620000001</v>
      </c>
      <c r="F9" s="35">
        <v>0</v>
      </c>
      <c r="G9" s="35">
        <v>0</v>
      </c>
      <c r="H9" s="42"/>
      <c r="O9" s="22"/>
      <c r="P9" s="22"/>
      <c r="Q9" s="22"/>
      <c r="R9" s="22"/>
      <c r="S9" s="22"/>
    </row>
    <row r="10" spans="1:19" ht="16">
      <c r="A10" s="34" t="s">
        <v>97</v>
      </c>
      <c r="B10" s="34" t="s">
        <v>181</v>
      </c>
      <c r="C10" s="35">
        <v>3271819.31</v>
      </c>
      <c r="D10" s="35">
        <v>10185917.619999999</v>
      </c>
      <c r="E10" s="35">
        <v>-9802767.0999999996</v>
      </c>
      <c r="F10" s="35">
        <v>3654969.83</v>
      </c>
      <c r="G10" s="35">
        <v>383150.52</v>
      </c>
      <c r="H10" s="42"/>
      <c r="O10" s="22"/>
      <c r="P10" s="22"/>
      <c r="Q10" s="22"/>
      <c r="R10" s="22"/>
      <c r="S10" s="22"/>
    </row>
    <row r="11" spans="1:19" ht="16">
      <c r="A11" s="34" t="s">
        <v>79</v>
      </c>
      <c r="B11" s="34" t="s">
        <v>141</v>
      </c>
      <c r="C11" s="35">
        <v>19954.259999999998</v>
      </c>
      <c r="D11" s="35">
        <v>2762320.84</v>
      </c>
      <c r="E11" s="35">
        <v>-2684628.25</v>
      </c>
      <c r="F11" s="35">
        <v>97646.85</v>
      </c>
      <c r="G11" s="35">
        <v>77692.59</v>
      </c>
      <c r="H11" s="42"/>
      <c r="O11" s="22"/>
      <c r="P11" s="22"/>
      <c r="Q11" s="22"/>
      <c r="R11" s="22"/>
      <c r="S11" s="22"/>
    </row>
    <row r="12" spans="1:19" ht="16">
      <c r="A12" s="34" t="s">
        <v>98</v>
      </c>
      <c r="B12" s="34" t="s">
        <v>99</v>
      </c>
      <c r="C12" s="35">
        <v>0</v>
      </c>
      <c r="D12" s="35">
        <v>54200.04</v>
      </c>
      <c r="E12" s="35">
        <v>-54200.04</v>
      </c>
      <c r="F12" s="35">
        <v>0</v>
      </c>
      <c r="G12" s="35">
        <v>0</v>
      </c>
      <c r="H12" s="42"/>
      <c r="O12" s="22"/>
      <c r="P12" s="22"/>
      <c r="Q12" s="22"/>
      <c r="R12" s="22"/>
      <c r="S12" s="22"/>
    </row>
    <row r="13" spans="1:19" ht="16">
      <c r="A13" s="34" t="s">
        <v>91</v>
      </c>
      <c r="B13" s="34" t="s">
        <v>183</v>
      </c>
      <c r="C13" s="35">
        <v>0</v>
      </c>
      <c r="D13" s="35">
        <v>101095.89</v>
      </c>
      <c r="E13" s="35">
        <v>-101095.89</v>
      </c>
      <c r="F13" s="35">
        <v>0</v>
      </c>
      <c r="G13" s="35">
        <v>0</v>
      </c>
      <c r="H13" s="42"/>
      <c r="O13" s="22"/>
      <c r="P13" s="22"/>
      <c r="Q13" s="22"/>
      <c r="R13" s="22"/>
      <c r="S13" s="22"/>
    </row>
    <row r="14" spans="1:19" ht="16">
      <c r="A14" s="34" t="s">
        <v>47</v>
      </c>
      <c r="B14" s="34" t="s">
        <v>48</v>
      </c>
      <c r="C14" s="35">
        <v>0</v>
      </c>
      <c r="D14" s="35">
        <v>2293754.8199999998</v>
      </c>
      <c r="E14" s="35">
        <v>-2066354.82</v>
      </c>
      <c r="F14" s="35">
        <v>227400</v>
      </c>
      <c r="G14" s="35">
        <v>227400</v>
      </c>
      <c r="H14" s="42"/>
      <c r="O14" s="22"/>
      <c r="P14" s="22"/>
      <c r="Q14" s="22"/>
      <c r="R14" s="22"/>
      <c r="S14" s="22"/>
    </row>
    <row r="15" spans="1:19" ht="16">
      <c r="A15" s="34" t="s">
        <v>80</v>
      </c>
      <c r="B15" s="34" t="s">
        <v>81</v>
      </c>
      <c r="C15" s="35">
        <v>0</v>
      </c>
      <c r="D15" s="35">
        <v>0</v>
      </c>
      <c r="E15" s="35">
        <v>0</v>
      </c>
      <c r="F15" s="35">
        <v>0</v>
      </c>
      <c r="G15" s="35">
        <v>0</v>
      </c>
      <c r="H15" s="42"/>
      <c r="O15" s="22"/>
      <c r="P15" s="22"/>
      <c r="Q15" s="22"/>
      <c r="R15" s="22"/>
      <c r="S15" s="22"/>
    </row>
    <row r="16" spans="1:19" ht="16">
      <c r="A16" s="34" t="s">
        <v>82</v>
      </c>
      <c r="B16" s="34" t="s">
        <v>83</v>
      </c>
      <c r="C16" s="35">
        <v>0</v>
      </c>
      <c r="D16" s="35">
        <v>0</v>
      </c>
      <c r="E16" s="35">
        <v>0</v>
      </c>
      <c r="F16" s="35">
        <v>0</v>
      </c>
      <c r="G16" s="35">
        <v>0</v>
      </c>
      <c r="H16" s="42"/>
      <c r="O16" s="22"/>
      <c r="P16" s="22"/>
      <c r="Q16" s="22"/>
      <c r="R16" s="22"/>
      <c r="S16" s="22"/>
    </row>
    <row r="17" spans="1:19" ht="16">
      <c r="A17" s="34" t="s">
        <v>118</v>
      </c>
      <c r="B17" s="34" t="s">
        <v>192</v>
      </c>
      <c r="C17" s="35">
        <v>0</v>
      </c>
      <c r="D17" s="35">
        <v>50852975.18</v>
      </c>
      <c r="E17" s="35">
        <v>-50807737.149999999</v>
      </c>
      <c r="F17" s="35">
        <v>45238.03</v>
      </c>
      <c r="G17" s="35">
        <v>45238.03</v>
      </c>
      <c r="H17" s="42"/>
      <c r="O17" s="22"/>
      <c r="P17" s="22"/>
      <c r="Q17" s="22"/>
      <c r="R17" s="22"/>
      <c r="S17" s="22"/>
    </row>
    <row r="18" spans="1:19" ht="16">
      <c r="A18" s="34" t="s">
        <v>100</v>
      </c>
      <c r="B18" s="34" t="s">
        <v>101</v>
      </c>
      <c r="C18" s="35">
        <v>0</v>
      </c>
      <c r="D18" s="35">
        <v>0</v>
      </c>
      <c r="E18" s="35">
        <v>0</v>
      </c>
      <c r="F18" s="35">
        <v>0</v>
      </c>
      <c r="G18" s="35">
        <v>0</v>
      </c>
      <c r="H18" s="42"/>
      <c r="O18" s="22"/>
      <c r="P18" s="22"/>
      <c r="Q18" s="22"/>
      <c r="R18" s="22"/>
      <c r="S18" s="22"/>
    </row>
    <row r="19" spans="1:19" ht="16">
      <c r="A19" s="34" t="s">
        <v>92</v>
      </c>
      <c r="B19" s="34" t="s">
        <v>93</v>
      </c>
      <c r="C19" s="35">
        <v>-2040</v>
      </c>
      <c r="D19" s="35">
        <v>2146337</v>
      </c>
      <c r="E19" s="35">
        <v>-2144297</v>
      </c>
      <c r="F19" s="35">
        <v>0</v>
      </c>
      <c r="G19" s="35">
        <v>2040</v>
      </c>
      <c r="H19" s="42"/>
      <c r="O19" s="22"/>
      <c r="P19" s="22"/>
      <c r="Q19" s="22"/>
      <c r="R19" s="22"/>
      <c r="S19" s="22"/>
    </row>
    <row r="20" spans="1:19" ht="16">
      <c r="A20" s="34" t="s">
        <v>150</v>
      </c>
      <c r="B20" s="34" t="s">
        <v>151</v>
      </c>
      <c r="C20" s="35">
        <v>0</v>
      </c>
      <c r="D20" s="35">
        <v>3828862.9</v>
      </c>
      <c r="E20" s="35">
        <v>-3828862.9</v>
      </c>
      <c r="F20" s="35">
        <v>0</v>
      </c>
      <c r="G20" s="35">
        <v>0</v>
      </c>
      <c r="H20" s="42"/>
      <c r="O20" s="22"/>
      <c r="P20" s="22"/>
      <c r="Q20" s="22"/>
      <c r="R20" s="22"/>
      <c r="S20" s="22"/>
    </row>
    <row r="21" spans="1:19" ht="16">
      <c r="A21" s="34" t="s">
        <v>110</v>
      </c>
      <c r="B21" s="34" t="s">
        <v>111</v>
      </c>
      <c r="C21" s="35">
        <v>-41658.370000000003</v>
      </c>
      <c r="D21" s="35">
        <v>2160235.33</v>
      </c>
      <c r="E21" s="35">
        <v>-2118892</v>
      </c>
      <c r="F21" s="35">
        <v>-315.04000000000002</v>
      </c>
      <c r="G21" s="35">
        <v>41343.33</v>
      </c>
      <c r="H21" s="42"/>
      <c r="O21" s="22"/>
      <c r="P21" s="22"/>
      <c r="Q21" s="22"/>
      <c r="R21" s="22"/>
      <c r="S21" s="22"/>
    </row>
    <row r="22" spans="1:19" ht="16">
      <c r="A22" s="34" t="s">
        <v>49</v>
      </c>
      <c r="B22" s="34" t="s">
        <v>149</v>
      </c>
      <c r="C22" s="35">
        <v>0</v>
      </c>
      <c r="D22" s="35">
        <v>5268489</v>
      </c>
      <c r="E22" s="35">
        <v>-5268489</v>
      </c>
      <c r="F22" s="35">
        <v>0</v>
      </c>
      <c r="G22" s="35">
        <v>0</v>
      </c>
      <c r="H22" s="42"/>
      <c r="O22" s="22"/>
      <c r="P22" s="22"/>
      <c r="Q22" s="22"/>
      <c r="R22" s="22"/>
      <c r="S22" s="22"/>
    </row>
    <row r="23" spans="1:19" ht="16">
      <c r="A23" s="34" t="s">
        <v>50</v>
      </c>
      <c r="B23" s="34" t="s">
        <v>51</v>
      </c>
      <c r="C23" s="35">
        <v>0</v>
      </c>
      <c r="D23" s="35">
        <v>3175139.88</v>
      </c>
      <c r="E23" s="35">
        <v>-3280484.93</v>
      </c>
      <c r="F23" s="35">
        <v>-105345.05</v>
      </c>
      <c r="G23" s="35">
        <v>-105345.05</v>
      </c>
      <c r="H23" s="42"/>
      <c r="O23" s="22"/>
      <c r="P23" s="22"/>
      <c r="Q23" s="22"/>
      <c r="R23" s="22"/>
      <c r="S23" s="22"/>
    </row>
    <row r="24" spans="1:19" ht="16">
      <c r="A24" s="34" t="s">
        <v>152</v>
      </c>
      <c r="B24" s="34" t="s">
        <v>153</v>
      </c>
      <c r="C24" s="35">
        <v>0</v>
      </c>
      <c r="D24" s="35">
        <v>350746.88</v>
      </c>
      <c r="E24" s="35">
        <v>-403903.76</v>
      </c>
      <c r="F24" s="35">
        <v>-53156.88</v>
      </c>
      <c r="G24" s="35">
        <v>-53156.88</v>
      </c>
      <c r="H24" s="42"/>
      <c r="O24" s="22"/>
      <c r="P24" s="22"/>
      <c r="Q24" s="22"/>
      <c r="R24" s="22"/>
      <c r="S24" s="22"/>
    </row>
    <row r="25" spans="1:19" ht="16">
      <c r="A25" s="34" t="s">
        <v>152</v>
      </c>
      <c r="B25" s="34" t="s">
        <v>153</v>
      </c>
      <c r="C25" s="35">
        <v>-23940</v>
      </c>
      <c r="D25" s="35">
        <v>0</v>
      </c>
      <c r="E25" s="35">
        <v>-7980</v>
      </c>
      <c r="F25" s="35">
        <v>-31920</v>
      </c>
      <c r="G25" s="35">
        <v>-7980</v>
      </c>
      <c r="H25" s="42" t="s">
        <v>199</v>
      </c>
      <c r="O25" s="22"/>
      <c r="P25" s="22"/>
      <c r="Q25" s="22"/>
      <c r="R25" s="22"/>
      <c r="S25" s="22"/>
    </row>
    <row r="26" spans="1:19" ht="16">
      <c r="A26" s="34" t="s">
        <v>152</v>
      </c>
      <c r="B26" s="34" t="s">
        <v>153</v>
      </c>
      <c r="C26" s="35">
        <v>0</v>
      </c>
      <c r="D26" s="35">
        <v>65000</v>
      </c>
      <c r="E26" s="35">
        <v>-65000</v>
      </c>
      <c r="F26" s="35">
        <v>0</v>
      </c>
      <c r="G26" s="35">
        <v>0</v>
      </c>
      <c r="H26" s="42" t="s">
        <v>126</v>
      </c>
      <c r="O26" s="22"/>
      <c r="P26" s="22"/>
      <c r="Q26" s="22"/>
      <c r="R26" s="22"/>
      <c r="S26" s="22"/>
    </row>
    <row r="27" spans="1:19" ht="16">
      <c r="A27" s="34" t="s">
        <v>152</v>
      </c>
      <c r="B27" s="34" t="s">
        <v>153</v>
      </c>
      <c r="C27" s="35">
        <v>0</v>
      </c>
      <c r="D27" s="35">
        <v>9056.25</v>
      </c>
      <c r="E27" s="35">
        <v>-69056.25</v>
      </c>
      <c r="F27" s="35">
        <v>-60000</v>
      </c>
      <c r="G27" s="35">
        <v>-60000</v>
      </c>
      <c r="H27" s="42" t="s">
        <v>197</v>
      </c>
      <c r="O27" s="22"/>
      <c r="P27" s="22"/>
      <c r="Q27" s="22"/>
      <c r="R27" s="22"/>
      <c r="S27" s="22"/>
    </row>
    <row r="28" spans="1:19" ht="16">
      <c r="A28" s="34" t="s">
        <v>52</v>
      </c>
      <c r="B28" s="34" t="s">
        <v>176</v>
      </c>
      <c r="C28" s="35">
        <v>9056.25</v>
      </c>
      <c r="D28" s="35">
        <v>0</v>
      </c>
      <c r="E28" s="35">
        <v>-9056.25</v>
      </c>
      <c r="F28" s="35">
        <v>0</v>
      </c>
      <c r="G28" s="35">
        <v>-9056.25</v>
      </c>
      <c r="H28" s="42"/>
      <c r="O28" s="22"/>
      <c r="P28" s="22"/>
      <c r="Q28" s="22"/>
      <c r="R28" s="22"/>
      <c r="S28" s="22"/>
    </row>
    <row r="29" spans="1:19" ht="16">
      <c r="A29" s="34" t="s">
        <v>52</v>
      </c>
      <c r="B29" s="34" t="s">
        <v>142</v>
      </c>
      <c r="C29" s="35">
        <v>-54056.25</v>
      </c>
      <c r="D29" s="35">
        <v>54056.25</v>
      </c>
      <c r="E29" s="35">
        <v>0</v>
      </c>
      <c r="F29" s="35">
        <v>0</v>
      </c>
      <c r="G29" s="35">
        <v>54056.25</v>
      </c>
      <c r="H29" s="42"/>
      <c r="O29" s="22"/>
      <c r="P29" s="22"/>
      <c r="Q29" s="22"/>
      <c r="R29" s="22"/>
      <c r="S29" s="22"/>
    </row>
    <row r="30" spans="1:19" ht="16">
      <c r="A30" s="34" t="s">
        <v>53</v>
      </c>
      <c r="B30" s="34" t="s">
        <v>180</v>
      </c>
      <c r="C30" s="35">
        <v>16250</v>
      </c>
      <c r="D30" s="35">
        <v>0</v>
      </c>
      <c r="E30" s="35">
        <v>-16250</v>
      </c>
      <c r="F30" s="35">
        <v>0</v>
      </c>
      <c r="G30" s="35">
        <v>-16250</v>
      </c>
      <c r="H30" s="42"/>
      <c r="O30" s="22"/>
      <c r="P30" s="22"/>
      <c r="Q30" s="22"/>
      <c r="R30" s="22"/>
      <c r="S30" s="22"/>
    </row>
    <row r="31" spans="1:19" ht="16">
      <c r="A31" s="34" t="s">
        <v>53</v>
      </c>
      <c r="B31" s="34" t="s">
        <v>126</v>
      </c>
      <c r="C31" s="35">
        <v>-48750</v>
      </c>
      <c r="D31" s="35">
        <v>48750</v>
      </c>
      <c r="E31" s="35">
        <v>0</v>
      </c>
      <c r="F31" s="35">
        <v>0</v>
      </c>
      <c r="G31" s="35">
        <v>48750</v>
      </c>
      <c r="H31" s="42"/>
      <c r="O31" s="22"/>
      <c r="P31" s="22"/>
      <c r="Q31" s="22"/>
      <c r="R31" s="22"/>
      <c r="S31" s="22"/>
    </row>
    <row r="32" spans="1:19" ht="16">
      <c r="A32" s="34" t="s">
        <v>94</v>
      </c>
      <c r="B32" s="34" t="s">
        <v>184</v>
      </c>
      <c r="C32" s="35">
        <v>-132934.45000000001</v>
      </c>
      <c r="D32" s="35">
        <v>226111.9</v>
      </c>
      <c r="E32" s="35">
        <v>-113876.21</v>
      </c>
      <c r="F32" s="35">
        <v>-20698.759999999998</v>
      </c>
      <c r="G32" s="35">
        <v>112235.69</v>
      </c>
      <c r="H32" s="42"/>
      <c r="O32" s="22"/>
      <c r="P32" s="22"/>
      <c r="Q32" s="22"/>
      <c r="R32" s="22"/>
      <c r="S32" s="22"/>
    </row>
    <row r="33" spans="1:19" ht="16">
      <c r="A33" s="34" t="s">
        <v>54</v>
      </c>
      <c r="B33" s="34" t="s">
        <v>55</v>
      </c>
      <c r="C33" s="35">
        <v>-8696325</v>
      </c>
      <c r="D33" s="35">
        <v>8696325</v>
      </c>
      <c r="E33" s="35">
        <v>-11546325</v>
      </c>
      <c r="F33" s="35">
        <v>-11546325</v>
      </c>
      <c r="G33" s="35">
        <v>-2850000</v>
      </c>
      <c r="H33" s="42"/>
      <c r="I33" s="7"/>
      <c r="O33" s="22"/>
      <c r="P33" s="22"/>
      <c r="Q33" s="22"/>
      <c r="R33" s="22"/>
      <c r="S33" s="22"/>
    </row>
    <row r="34" spans="1:19" ht="16">
      <c r="A34" s="66" t="s">
        <v>219</v>
      </c>
      <c r="B34" s="1" t="s">
        <v>220</v>
      </c>
      <c r="C34" s="35">
        <v>-8696325</v>
      </c>
      <c r="D34" s="35">
        <v>8696325</v>
      </c>
      <c r="E34" s="63">
        <v>-11546325</v>
      </c>
      <c r="F34" s="35">
        <v>-11546325</v>
      </c>
      <c r="G34" s="35">
        <v>-2850000</v>
      </c>
      <c r="H34" s="62"/>
      <c r="I34" s="7"/>
      <c r="O34" s="22"/>
      <c r="P34" s="22"/>
      <c r="Q34" s="22"/>
      <c r="R34" s="22"/>
      <c r="S34" s="22"/>
    </row>
    <row r="35" spans="1:19" ht="16">
      <c r="A35" s="34" t="s">
        <v>84</v>
      </c>
      <c r="B35" s="34" t="s">
        <v>8</v>
      </c>
      <c r="C35" s="35">
        <v>27612.28</v>
      </c>
      <c r="D35" s="35">
        <v>80316.800000000003</v>
      </c>
      <c r="E35" s="35">
        <v>-71952.72</v>
      </c>
      <c r="F35" s="35">
        <v>35976.36</v>
      </c>
      <c r="G35" s="35">
        <v>8364.08</v>
      </c>
      <c r="H35" s="42"/>
      <c r="O35" s="22"/>
      <c r="P35" s="22"/>
      <c r="Q35" s="22"/>
      <c r="R35" s="22"/>
      <c r="S35" s="22"/>
    </row>
    <row r="36" spans="1:19" ht="32">
      <c r="A36" s="34" t="s">
        <v>188</v>
      </c>
      <c r="B36" s="34" t="s">
        <v>189</v>
      </c>
      <c r="C36" s="35">
        <v>0</v>
      </c>
      <c r="D36" s="35">
        <v>2153447.34</v>
      </c>
      <c r="E36" s="35">
        <v>-2153447.34</v>
      </c>
      <c r="F36" s="35">
        <v>0</v>
      </c>
      <c r="G36" s="35">
        <v>0</v>
      </c>
      <c r="H36" s="42"/>
      <c r="O36" s="22"/>
      <c r="P36" s="22"/>
      <c r="Q36" s="22"/>
      <c r="R36" s="22"/>
      <c r="S36" s="22"/>
    </row>
    <row r="37" spans="1:19" ht="16">
      <c r="A37" s="34" t="s">
        <v>190</v>
      </c>
      <c r="B37" s="34" t="s">
        <v>191</v>
      </c>
      <c r="C37" s="35">
        <v>0</v>
      </c>
      <c r="D37" s="35">
        <v>1145477.3799999999</v>
      </c>
      <c r="E37" s="35">
        <v>-1145477.3799999999</v>
      </c>
      <c r="F37" s="35">
        <v>0</v>
      </c>
      <c r="G37" s="35">
        <v>0</v>
      </c>
      <c r="H37" s="42"/>
      <c r="O37" s="22"/>
      <c r="P37" s="22"/>
      <c r="Q37" s="22"/>
      <c r="R37" s="22"/>
      <c r="S37" s="22"/>
    </row>
    <row r="38" spans="1:19" ht="16">
      <c r="A38" s="34" t="s">
        <v>143</v>
      </c>
      <c r="B38" s="34" t="s">
        <v>144</v>
      </c>
      <c r="C38" s="35">
        <v>0</v>
      </c>
      <c r="D38" s="35">
        <v>384234330.06999999</v>
      </c>
      <c r="E38" s="35">
        <v>-384234330.06999999</v>
      </c>
      <c r="F38" s="35">
        <v>0</v>
      </c>
      <c r="G38" s="35">
        <v>0</v>
      </c>
      <c r="H38" s="42"/>
      <c r="O38" s="22"/>
      <c r="P38" s="22"/>
      <c r="Q38" s="22"/>
      <c r="R38" s="22"/>
      <c r="S38" s="22"/>
    </row>
    <row r="39" spans="1:19" ht="16">
      <c r="A39" s="34" t="s">
        <v>56</v>
      </c>
      <c r="B39" s="34" t="s">
        <v>57</v>
      </c>
      <c r="C39" s="35">
        <v>396111.42</v>
      </c>
      <c r="D39" s="35">
        <v>0</v>
      </c>
      <c r="E39" s="35">
        <v>-396111.42</v>
      </c>
      <c r="F39" s="35">
        <v>0</v>
      </c>
      <c r="G39" s="35">
        <v>-396111.42</v>
      </c>
      <c r="H39" s="42"/>
      <c r="O39" s="22"/>
      <c r="P39" s="22"/>
      <c r="Q39" s="22"/>
      <c r="R39" s="22"/>
      <c r="S39" s="22"/>
    </row>
    <row r="40" spans="1:19" ht="16">
      <c r="A40" s="34" t="s">
        <v>177</v>
      </c>
      <c r="B40" s="34" t="s">
        <v>178</v>
      </c>
      <c r="C40" s="35">
        <v>370081.86</v>
      </c>
      <c r="D40" s="35">
        <v>1480652.75</v>
      </c>
      <c r="E40" s="35">
        <v>0</v>
      </c>
      <c r="F40" s="35">
        <v>1850734.61</v>
      </c>
      <c r="G40" s="35">
        <v>1480652.75</v>
      </c>
      <c r="H40" s="42"/>
      <c r="O40" s="22"/>
      <c r="P40" s="22"/>
      <c r="Q40" s="22"/>
      <c r="R40" s="22"/>
      <c r="S40" s="22"/>
    </row>
    <row r="41" spans="1:19" ht="16">
      <c r="A41" s="34" t="s">
        <v>106</v>
      </c>
      <c r="B41" s="34" t="s">
        <v>145</v>
      </c>
      <c r="C41" s="35">
        <v>-375000</v>
      </c>
      <c r="D41" s="35">
        <v>230172.56</v>
      </c>
      <c r="E41" s="35">
        <v>-355172.56</v>
      </c>
      <c r="F41" s="35">
        <v>-500000</v>
      </c>
      <c r="G41" s="35">
        <v>-125000</v>
      </c>
      <c r="H41" s="42"/>
      <c r="O41" s="22"/>
      <c r="P41" s="22"/>
      <c r="Q41" s="22"/>
      <c r="R41" s="22"/>
      <c r="S41" s="22"/>
    </row>
    <row r="42" spans="1:19" ht="16">
      <c r="A42" s="34" t="s">
        <v>128</v>
      </c>
      <c r="B42" s="34" t="s">
        <v>129</v>
      </c>
      <c r="C42" s="35">
        <v>19294.18</v>
      </c>
      <c r="D42" s="35">
        <v>38588.36</v>
      </c>
      <c r="E42" s="35">
        <v>-38588.36</v>
      </c>
      <c r="F42" s="35">
        <v>19294.18</v>
      </c>
      <c r="G42" s="35">
        <v>0</v>
      </c>
      <c r="H42" s="42"/>
      <c r="O42" s="22"/>
      <c r="P42" s="22"/>
      <c r="Q42" s="22"/>
      <c r="R42" s="22"/>
      <c r="S42" s="22"/>
    </row>
    <row r="43" spans="1:19" ht="16">
      <c r="A43" s="34" t="s">
        <v>58</v>
      </c>
      <c r="B43" s="34" t="s">
        <v>146</v>
      </c>
      <c r="C43" s="35">
        <v>54056.25</v>
      </c>
      <c r="D43" s="35">
        <v>156112.5</v>
      </c>
      <c r="E43" s="35">
        <v>-140112.5</v>
      </c>
      <c r="F43" s="35">
        <v>70056.25</v>
      </c>
      <c r="G43" s="35">
        <v>16000</v>
      </c>
      <c r="H43" s="42"/>
      <c r="O43" s="22"/>
      <c r="P43" s="22"/>
      <c r="Q43" s="22"/>
      <c r="R43" s="22"/>
      <c r="S43" s="22"/>
    </row>
    <row r="44" spans="1:19" ht="16">
      <c r="A44" s="34" t="s">
        <v>59</v>
      </c>
      <c r="B44" s="34" t="s">
        <v>60</v>
      </c>
      <c r="C44" s="35">
        <v>64250</v>
      </c>
      <c r="D44" s="35">
        <v>161000</v>
      </c>
      <c r="E44" s="35">
        <v>-144750</v>
      </c>
      <c r="F44" s="35">
        <v>80500</v>
      </c>
      <c r="G44" s="35">
        <v>16250</v>
      </c>
      <c r="H44" s="42"/>
      <c r="O44" s="22"/>
      <c r="P44" s="22"/>
      <c r="Q44" s="22"/>
      <c r="R44" s="22"/>
      <c r="S44" s="22"/>
    </row>
    <row r="45" spans="1:19" ht="16">
      <c r="A45" s="34" t="s">
        <v>95</v>
      </c>
      <c r="B45" s="34" t="s">
        <v>179</v>
      </c>
      <c r="C45" s="35">
        <v>2914.3</v>
      </c>
      <c r="D45" s="35">
        <v>35766.22</v>
      </c>
      <c r="E45" s="35">
        <v>-25247.1</v>
      </c>
      <c r="F45" s="35">
        <v>13433.42</v>
      </c>
      <c r="G45" s="35">
        <v>10519.12</v>
      </c>
      <c r="H45" s="42"/>
      <c r="O45" s="22"/>
      <c r="P45" s="22"/>
      <c r="Q45" s="22"/>
      <c r="R45" s="22"/>
      <c r="S45" s="22"/>
    </row>
    <row r="46" spans="1:19" ht="16">
      <c r="A46" s="34" t="s">
        <v>86</v>
      </c>
      <c r="B46" s="34" t="s">
        <v>147</v>
      </c>
      <c r="C46" s="35">
        <v>483</v>
      </c>
      <c r="D46" s="35">
        <v>9618.51</v>
      </c>
      <c r="E46" s="35">
        <v>-6734.34</v>
      </c>
      <c r="F46" s="35">
        <v>3367.17</v>
      </c>
      <c r="G46" s="35">
        <v>2884.17</v>
      </c>
      <c r="H46" s="42"/>
      <c r="O46" s="22"/>
      <c r="P46" s="22"/>
      <c r="Q46" s="22"/>
      <c r="R46" s="22"/>
      <c r="S46" s="22"/>
    </row>
    <row r="47" spans="1:19" ht="16">
      <c r="A47" s="34" t="s">
        <v>122</v>
      </c>
      <c r="B47" s="34" t="s">
        <v>123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42"/>
      <c r="O47" s="22"/>
      <c r="P47" s="22"/>
      <c r="Q47" s="22"/>
      <c r="R47" s="22"/>
      <c r="S47" s="22"/>
    </row>
    <row r="48" spans="1:19" ht="16">
      <c r="A48" s="34" t="s">
        <v>119</v>
      </c>
      <c r="B48" s="34" t="s">
        <v>185</v>
      </c>
      <c r="C48" s="35">
        <v>7164.72</v>
      </c>
      <c r="D48" s="35">
        <v>14329.44</v>
      </c>
      <c r="E48" s="35">
        <v>-14329.44</v>
      </c>
      <c r="F48" s="35">
        <v>7164.72</v>
      </c>
      <c r="G48" s="35">
        <v>0</v>
      </c>
      <c r="H48" s="42"/>
    </row>
    <row r="49" spans="1:8" ht="16">
      <c r="A49" s="34" t="s">
        <v>134</v>
      </c>
      <c r="B49" s="34" t="s">
        <v>135</v>
      </c>
      <c r="C49" s="35">
        <v>5299.88</v>
      </c>
      <c r="D49" s="35">
        <v>10599.76</v>
      </c>
      <c r="E49" s="35">
        <v>-10599.76</v>
      </c>
      <c r="F49" s="35">
        <v>5299.88</v>
      </c>
      <c r="G49" s="35">
        <v>0</v>
      </c>
      <c r="H49" s="42"/>
    </row>
    <row r="50" spans="1:8" s="20" customFormat="1" ht="16">
      <c r="A50" s="34" t="s">
        <v>130</v>
      </c>
      <c r="B50" s="34" t="s">
        <v>131</v>
      </c>
      <c r="C50" s="35">
        <v>59.71</v>
      </c>
      <c r="D50" s="35">
        <v>0</v>
      </c>
      <c r="E50" s="35">
        <v>-59.71</v>
      </c>
      <c r="F50" s="35">
        <v>0</v>
      </c>
      <c r="G50" s="35">
        <v>-59.71</v>
      </c>
      <c r="H50" s="42"/>
    </row>
    <row r="51" spans="1:8" ht="16">
      <c r="A51" s="34" t="s">
        <v>130</v>
      </c>
      <c r="B51" s="34" t="s">
        <v>193</v>
      </c>
      <c r="C51" s="35">
        <v>0</v>
      </c>
      <c r="D51" s="35">
        <v>179.13</v>
      </c>
      <c r="E51" s="35">
        <v>-119.42</v>
      </c>
      <c r="F51" s="35">
        <v>59.71</v>
      </c>
      <c r="G51" s="35">
        <v>59.71</v>
      </c>
      <c r="H51" s="42"/>
    </row>
    <row r="52" spans="1:8" ht="16">
      <c r="A52" s="34" t="s">
        <v>112</v>
      </c>
      <c r="B52" s="34" t="s">
        <v>113</v>
      </c>
      <c r="C52" s="35">
        <v>14373.32</v>
      </c>
      <c r="D52" s="35">
        <v>78434.14</v>
      </c>
      <c r="E52" s="35">
        <v>-61871.64</v>
      </c>
      <c r="F52" s="35">
        <v>30935.82</v>
      </c>
      <c r="G52" s="35">
        <v>16562.5</v>
      </c>
      <c r="H52" s="42"/>
    </row>
    <row r="53" spans="1:8" ht="16">
      <c r="A53" s="34" t="s">
        <v>132</v>
      </c>
      <c r="B53" s="34" t="s">
        <v>133</v>
      </c>
      <c r="C53" s="35">
        <v>3694</v>
      </c>
      <c r="D53" s="35">
        <v>7388</v>
      </c>
      <c r="E53" s="35">
        <v>-7388</v>
      </c>
      <c r="F53" s="35">
        <v>3694</v>
      </c>
      <c r="G53" s="35">
        <v>0</v>
      </c>
      <c r="H53" s="42"/>
    </row>
    <row r="54" spans="1:8" ht="16">
      <c r="A54" s="34" t="s">
        <v>154</v>
      </c>
      <c r="B54" s="34" t="s">
        <v>155</v>
      </c>
      <c r="C54" s="35">
        <v>23940</v>
      </c>
      <c r="D54" s="35">
        <v>71820</v>
      </c>
      <c r="E54" s="35">
        <v>-63840</v>
      </c>
      <c r="F54" s="35">
        <v>31920</v>
      </c>
      <c r="G54" s="35">
        <v>7980</v>
      </c>
      <c r="H54" s="42"/>
    </row>
    <row r="55" spans="1:8" ht="16">
      <c r="A55" s="34" t="s">
        <v>114</v>
      </c>
      <c r="B55" s="34" t="s">
        <v>115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42"/>
    </row>
    <row r="56" spans="1:8" s="20" customFormat="1" ht="16">
      <c r="A56" s="34" t="s">
        <v>102</v>
      </c>
      <c r="B56" s="34" t="s">
        <v>103</v>
      </c>
      <c r="C56" s="35">
        <v>431.07</v>
      </c>
      <c r="D56" s="35">
        <v>1628.34</v>
      </c>
      <c r="E56" s="35">
        <v>-1475.54</v>
      </c>
      <c r="F56" s="35">
        <v>583.87</v>
      </c>
      <c r="G56" s="35">
        <v>152.80000000000001</v>
      </c>
      <c r="H56" s="42"/>
    </row>
    <row r="57" spans="1:8" ht="16">
      <c r="A57" s="34" t="s">
        <v>61</v>
      </c>
      <c r="B57" s="34" t="s">
        <v>156</v>
      </c>
      <c r="C57" s="35">
        <v>2309.4699999999998</v>
      </c>
      <c r="D57" s="35">
        <v>4618.9399999999996</v>
      </c>
      <c r="E57" s="35">
        <v>-4618.9399999999996</v>
      </c>
      <c r="F57" s="35">
        <v>2309.4699999999998</v>
      </c>
      <c r="G57" s="35">
        <v>0</v>
      </c>
      <c r="H57" s="42"/>
    </row>
    <row r="58" spans="1:8" ht="16">
      <c r="A58" s="34" t="s">
        <v>62</v>
      </c>
      <c r="B58" s="34" t="s">
        <v>140</v>
      </c>
      <c r="C58" s="35">
        <v>48734.84</v>
      </c>
      <c r="D58" s="35">
        <v>0</v>
      </c>
      <c r="E58" s="35">
        <v>-48734.84</v>
      </c>
      <c r="F58" s="35">
        <v>0</v>
      </c>
      <c r="G58" s="35">
        <v>-48734.84</v>
      </c>
      <c r="H58" s="42"/>
    </row>
    <row r="59" spans="1:8" ht="16">
      <c r="A59" s="34" t="s">
        <v>194</v>
      </c>
      <c r="B59" s="34" t="s">
        <v>195</v>
      </c>
      <c r="C59" s="35">
        <v>0</v>
      </c>
      <c r="D59" s="35">
        <v>146204.51999999999</v>
      </c>
      <c r="E59" s="35">
        <v>-97469.68</v>
      </c>
      <c r="F59" s="35">
        <v>48734.84</v>
      </c>
      <c r="G59" s="35">
        <v>48734.84</v>
      </c>
      <c r="H59" s="42"/>
    </row>
    <row r="60" spans="1:8" ht="16">
      <c r="A60" s="34" t="s">
        <v>124</v>
      </c>
      <c r="B60" s="34" t="s">
        <v>125</v>
      </c>
      <c r="C60" s="35">
        <v>2872.49</v>
      </c>
      <c r="D60" s="35">
        <v>10034.94</v>
      </c>
      <c r="E60" s="35">
        <v>-10034.94</v>
      </c>
      <c r="F60" s="35">
        <v>2872.49</v>
      </c>
      <c r="G60" s="35">
        <v>0</v>
      </c>
      <c r="H60" s="42"/>
    </row>
    <row r="61" spans="1:8" ht="16">
      <c r="A61" s="34" t="s">
        <v>96</v>
      </c>
      <c r="B61" s="34" t="s">
        <v>186</v>
      </c>
      <c r="C61" s="35">
        <v>1050</v>
      </c>
      <c r="D61" s="35">
        <v>2100</v>
      </c>
      <c r="E61" s="35">
        <v>-2100</v>
      </c>
      <c r="F61" s="35">
        <v>1050</v>
      </c>
      <c r="G61" s="35">
        <v>0</v>
      </c>
      <c r="H61" s="42"/>
    </row>
    <row r="62" spans="1:8" ht="16">
      <c r="A62" s="34" t="s">
        <v>104</v>
      </c>
      <c r="B62" s="34" t="s">
        <v>182</v>
      </c>
      <c r="C62" s="35">
        <v>-3271819.31</v>
      </c>
      <c r="D62" s="35">
        <v>9853710.9399999995</v>
      </c>
      <c r="E62" s="35">
        <v>-10236861.460000001</v>
      </c>
      <c r="F62" s="35">
        <v>-3654969.83</v>
      </c>
      <c r="G62" s="35">
        <v>-383150.52</v>
      </c>
      <c r="H62" s="42"/>
    </row>
    <row r="63" spans="1:8" ht="16">
      <c r="A63" s="34" t="s">
        <v>85</v>
      </c>
      <c r="B63" s="34" t="s">
        <v>187</v>
      </c>
      <c r="C63" s="35">
        <v>31874.22</v>
      </c>
      <c r="D63" s="35">
        <v>114692.06</v>
      </c>
      <c r="E63" s="35">
        <v>-63748.44</v>
      </c>
      <c r="F63" s="35">
        <v>82817.84</v>
      </c>
      <c r="G63" s="35">
        <v>50943.62</v>
      </c>
      <c r="H63" s="42"/>
    </row>
    <row r="64" spans="1:8" ht="16">
      <c r="A64" s="34" t="s">
        <v>63</v>
      </c>
      <c r="B64" s="34" t="s">
        <v>148</v>
      </c>
      <c r="C64" s="35">
        <v>-85035.33</v>
      </c>
      <c r="D64" s="35">
        <v>170070.66</v>
      </c>
      <c r="E64" s="35">
        <v>-170070.66</v>
      </c>
      <c r="F64" s="35">
        <v>-85035.33</v>
      </c>
      <c r="G64" s="35">
        <v>0</v>
      </c>
      <c r="H64" s="42"/>
    </row>
    <row r="65" spans="1:8" s="20" customFormat="1" ht="16">
      <c r="A65" s="64" t="s">
        <v>73</v>
      </c>
      <c r="B65" s="64"/>
      <c r="C65" s="65">
        <f>SUBTOTAL(109,TrialBalanceQTD[Opening Balance])</f>
        <v>2.1973391994833946E-9</v>
      </c>
      <c r="D65" s="65">
        <f>SUBTOTAL(109,TrialBalanceQTD[Debit])</f>
        <v>787472242.36000001</v>
      </c>
      <c r="E65" s="65">
        <f>SUBTOTAL(109,TrialBalanceQTD[Credit])</f>
        <v>-787472242.36000001</v>
      </c>
      <c r="F65" s="65">
        <f>SUBTOTAL(109,TrialBalanceQTD[Ending Balance])</f>
        <v>5.3405528888106346E-9</v>
      </c>
      <c r="G65" s="65">
        <f>SUBTOTAL(109,TrialBalanceQTD[QTD Amount])</f>
        <v>2.4010660126805305E-10</v>
      </c>
      <c r="H65" s="25"/>
    </row>
    <row r="66" spans="1:8" s="20" customFormat="1">
      <c r="A66"/>
      <c r="B66"/>
      <c r="C66" s="19"/>
      <c r="D66" s="19"/>
      <c r="E66" s="19"/>
      <c r="F66" s="19"/>
      <c r="G66" s="19"/>
      <c r="H66"/>
    </row>
  </sheetData>
  <pageMargins left="0.7" right="0.7" top="0.75" bottom="0.75" header="0.3" footer="0.3"/>
  <pageSetup paperSize="9" scale="38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transitionEvaluation="1" transitionEntry="1">
    <tabColor rgb="FF6699FF"/>
  </sheetPr>
  <dimension ref="A1:T67"/>
  <sheetViews>
    <sheetView showGridLines="0" view="pageBreakPreview" topLeftCell="A6" zoomScale="90" zoomScaleNormal="80" zoomScaleSheetLayoutView="90" workbookViewId="0">
      <selection activeCell="A6" sqref="A6"/>
    </sheetView>
  </sheetViews>
  <sheetFormatPr baseColWidth="10" defaultColWidth="8.83203125" defaultRowHeight="15" outlineLevelCol="2"/>
  <cols>
    <col min="1" max="1" width="50.5" bestFit="1" customWidth="1"/>
    <col min="2" max="2" width="60.33203125" bestFit="1" customWidth="1"/>
    <col min="3" max="3" width="18.5" style="4" bestFit="1" customWidth="1"/>
    <col min="4" max="4" width="17.83203125" style="4" bestFit="1" customWidth="1"/>
    <col min="5" max="5" width="18.6640625" style="4" bestFit="1" customWidth="1"/>
    <col min="6" max="6" width="17.6640625" style="4" bestFit="1" customWidth="1"/>
    <col min="7" max="7" width="15.83203125" style="4" bestFit="1" customWidth="1"/>
    <col min="8" max="8" width="45" bestFit="1" customWidth="1"/>
    <col min="9" max="9" width="9.1640625" customWidth="1"/>
    <col min="10" max="11" width="11.5" hidden="1" customWidth="1" outlineLevel="2"/>
    <col min="12" max="12" width="15.83203125" hidden="1" customWidth="1" outlineLevel="2"/>
    <col min="13" max="13" width="23.1640625" hidden="1" customWidth="1" outlineLevel="2" collapsed="1"/>
    <col min="14" max="14" width="15.83203125" hidden="1" customWidth="1" outlineLevel="1"/>
    <col min="15" max="15" width="15.33203125" hidden="1" customWidth="1" outlineLevel="1"/>
    <col min="16" max="16" width="8.83203125" hidden="1" customWidth="1" outlineLevel="1"/>
    <col min="17" max="17" width="15.1640625" hidden="1" customWidth="1" outlineLevel="1"/>
    <col min="18" max="18" width="15.33203125" hidden="1" customWidth="1" outlineLevel="1"/>
    <col min="19" max="19" width="13.83203125" bestFit="1" customWidth="1" collapsed="1"/>
  </cols>
  <sheetData>
    <row r="1" spans="1:20">
      <c r="A1" s="8" t="str">
        <f>'Cash LTD'!A1</f>
        <v>ABC PARTNERS, LP</v>
      </c>
    </row>
    <row r="2" spans="1:20">
      <c r="A2" s="8" t="s">
        <v>170</v>
      </c>
    </row>
    <row r="3" spans="1:20">
      <c r="A3" s="8" t="e">
        <f>#REF!</f>
        <v>#REF!</v>
      </c>
    </row>
    <row r="5" spans="1:20" ht="16">
      <c r="A5" s="21" t="s">
        <v>0</v>
      </c>
      <c r="B5" s="1" t="s">
        <v>64</v>
      </c>
      <c r="C5" s="6" t="s">
        <v>65</v>
      </c>
      <c r="D5" s="6" t="s">
        <v>66</v>
      </c>
      <c r="E5" s="6" t="s">
        <v>67</v>
      </c>
      <c r="F5" s="6" t="s">
        <v>68</v>
      </c>
      <c r="G5" s="6" t="s">
        <v>69</v>
      </c>
      <c r="H5" s="27" t="s">
        <v>198</v>
      </c>
      <c r="K5" t="str">
        <f>TB[[#Headers],[GL Account]]</f>
        <v>GL Account</v>
      </c>
      <c r="M5" t="str">
        <f>TB[[#Headers],[Ending Balance]]</f>
        <v>Ending Balance</v>
      </c>
    </row>
    <row r="6" spans="1:20" ht="16">
      <c r="A6" s="34" t="s">
        <v>42</v>
      </c>
      <c r="B6" s="34" t="s">
        <v>43</v>
      </c>
      <c r="C6" s="35">
        <v>-14946189.689999999</v>
      </c>
      <c r="D6" s="35">
        <v>138346718.25999999</v>
      </c>
      <c r="E6" s="35">
        <v>-166142163.81</v>
      </c>
      <c r="F6" s="35">
        <v>-42741635.240000002</v>
      </c>
      <c r="G6" s="35">
        <v>-42741635.240000002</v>
      </c>
      <c r="H6" s="42"/>
      <c r="K6" t="str">
        <f>LEFT(TB[[#This Row],[GL Account]],1)</f>
        <v>1</v>
      </c>
      <c r="L6" t="str">
        <f>IF(K6="1","A",IF(K6="2","L","E"))</f>
        <v>A</v>
      </c>
      <c r="M6" s="7">
        <f>TB[[#This Row],[Ending Balance]]</f>
        <v>-42741635.240000002</v>
      </c>
    </row>
    <row r="7" spans="1:20" ht="16">
      <c r="A7" s="34" t="s">
        <v>42</v>
      </c>
      <c r="B7" s="34" t="s">
        <v>44</v>
      </c>
      <c r="C7" s="35">
        <v>17965900</v>
      </c>
      <c r="D7" s="35">
        <v>199138827.18000001</v>
      </c>
      <c r="E7" s="35">
        <v>-163592708.12</v>
      </c>
      <c r="F7" s="35">
        <v>53512019.060000002</v>
      </c>
      <c r="G7" s="35">
        <v>53512019.060000002</v>
      </c>
      <c r="H7" s="42"/>
      <c r="K7" t="str">
        <f>LEFT(TB[[#This Row],[GL Account]],1)</f>
        <v>1</v>
      </c>
      <c r="L7" t="str">
        <f t="shared" ref="L7:L30" si="0">IF(K7="1","A",IF(K7="2","L","E"))</f>
        <v>A</v>
      </c>
      <c r="M7" s="7">
        <f>TB[[#This Row],[Ending Balance]]</f>
        <v>53512019.060000002</v>
      </c>
    </row>
    <row r="8" spans="1:20" ht="16">
      <c r="A8" s="34" t="s">
        <v>45</v>
      </c>
      <c r="B8" s="34" t="s">
        <v>46</v>
      </c>
      <c r="C8" s="46">
        <v>6281738.54</v>
      </c>
      <c r="D8" s="46">
        <v>161431497.44999999</v>
      </c>
      <c r="E8" s="46">
        <v>-157195588.25999999</v>
      </c>
      <c r="F8" s="46">
        <v>10517647.73</v>
      </c>
      <c r="G8" s="46">
        <v>10517647.73</v>
      </c>
      <c r="H8" s="47"/>
      <c r="K8" t="str">
        <f>LEFT(TB[[#This Row],[GL Account]],1)</f>
        <v>1</v>
      </c>
      <c r="L8" t="str">
        <f t="shared" si="0"/>
        <v>A</v>
      </c>
      <c r="M8" s="7">
        <f>TB[[#This Row],[Ending Balance]]</f>
        <v>10517647.73</v>
      </c>
    </row>
    <row r="9" spans="1:20" ht="16">
      <c r="A9" s="34" t="s">
        <v>45</v>
      </c>
      <c r="B9" s="34" t="s">
        <v>157</v>
      </c>
      <c r="C9" s="46">
        <v>0</v>
      </c>
      <c r="D9" s="46">
        <v>59279722.25</v>
      </c>
      <c r="E9" s="46">
        <v>-59279722.25</v>
      </c>
      <c r="F9" s="46">
        <v>0</v>
      </c>
      <c r="G9" s="46">
        <v>0</v>
      </c>
      <c r="H9" s="47"/>
      <c r="K9" t="str">
        <f>LEFT(TB[[#This Row],[GL Account]],1)</f>
        <v>1</v>
      </c>
      <c r="L9" t="str">
        <f t="shared" si="0"/>
        <v>A</v>
      </c>
      <c r="M9" s="7">
        <f>TB[[#This Row],[Ending Balance]]</f>
        <v>0</v>
      </c>
      <c r="T9" s="7"/>
    </row>
    <row r="10" spans="1:20" ht="16">
      <c r="A10" s="34" t="s">
        <v>97</v>
      </c>
      <c r="B10" s="34" t="s">
        <v>181</v>
      </c>
      <c r="C10" s="46">
        <v>0</v>
      </c>
      <c r="D10" s="46">
        <v>15502673.23</v>
      </c>
      <c r="E10" s="46">
        <v>-11847703.4</v>
      </c>
      <c r="F10" s="46">
        <v>3654969.83</v>
      </c>
      <c r="G10" s="46">
        <v>3654969.83</v>
      </c>
      <c r="H10" s="47"/>
      <c r="K10" t="str">
        <f>LEFT(TB[[#This Row],[GL Account]],1)</f>
        <v>1</v>
      </c>
      <c r="L10" t="str">
        <f t="shared" si="0"/>
        <v>A</v>
      </c>
      <c r="M10" s="7">
        <f>TB[[#This Row],[Ending Balance]]</f>
        <v>3654969.83</v>
      </c>
      <c r="T10" s="7"/>
    </row>
    <row r="11" spans="1:20" ht="16">
      <c r="A11" s="34" t="s">
        <v>79</v>
      </c>
      <c r="B11" s="34" t="s">
        <v>141</v>
      </c>
      <c r="C11" s="46">
        <v>0</v>
      </c>
      <c r="D11" s="46">
        <v>4384726.68</v>
      </c>
      <c r="E11" s="46">
        <v>-4287079.83</v>
      </c>
      <c r="F11" s="46">
        <v>97646.85</v>
      </c>
      <c r="G11" s="46">
        <v>97646.85</v>
      </c>
      <c r="H11" s="47"/>
      <c r="K11" t="str">
        <f>LEFT(TB[[#This Row],[GL Account]],1)</f>
        <v>1</v>
      </c>
      <c r="L11" t="str">
        <f t="shared" si="0"/>
        <v>A</v>
      </c>
      <c r="M11" s="7">
        <f>TB[[#This Row],[Ending Balance]]</f>
        <v>97646.85</v>
      </c>
      <c r="N11" s="8" t="s">
        <v>90</v>
      </c>
      <c r="O11" s="10">
        <f>SUMIFS($M:$M,$L:$L,"A")+SUMIFS($M:$M,$L:$L,"L")</f>
        <v>25041850.530000005</v>
      </c>
      <c r="Q11" t="s">
        <v>78</v>
      </c>
      <c r="R11" s="4">
        <f>O11-YTDPCAP[[#Totals],[Ending Capital]]</f>
        <v>0</v>
      </c>
    </row>
    <row r="12" spans="1:20" ht="16">
      <c r="A12" s="34" t="s">
        <v>98</v>
      </c>
      <c r="B12" s="34" t="s">
        <v>99</v>
      </c>
      <c r="C12" s="46">
        <v>8670.8700000000008</v>
      </c>
      <c r="D12" s="46">
        <v>123406.64</v>
      </c>
      <c r="E12" s="46">
        <v>-132077.51</v>
      </c>
      <c r="F12" s="46">
        <v>0</v>
      </c>
      <c r="G12" s="46">
        <v>0</v>
      </c>
      <c r="H12" s="47"/>
      <c r="K12" t="str">
        <f>LEFT(TB[[#This Row],[GL Account]],1)</f>
        <v>1</v>
      </c>
      <c r="L12" t="str">
        <f t="shared" si="0"/>
        <v>A</v>
      </c>
      <c r="M12" s="7">
        <f>TB[[#This Row],[Ending Balance]]</f>
        <v>0</v>
      </c>
    </row>
    <row r="13" spans="1:20" ht="16">
      <c r="A13" s="34" t="s">
        <v>91</v>
      </c>
      <c r="B13" s="34" t="s">
        <v>183</v>
      </c>
      <c r="C13" s="46">
        <v>0</v>
      </c>
      <c r="D13" s="46">
        <v>299532.71999999997</v>
      </c>
      <c r="E13" s="46">
        <v>-299532.71999999997</v>
      </c>
      <c r="F13" s="46">
        <v>0</v>
      </c>
      <c r="G13" s="46">
        <v>0</v>
      </c>
      <c r="H13" s="47"/>
      <c r="K13" t="str">
        <f>LEFT(TB[[#This Row],[GL Account]],1)</f>
        <v>1</v>
      </c>
      <c r="L13" t="str">
        <f t="shared" si="0"/>
        <v>A</v>
      </c>
      <c r="M13" s="7">
        <f>TB[[#This Row],[Ending Balance]]</f>
        <v>0</v>
      </c>
      <c r="N13" t="s">
        <v>76</v>
      </c>
      <c r="O13" s="11">
        <f>SUMIFS($M:$M,$L:$L,"A")</f>
        <v>25313286.260000005</v>
      </c>
    </row>
    <row r="14" spans="1:20" ht="16">
      <c r="A14" s="34" t="s">
        <v>47</v>
      </c>
      <c r="B14" s="34" t="s">
        <v>48</v>
      </c>
      <c r="C14" s="46">
        <v>0</v>
      </c>
      <c r="D14" s="46">
        <v>20087492.510000002</v>
      </c>
      <c r="E14" s="46">
        <v>-19860092.510000002</v>
      </c>
      <c r="F14" s="46">
        <v>227400</v>
      </c>
      <c r="G14" s="46">
        <v>227400</v>
      </c>
      <c r="H14" s="47"/>
      <c r="K14" t="str">
        <f>LEFT(TB[[#This Row],[GL Account]],1)</f>
        <v>1</v>
      </c>
      <c r="L14" t="str">
        <f t="shared" si="0"/>
        <v>A</v>
      </c>
      <c r="M14" s="7">
        <f>TB[[#This Row],[Ending Balance]]</f>
        <v>227400</v>
      </c>
    </row>
    <row r="15" spans="1:20" ht="16">
      <c r="A15" s="34" t="s">
        <v>80</v>
      </c>
      <c r="B15" s="34" t="s">
        <v>81</v>
      </c>
      <c r="C15" s="46">
        <v>0</v>
      </c>
      <c r="D15" s="46">
        <v>4375</v>
      </c>
      <c r="E15" s="46">
        <v>-4375</v>
      </c>
      <c r="F15" s="46">
        <v>0</v>
      </c>
      <c r="G15" s="46">
        <v>0</v>
      </c>
      <c r="H15" s="47"/>
      <c r="K15" t="str">
        <f>LEFT(TB[[#This Row],[GL Account]],1)</f>
        <v>1</v>
      </c>
      <c r="L15" t="str">
        <f t="shared" si="0"/>
        <v>A</v>
      </c>
      <c r="M15" s="7">
        <f>TB[[#This Row],[Ending Balance]]</f>
        <v>0</v>
      </c>
      <c r="N15" s="8" t="s">
        <v>88</v>
      </c>
      <c r="O15" s="10">
        <f>O13</f>
        <v>25313286.260000005</v>
      </c>
    </row>
    <row r="16" spans="1:20" ht="16">
      <c r="A16" s="34" t="s">
        <v>82</v>
      </c>
      <c r="B16" s="34" t="s">
        <v>83</v>
      </c>
      <c r="C16" s="46">
        <v>0</v>
      </c>
      <c r="D16" s="46">
        <v>37036728.75</v>
      </c>
      <c r="E16" s="46">
        <v>-37036728.75</v>
      </c>
      <c r="F16" s="46">
        <v>0</v>
      </c>
      <c r="G16" s="46">
        <v>0</v>
      </c>
      <c r="H16" s="47"/>
      <c r="K16" t="str">
        <f>LEFT(TB[[#This Row],[GL Account]],1)</f>
        <v>1</v>
      </c>
      <c r="L16" t="str">
        <f t="shared" si="0"/>
        <v>A</v>
      </c>
      <c r="M16" s="7">
        <f>TB[[#This Row],[Ending Balance]]</f>
        <v>0</v>
      </c>
    </row>
    <row r="17" spans="1:18" ht="16">
      <c r="A17" s="34" t="s">
        <v>118</v>
      </c>
      <c r="B17" s="34" t="s">
        <v>192</v>
      </c>
      <c r="C17" s="46">
        <v>0</v>
      </c>
      <c r="D17" s="46">
        <v>50852975.18</v>
      </c>
      <c r="E17" s="46">
        <v>-50807737.149999999</v>
      </c>
      <c r="F17" s="46">
        <v>45238.03</v>
      </c>
      <c r="G17" s="46">
        <v>45238.03</v>
      </c>
      <c r="H17" s="47"/>
      <c r="K17" t="str">
        <f>LEFT(TB[[#This Row],[GL Account]],1)</f>
        <v>1</v>
      </c>
      <c r="L17" t="str">
        <f t="shared" si="0"/>
        <v>A</v>
      </c>
      <c r="M17" s="7">
        <f>TB[[#This Row],[Ending Balance]]</f>
        <v>45238.03</v>
      </c>
      <c r="N17" t="s">
        <v>77</v>
      </c>
      <c r="O17" s="4">
        <f>-SUMIFS($M:$M,$L:$L,"L")</f>
        <v>271435.73</v>
      </c>
    </row>
    <row r="18" spans="1:18" ht="16">
      <c r="A18" s="34" t="s">
        <v>100</v>
      </c>
      <c r="B18" s="34" t="s">
        <v>101</v>
      </c>
      <c r="C18" s="46">
        <v>0</v>
      </c>
      <c r="D18" s="46">
        <v>812192.3</v>
      </c>
      <c r="E18" s="46">
        <v>-812192.3</v>
      </c>
      <c r="F18" s="46">
        <v>0</v>
      </c>
      <c r="G18" s="46">
        <v>0</v>
      </c>
      <c r="H18" s="47"/>
      <c r="K18" t="str">
        <f>LEFT(TB[[#This Row],[GL Account]],1)</f>
        <v>2</v>
      </c>
      <c r="L18" t="str">
        <f t="shared" si="0"/>
        <v>L</v>
      </c>
      <c r="M18" s="7">
        <f>TB[[#This Row],[Ending Balance]]</f>
        <v>0</v>
      </c>
      <c r="N18" t="s">
        <v>87</v>
      </c>
      <c r="O18" s="11">
        <f>-SUMIFS($M:$M,$L:$L,"E")</f>
        <v>13495525.529999999</v>
      </c>
    </row>
    <row r="19" spans="1:18" ht="16">
      <c r="A19" s="34" t="s">
        <v>92</v>
      </c>
      <c r="B19" s="34" t="s">
        <v>93</v>
      </c>
      <c r="C19" s="46">
        <v>-100</v>
      </c>
      <c r="D19" s="46">
        <v>4330206.13</v>
      </c>
      <c r="E19" s="46">
        <v>-4330106.13</v>
      </c>
      <c r="F19" s="46">
        <v>0</v>
      </c>
      <c r="G19" s="46">
        <v>0</v>
      </c>
      <c r="H19" s="47"/>
      <c r="K19" t="str">
        <f>LEFT(TB[[#This Row],[GL Account]],1)</f>
        <v>2</v>
      </c>
      <c r="L19" t="str">
        <f t="shared" si="0"/>
        <v>L</v>
      </c>
      <c r="M19" s="7">
        <f>TB[[#This Row],[Ending Balance]]</f>
        <v>0</v>
      </c>
    </row>
    <row r="20" spans="1:18" ht="16">
      <c r="A20" s="34" t="s">
        <v>150</v>
      </c>
      <c r="B20" s="34" t="s">
        <v>151</v>
      </c>
      <c r="C20" s="46">
        <v>0</v>
      </c>
      <c r="D20" s="46">
        <v>22726073.09</v>
      </c>
      <c r="E20" s="46">
        <v>-22726073.09</v>
      </c>
      <c r="F20" s="46">
        <v>0</v>
      </c>
      <c r="G20" s="46">
        <v>0</v>
      </c>
      <c r="H20" s="47"/>
      <c r="K20" t="str">
        <f>LEFT(TB[[#This Row],[GL Account]],1)</f>
        <v>2</v>
      </c>
      <c r="L20" t="str">
        <f t="shared" si="0"/>
        <v>L</v>
      </c>
      <c r="M20" s="7">
        <f>TB[[#This Row],[Ending Balance]]</f>
        <v>0</v>
      </c>
      <c r="N20" s="8" t="s">
        <v>89</v>
      </c>
      <c r="O20" s="10">
        <f>SUM(O17:O19)</f>
        <v>13766961.26</v>
      </c>
      <c r="Q20" t="s">
        <v>78</v>
      </c>
      <c r="R20" s="7">
        <f>O15-O20</f>
        <v>11546325.000000006</v>
      </c>
    </row>
    <row r="21" spans="1:18" ht="16">
      <c r="A21" s="34" t="s">
        <v>110</v>
      </c>
      <c r="B21" s="34" t="s">
        <v>111</v>
      </c>
      <c r="C21" s="46">
        <v>-42946.62</v>
      </c>
      <c r="D21" s="46">
        <v>3928518.46</v>
      </c>
      <c r="E21" s="46">
        <v>-3885886.88</v>
      </c>
      <c r="F21" s="46">
        <v>-315.04000000000002</v>
      </c>
      <c r="G21" s="46">
        <v>-315.04000000000002</v>
      </c>
      <c r="H21" s="47"/>
      <c r="K21" t="str">
        <f>LEFT(TB[[#This Row],[GL Account]],1)</f>
        <v>2</v>
      </c>
      <c r="L21" t="str">
        <f t="shared" si="0"/>
        <v>L</v>
      </c>
      <c r="M21" s="7">
        <f>TB[[#This Row],[Ending Balance]]</f>
        <v>-315.04000000000002</v>
      </c>
    </row>
    <row r="22" spans="1:18" ht="16">
      <c r="A22" s="34" t="s">
        <v>49</v>
      </c>
      <c r="B22" s="34" t="s">
        <v>149</v>
      </c>
      <c r="C22" s="46">
        <v>0</v>
      </c>
      <c r="D22" s="46">
        <v>11988422.15</v>
      </c>
      <c r="E22" s="46">
        <v>-11988422.15</v>
      </c>
      <c r="F22" s="46">
        <v>0</v>
      </c>
      <c r="G22" s="46">
        <v>0</v>
      </c>
      <c r="H22" s="47"/>
      <c r="K22" t="str">
        <f>LEFT(TB[[#This Row],[GL Account]],1)</f>
        <v>2</v>
      </c>
      <c r="L22" t="str">
        <f t="shared" si="0"/>
        <v>L</v>
      </c>
      <c r="M22" s="7">
        <f>TB[[#This Row],[Ending Balance]]</f>
        <v>0</v>
      </c>
      <c r="O22" s="7"/>
    </row>
    <row r="23" spans="1:18" ht="16">
      <c r="A23" s="34" t="s">
        <v>50</v>
      </c>
      <c r="B23" s="34" t="s">
        <v>51</v>
      </c>
      <c r="C23" s="46">
        <v>124031.25</v>
      </c>
      <c r="D23" s="46">
        <v>4752886.59</v>
      </c>
      <c r="E23" s="46">
        <v>-4982262.8899999997</v>
      </c>
      <c r="F23" s="46">
        <v>-105345.05</v>
      </c>
      <c r="G23" s="46">
        <v>-105345.05</v>
      </c>
      <c r="H23" s="47"/>
      <c r="K23" t="str">
        <f>LEFT(TB[[#This Row],[GL Account]],1)</f>
        <v>2</v>
      </c>
      <c r="L23" t="str">
        <f t="shared" si="0"/>
        <v>L</v>
      </c>
      <c r="M23" s="7">
        <f>TB[[#This Row],[Ending Balance]]</f>
        <v>-105345.05</v>
      </c>
    </row>
    <row r="24" spans="1:18" ht="16">
      <c r="A24" s="34" t="s">
        <v>152</v>
      </c>
      <c r="B24" s="34" t="s">
        <v>153</v>
      </c>
      <c r="C24" s="46">
        <v>0</v>
      </c>
      <c r="D24" s="46">
        <v>375093.79</v>
      </c>
      <c r="E24" s="46">
        <v>-428250.67</v>
      </c>
      <c r="F24" s="46">
        <v>-53156.88</v>
      </c>
      <c r="G24" s="46">
        <v>-53156.88</v>
      </c>
      <c r="H24" s="47"/>
      <c r="K24" t="str">
        <f>LEFT(TB[[#This Row],[GL Account]],1)</f>
        <v>2</v>
      </c>
      <c r="L24" t="str">
        <f t="shared" si="0"/>
        <v>L</v>
      </c>
      <c r="M24" s="7">
        <f>TB[[#This Row],[Ending Balance]]</f>
        <v>-53156.88</v>
      </c>
      <c r="N24" s="17"/>
    </row>
    <row r="25" spans="1:18" ht="16">
      <c r="A25" s="34" t="s">
        <v>152</v>
      </c>
      <c r="B25" s="34" t="s">
        <v>153</v>
      </c>
      <c r="C25" s="46">
        <v>0</v>
      </c>
      <c r="D25" s="46">
        <v>0</v>
      </c>
      <c r="E25" s="46">
        <v>-31920</v>
      </c>
      <c r="F25" s="46">
        <v>-31920</v>
      </c>
      <c r="G25" s="46">
        <v>-31920</v>
      </c>
      <c r="H25" s="47" t="s">
        <v>199</v>
      </c>
      <c r="K25" t="str">
        <f>LEFT(TB[[#This Row],[GL Account]],1)</f>
        <v>2</v>
      </c>
      <c r="L25" t="str">
        <f t="shared" si="0"/>
        <v>L</v>
      </c>
      <c r="M25" s="7">
        <f>TB[[#This Row],[Ending Balance]]</f>
        <v>-31920</v>
      </c>
    </row>
    <row r="26" spans="1:18" ht="16">
      <c r="A26" s="34" t="s">
        <v>152</v>
      </c>
      <c r="B26" s="34" t="s">
        <v>153</v>
      </c>
      <c r="C26" s="46">
        <v>0</v>
      </c>
      <c r="D26" s="46">
        <v>65000</v>
      </c>
      <c r="E26" s="46">
        <v>-65000</v>
      </c>
      <c r="F26" s="46">
        <v>0</v>
      </c>
      <c r="G26" s="46">
        <v>0</v>
      </c>
      <c r="H26" s="47" t="s">
        <v>126</v>
      </c>
      <c r="K26" t="str">
        <f>LEFT(TB[[#This Row],[GL Account]],1)</f>
        <v>2</v>
      </c>
      <c r="L26" t="str">
        <f t="shared" si="0"/>
        <v>L</v>
      </c>
      <c r="M26" s="7">
        <f>TB[[#This Row],[Ending Balance]]</f>
        <v>0</v>
      </c>
    </row>
    <row r="27" spans="1:18" ht="16">
      <c r="A27" s="34" t="s">
        <v>152</v>
      </c>
      <c r="B27" s="34" t="s">
        <v>153</v>
      </c>
      <c r="C27" s="46">
        <v>0</v>
      </c>
      <c r="D27" s="46">
        <v>9056.25</v>
      </c>
      <c r="E27" s="46">
        <v>-69056.25</v>
      </c>
      <c r="F27" s="46">
        <v>-60000</v>
      </c>
      <c r="G27" s="46">
        <v>-60000</v>
      </c>
      <c r="H27" s="47" t="s">
        <v>197</v>
      </c>
      <c r="K27" t="str">
        <f>LEFT(TB[[#This Row],[GL Account]],1)</f>
        <v>2</v>
      </c>
      <c r="L27" t="str">
        <f t="shared" si="0"/>
        <v>L</v>
      </c>
      <c r="M27" s="7">
        <f>TB[[#This Row],[Ending Balance]]</f>
        <v>-60000</v>
      </c>
    </row>
    <row r="28" spans="1:18" ht="16">
      <c r="A28" s="34" t="s">
        <v>52</v>
      </c>
      <c r="B28" s="34" t="s">
        <v>176</v>
      </c>
      <c r="C28" s="46">
        <v>0</v>
      </c>
      <c r="D28" s="46">
        <v>18112.5</v>
      </c>
      <c r="E28" s="46">
        <v>-18112.5</v>
      </c>
      <c r="F28" s="46">
        <v>0</v>
      </c>
      <c r="G28" s="46">
        <v>0</v>
      </c>
      <c r="H28" s="47"/>
      <c r="K28" t="str">
        <f>LEFT(TB[[#This Row],[GL Account]],1)</f>
        <v>2</v>
      </c>
      <c r="L28" t="str">
        <f t="shared" si="0"/>
        <v>L</v>
      </c>
      <c r="M28" s="7">
        <f>TB[[#This Row],[Ending Balance]]</f>
        <v>0</v>
      </c>
    </row>
    <row r="29" spans="1:18" ht="16">
      <c r="A29" s="34" t="s">
        <v>52</v>
      </c>
      <c r="B29" s="34" t="s">
        <v>142</v>
      </c>
      <c r="C29" s="46">
        <v>0</v>
      </c>
      <c r="D29" s="46">
        <v>116504.84</v>
      </c>
      <c r="E29" s="46">
        <v>-116504.84</v>
      </c>
      <c r="F29" s="46">
        <v>0</v>
      </c>
      <c r="G29" s="46">
        <v>0</v>
      </c>
      <c r="H29" s="47"/>
      <c r="K29" t="str">
        <f>LEFT(TB[[#This Row],[GL Account]],1)</f>
        <v>2</v>
      </c>
      <c r="L29" t="str">
        <f t="shared" si="0"/>
        <v>L</v>
      </c>
      <c r="M29" s="7">
        <f>TB[[#This Row],[Ending Balance]]</f>
        <v>0</v>
      </c>
    </row>
    <row r="30" spans="1:18" ht="16">
      <c r="A30" s="34" t="s">
        <v>53</v>
      </c>
      <c r="B30" s="34" t="s">
        <v>180</v>
      </c>
      <c r="C30" s="46">
        <v>0</v>
      </c>
      <c r="D30" s="46">
        <v>32500</v>
      </c>
      <c r="E30" s="46">
        <v>-32500</v>
      </c>
      <c r="F30" s="46">
        <v>0</v>
      </c>
      <c r="G30" s="46">
        <v>0</v>
      </c>
      <c r="H30" s="47"/>
      <c r="K30" t="str">
        <f>LEFT(TB[[#This Row],[GL Account]],1)</f>
        <v>2</v>
      </c>
      <c r="L30" t="str">
        <f t="shared" si="0"/>
        <v>L</v>
      </c>
      <c r="M30" s="7">
        <f>TB[[#This Row],[Ending Balance]]</f>
        <v>0</v>
      </c>
    </row>
    <row r="31" spans="1:18" ht="16">
      <c r="A31" s="34" t="s">
        <v>53</v>
      </c>
      <c r="B31" s="34" t="s">
        <v>126</v>
      </c>
      <c r="C31" s="46">
        <v>-15500</v>
      </c>
      <c r="D31" s="46">
        <v>177409.29</v>
      </c>
      <c r="E31" s="46">
        <v>-161909.29</v>
      </c>
      <c r="F31" s="46">
        <v>0</v>
      </c>
      <c r="G31" s="46">
        <v>0</v>
      </c>
      <c r="H31" s="47"/>
      <c r="K31" t="str">
        <f>LEFT(TB[[#This Row],[GL Account]],1)</f>
        <v>2</v>
      </c>
      <c r="L31" t="str">
        <f t="shared" ref="L31:L44" si="1">IF(K31="1","A",IF(K31="2","L","E"))</f>
        <v>L</v>
      </c>
      <c r="M31" s="7">
        <f>TB[[#This Row],[Ending Balance]]</f>
        <v>0</v>
      </c>
    </row>
    <row r="32" spans="1:18" ht="16">
      <c r="A32" s="34" t="s">
        <v>94</v>
      </c>
      <c r="B32" s="34" t="s">
        <v>184</v>
      </c>
      <c r="C32" s="46">
        <v>0</v>
      </c>
      <c r="D32" s="46">
        <v>291613.83</v>
      </c>
      <c r="E32" s="46">
        <v>-312312.59000000003</v>
      </c>
      <c r="F32" s="46">
        <v>-20698.759999999998</v>
      </c>
      <c r="G32" s="46">
        <v>-20698.759999999998</v>
      </c>
      <c r="H32" s="47"/>
      <c r="K32" t="str">
        <f>LEFT(TB[[#This Row],[GL Account]],1)</f>
        <v>2</v>
      </c>
      <c r="L32" t="str">
        <f t="shared" si="1"/>
        <v>L</v>
      </c>
      <c r="M32" s="7">
        <f>TB[[#This Row],[Ending Balance]]</f>
        <v>-20698.759999999998</v>
      </c>
    </row>
    <row r="33" spans="1:13" ht="16">
      <c r="A33" s="34" t="s">
        <v>54</v>
      </c>
      <c r="B33" s="34" t="s">
        <v>55</v>
      </c>
      <c r="C33" s="46">
        <v>-4748700</v>
      </c>
      <c r="D33" s="46">
        <v>13527525</v>
      </c>
      <c r="E33" s="46">
        <v>-20325150</v>
      </c>
      <c r="F33" s="46">
        <v>-11546325</v>
      </c>
      <c r="G33" s="46">
        <v>-11546325</v>
      </c>
      <c r="H33" s="47"/>
      <c r="K33" t="str">
        <f>LEFT(TB[[#This Row],[GL Account]],1)</f>
        <v>3</v>
      </c>
      <c r="L33" t="str">
        <f t="shared" si="1"/>
        <v>E</v>
      </c>
      <c r="M33" s="7">
        <f>TB[[#This Row],[Ending Balance]]</f>
        <v>-11546325</v>
      </c>
    </row>
    <row r="34" spans="1:13" ht="16">
      <c r="A34" s="1"/>
      <c r="B34" s="1" t="s">
        <v>220</v>
      </c>
      <c r="C34" s="46">
        <v>-4748700</v>
      </c>
      <c r="D34" s="46">
        <v>13527525</v>
      </c>
      <c r="E34" s="46">
        <v>-20325150</v>
      </c>
      <c r="F34" s="46">
        <v>-11546325</v>
      </c>
      <c r="G34" s="46">
        <v>-11546325</v>
      </c>
      <c r="H34" s="67"/>
      <c r="M34" s="7"/>
    </row>
    <row r="35" spans="1:13" ht="16">
      <c r="A35" s="34" t="s">
        <v>84</v>
      </c>
      <c r="B35" s="34" t="s">
        <v>8</v>
      </c>
      <c r="C35" s="46">
        <v>2003.94</v>
      </c>
      <c r="D35" s="46">
        <v>110307.03</v>
      </c>
      <c r="E35" s="46">
        <v>-76334.61</v>
      </c>
      <c r="F35" s="46">
        <v>35976.36</v>
      </c>
      <c r="G35" s="46">
        <v>35976.36</v>
      </c>
      <c r="H35" s="47"/>
      <c r="K35" t="str">
        <f>LEFT(TB[[#This Row],[GL Account]],1)</f>
        <v>3</v>
      </c>
      <c r="L35" t="str">
        <f t="shared" si="1"/>
        <v>E</v>
      </c>
      <c r="M35" s="7">
        <f>TB[[#This Row],[Ending Balance]]</f>
        <v>35976.36</v>
      </c>
    </row>
    <row r="36" spans="1:13" ht="16">
      <c r="A36" s="34" t="s">
        <v>188</v>
      </c>
      <c r="B36" s="34" t="s">
        <v>189</v>
      </c>
      <c r="C36" s="46">
        <v>0</v>
      </c>
      <c r="D36" s="46">
        <v>2657432.3199999998</v>
      </c>
      <c r="E36" s="46">
        <v>-2657432.3199999998</v>
      </c>
      <c r="F36" s="46">
        <v>0</v>
      </c>
      <c r="G36" s="46">
        <v>0</v>
      </c>
      <c r="H36" s="47"/>
      <c r="K36" t="str">
        <f>LEFT(TB[[#This Row],[GL Account]],1)</f>
        <v>3</v>
      </c>
      <c r="L36" t="str">
        <f t="shared" si="1"/>
        <v>E</v>
      </c>
      <c r="M36" s="7">
        <f>TB[[#This Row],[Ending Balance]]</f>
        <v>0</v>
      </c>
    </row>
    <row r="37" spans="1:13" ht="16">
      <c r="A37" s="34" t="s">
        <v>190</v>
      </c>
      <c r="B37" s="34" t="s">
        <v>191</v>
      </c>
      <c r="C37" s="46">
        <v>0</v>
      </c>
      <c r="D37" s="46">
        <v>1649462.36</v>
      </c>
      <c r="E37" s="46">
        <v>-1649462.36</v>
      </c>
      <c r="F37" s="46">
        <v>0</v>
      </c>
      <c r="G37" s="46">
        <v>0</v>
      </c>
      <c r="H37" s="47"/>
      <c r="K37" t="str">
        <f>LEFT(TB[[#This Row],[GL Account]],1)</f>
        <v>3</v>
      </c>
      <c r="L37" t="str">
        <f t="shared" si="1"/>
        <v>E</v>
      </c>
      <c r="M37" s="7">
        <f>TB[[#This Row],[Ending Balance]]</f>
        <v>0</v>
      </c>
    </row>
    <row r="38" spans="1:13" ht="16">
      <c r="A38" s="34" t="s">
        <v>143</v>
      </c>
      <c r="B38" s="34" t="s">
        <v>144</v>
      </c>
      <c r="C38" s="46">
        <v>0</v>
      </c>
      <c r="D38" s="46">
        <v>603627510.57000005</v>
      </c>
      <c r="E38" s="46">
        <v>-603627510.57000005</v>
      </c>
      <c r="F38" s="46">
        <v>0</v>
      </c>
      <c r="G38" s="46">
        <v>0</v>
      </c>
      <c r="H38" s="47"/>
      <c r="K38" t="str">
        <f>LEFT(TB[[#This Row],[GL Account]],1)</f>
        <v>3</v>
      </c>
      <c r="L38" t="str">
        <f t="shared" si="1"/>
        <v>E</v>
      </c>
      <c r="M38" s="7">
        <f>TB[[#This Row],[Ending Balance]]</f>
        <v>0</v>
      </c>
    </row>
    <row r="39" spans="1:13" ht="16">
      <c r="A39" s="34" t="s">
        <v>56</v>
      </c>
      <c r="B39" s="34" t="s">
        <v>57</v>
      </c>
      <c r="C39" s="46">
        <v>43377.04</v>
      </c>
      <c r="D39" s="46">
        <v>355686.91</v>
      </c>
      <c r="E39" s="46">
        <v>-399063.95</v>
      </c>
      <c r="F39" s="46">
        <v>0</v>
      </c>
      <c r="G39" s="46">
        <v>0</v>
      </c>
      <c r="H39" s="47"/>
      <c r="K39" t="str">
        <f>LEFT(TB[[#This Row],[GL Account]],1)</f>
        <v>4</v>
      </c>
      <c r="L39" t="str">
        <f t="shared" si="1"/>
        <v>E</v>
      </c>
      <c r="M39" s="7">
        <f>TB[[#This Row],[Ending Balance]]</f>
        <v>0</v>
      </c>
    </row>
    <row r="40" spans="1:13" ht="16">
      <c r="A40" s="34" t="s">
        <v>177</v>
      </c>
      <c r="B40" s="34" t="s">
        <v>178</v>
      </c>
      <c r="C40" s="46">
        <v>0</v>
      </c>
      <c r="D40" s="46">
        <v>1850734.61</v>
      </c>
      <c r="E40" s="46">
        <v>0</v>
      </c>
      <c r="F40" s="46">
        <v>1850734.61</v>
      </c>
      <c r="G40" s="46">
        <v>1850734.61</v>
      </c>
      <c r="H40" s="47"/>
      <c r="K40" t="str">
        <f>LEFT(TB[[#This Row],[GL Account]],1)</f>
        <v>4</v>
      </c>
      <c r="L40" t="str">
        <f t="shared" si="1"/>
        <v>E</v>
      </c>
      <c r="M40" s="7">
        <f>TB[[#This Row],[Ending Balance]]</f>
        <v>1850734.61</v>
      </c>
    </row>
    <row r="41" spans="1:13" ht="16">
      <c r="A41" s="34" t="s">
        <v>106</v>
      </c>
      <c r="B41" s="34" t="s">
        <v>145</v>
      </c>
      <c r="C41" s="46">
        <v>0</v>
      </c>
      <c r="D41" s="46">
        <v>232377.15</v>
      </c>
      <c r="E41" s="46">
        <v>-732377.15</v>
      </c>
      <c r="F41" s="46">
        <v>-500000</v>
      </c>
      <c r="G41" s="46">
        <v>-500000</v>
      </c>
      <c r="H41" s="47"/>
      <c r="K41" t="str">
        <f>LEFT(TB[[#This Row],[GL Account]],1)</f>
        <v>4</v>
      </c>
      <c r="L41" t="str">
        <f t="shared" si="1"/>
        <v>E</v>
      </c>
      <c r="M41" s="7">
        <f>TB[[#This Row],[Ending Balance]]</f>
        <v>-500000</v>
      </c>
    </row>
    <row r="42" spans="1:13" ht="16">
      <c r="A42" s="34" t="s">
        <v>128</v>
      </c>
      <c r="B42" s="34" t="s">
        <v>129</v>
      </c>
      <c r="C42" s="46">
        <v>13376.37</v>
      </c>
      <c r="D42" s="46">
        <v>84078.37</v>
      </c>
      <c r="E42" s="46">
        <v>-78160.56</v>
      </c>
      <c r="F42" s="46">
        <v>19294.18</v>
      </c>
      <c r="G42" s="46">
        <v>19294.18</v>
      </c>
      <c r="H42" s="47"/>
      <c r="K42" t="str">
        <f>LEFT(TB[[#This Row],[GL Account]],1)</f>
        <v>4</v>
      </c>
      <c r="L42" t="str">
        <f t="shared" si="1"/>
        <v>E</v>
      </c>
      <c r="M42" s="7">
        <f>TB[[#This Row],[Ending Balance]]</f>
        <v>19294.18</v>
      </c>
    </row>
    <row r="43" spans="1:13" ht="16">
      <c r="A43" s="34" t="s">
        <v>58</v>
      </c>
      <c r="B43" s="34" t="s">
        <v>146</v>
      </c>
      <c r="C43" s="46">
        <v>0</v>
      </c>
      <c r="D43" s="46">
        <v>272617.34000000003</v>
      </c>
      <c r="E43" s="46">
        <v>-202561.09</v>
      </c>
      <c r="F43" s="46">
        <v>70056.25</v>
      </c>
      <c r="G43" s="46">
        <v>70056.25</v>
      </c>
      <c r="H43" s="47"/>
      <c r="K43" t="str">
        <f>LEFT(TB[[#This Row],[GL Account]],1)</f>
        <v>4</v>
      </c>
      <c r="L43" t="str">
        <f t="shared" si="1"/>
        <v>E</v>
      </c>
      <c r="M43" s="7">
        <f>TB[[#This Row],[Ending Balance]]</f>
        <v>70056.25</v>
      </c>
    </row>
    <row r="44" spans="1:13" ht="16">
      <c r="A44" s="34" t="s">
        <v>59</v>
      </c>
      <c r="B44" s="34" t="s">
        <v>60</v>
      </c>
      <c r="C44" s="46">
        <v>15500</v>
      </c>
      <c r="D44" s="46">
        <v>291118.94</v>
      </c>
      <c r="E44" s="46">
        <v>-226118.94</v>
      </c>
      <c r="F44" s="46">
        <v>80500</v>
      </c>
      <c r="G44" s="46">
        <v>80500</v>
      </c>
      <c r="H44" s="47"/>
      <c r="K44" t="str">
        <f>LEFT(TB[[#This Row],[GL Account]],1)</f>
        <v>4</v>
      </c>
      <c r="L44" t="str">
        <f t="shared" si="1"/>
        <v>E</v>
      </c>
      <c r="M44" s="7">
        <f>TB[[#This Row],[Ending Balance]]</f>
        <v>80500</v>
      </c>
    </row>
    <row r="45" spans="1:13" ht="16">
      <c r="A45" s="34" t="s">
        <v>95</v>
      </c>
      <c r="B45" s="34" t="s">
        <v>179</v>
      </c>
      <c r="C45" s="46">
        <v>0</v>
      </c>
      <c r="D45" s="46">
        <v>41815.050000000003</v>
      </c>
      <c r="E45" s="46">
        <v>-28381.63</v>
      </c>
      <c r="F45" s="46">
        <v>13433.42</v>
      </c>
      <c r="G45" s="46">
        <v>13433.42</v>
      </c>
      <c r="H45" s="47"/>
      <c r="K45" t="str">
        <f>LEFT(TB[[#This Row],[GL Account]],1)</f>
        <v>4</v>
      </c>
      <c r="L45" t="str">
        <f>IF(K45="1","A",IF(K45="2","L","E"))</f>
        <v>E</v>
      </c>
      <c r="M45" s="7">
        <f>TB[[#This Row],[Ending Balance]]</f>
        <v>13433.42</v>
      </c>
    </row>
    <row r="46" spans="1:13" ht="16">
      <c r="A46" s="34" t="s">
        <v>86</v>
      </c>
      <c r="B46" s="34" t="s">
        <v>147</v>
      </c>
      <c r="C46" s="46">
        <v>0</v>
      </c>
      <c r="D46" s="46">
        <v>10687.8</v>
      </c>
      <c r="E46" s="46">
        <v>-7320.63</v>
      </c>
      <c r="F46" s="46">
        <v>3367.17</v>
      </c>
      <c r="G46" s="46">
        <v>3367.17</v>
      </c>
      <c r="H46" s="47"/>
      <c r="K46" t="str">
        <f>LEFT(TB[[#This Row],[GL Account]],1)</f>
        <v>4</v>
      </c>
      <c r="L46" t="str">
        <f t="shared" ref="L46:L48" si="2">IF(K46="1","A",IF(K46="2","L","E"))</f>
        <v>E</v>
      </c>
      <c r="M46" s="7">
        <f>TB[[#This Row],[Ending Balance]]</f>
        <v>3367.17</v>
      </c>
    </row>
    <row r="47" spans="1:13" ht="16">
      <c r="A47" s="34" t="s">
        <v>122</v>
      </c>
      <c r="B47" s="34" t="s">
        <v>123</v>
      </c>
      <c r="C47" s="46">
        <v>0</v>
      </c>
      <c r="D47" s="46">
        <v>74.52</v>
      </c>
      <c r="E47" s="46">
        <v>-74.52</v>
      </c>
      <c r="F47" s="46">
        <v>0</v>
      </c>
      <c r="G47" s="46">
        <v>0</v>
      </c>
      <c r="H47" s="47"/>
      <c r="K47" t="str">
        <f>LEFT(TB[[#This Row],[GL Account]],1)</f>
        <v>4</v>
      </c>
      <c r="L47" t="str">
        <f t="shared" si="2"/>
        <v>E</v>
      </c>
      <c r="M47" s="7">
        <f>TB[[#This Row],[Ending Balance]]</f>
        <v>0</v>
      </c>
    </row>
    <row r="48" spans="1:13" ht="16">
      <c r="A48" s="34" t="s">
        <v>119</v>
      </c>
      <c r="B48" s="34" t="s">
        <v>185</v>
      </c>
      <c r="C48" s="46">
        <v>0</v>
      </c>
      <c r="D48" s="46">
        <v>21494.16</v>
      </c>
      <c r="E48" s="46">
        <v>-14329.44</v>
      </c>
      <c r="F48" s="46">
        <v>7164.72</v>
      </c>
      <c r="G48" s="46">
        <v>7164.72</v>
      </c>
      <c r="H48" s="47"/>
      <c r="K48" t="str">
        <f>LEFT(TB[[#This Row],[GL Account]],1)</f>
        <v>4</v>
      </c>
      <c r="L48" t="str">
        <f t="shared" si="2"/>
        <v>E</v>
      </c>
      <c r="M48" s="7">
        <f>TB[[#This Row],[Ending Balance]]</f>
        <v>7164.72</v>
      </c>
    </row>
    <row r="49" spans="1:13" ht="16">
      <c r="A49" s="34" t="s">
        <v>134</v>
      </c>
      <c r="B49" s="34" t="s">
        <v>135</v>
      </c>
      <c r="C49" s="46">
        <v>68.36</v>
      </c>
      <c r="D49" s="46">
        <v>22232.16</v>
      </c>
      <c r="E49" s="46">
        <v>-17000.64</v>
      </c>
      <c r="F49" s="46">
        <v>5299.88</v>
      </c>
      <c r="G49" s="46">
        <v>5299.88</v>
      </c>
      <c r="H49" s="47"/>
      <c r="K49" t="str">
        <f>LEFT(TB[[#This Row],[GL Account]],1)</f>
        <v>4</v>
      </c>
      <c r="L49" t="str">
        <f t="shared" ref="L49" si="3">IF(K49="1","A",IF(K49="2","L","E"))</f>
        <v>E</v>
      </c>
      <c r="M49" s="7">
        <f>TB[[#This Row],[Ending Balance]]</f>
        <v>5299.88</v>
      </c>
    </row>
    <row r="50" spans="1:13" ht="16">
      <c r="A50" s="34" t="s">
        <v>130</v>
      </c>
      <c r="B50" s="34" t="s">
        <v>131</v>
      </c>
      <c r="C50" s="46">
        <v>59.71</v>
      </c>
      <c r="D50" s="46">
        <v>122.47</v>
      </c>
      <c r="E50" s="46">
        <v>-182.18</v>
      </c>
      <c r="F50" s="46">
        <v>0</v>
      </c>
      <c r="G50" s="46">
        <v>0</v>
      </c>
      <c r="H50" s="47"/>
      <c r="K50" t="str">
        <f>LEFT(TB[[#This Row],[GL Account]],1)</f>
        <v>4</v>
      </c>
      <c r="L50" t="str">
        <f t="shared" ref="L50:L56" si="4">IF(K50="1","A",IF(K50="2","L","E"))</f>
        <v>E</v>
      </c>
      <c r="M50" s="7">
        <f>TB[[#This Row],[Ending Balance]]</f>
        <v>0</v>
      </c>
    </row>
    <row r="51" spans="1:13" ht="16">
      <c r="A51" s="34" t="s">
        <v>130</v>
      </c>
      <c r="B51" s="34" t="s">
        <v>193</v>
      </c>
      <c r="C51" s="46">
        <v>0</v>
      </c>
      <c r="D51" s="46">
        <v>179.13</v>
      </c>
      <c r="E51" s="46">
        <v>-119.42</v>
      </c>
      <c r="F51" s="46">
        <v>59.71</v>
      </c>
      <c r="G51" s="46">
        <v>59.71</v>
      </c>
      <c r="H51" s="47"/>
      <c r="K51" t="str">
        <f>LEFT(TB[[#This Row],[GL Account]],1)</f>
        <v>4</v>
      </c>
      <c r="L51" t="str">
        <f t="shared" si="4"/>
        <v>E</v>
      </c>
      <c r="M51" s="7">
        <f>TB[[#This Row],[Ending Balance]]</f>
        <v>59.71</v>
      </c>
    </row>
    <row r="52" spans="1:13" ht="16">
      <c r="A52" s="34" t="s">
        <v>112</v>
      </c>
      <c r="B52" s="34" t="s">
        <v>113</v>
      </c>
      <c r="C52" s="46">
        <v>1930</v>
      </c>
      <c r="D52" s="46">
        <v>106769.19</v>
      </c>
      <c r="E52" s="46">
        <v>-77763.37</v>
      </c>
      <c r="F52" s="46">
        <v>30935.82</v>
      </c>
      <c r="G52" s="46">
        <v>30935.82</v>
      </c>
      <c r="H52" s="47"/>
      <c r="K52" t="str">
        <f>LEFT(TB[[#This Row],[GL Account]],1)</f>
        <v>4</v>
      </c>
      <c r="L52" t="str">
        <f t="shared" si="4"/>
        <v>E</v>
      </c>
      <c r="M52" s="7">
        <f>TB[[#This Row],[Ending Balance]]</f>
        <v>30935.82</v>
      </c>
    </row>
    <row r="53" spans="1:13" ht="16">
      <c r="A53" s="34" t="s">
        <v>132</v>
      </c>
      <c r="B53" s="34" t="s">
        <v>133</v>
      </c>
      <c r="C53" s="46">
        <v>899</v>
      </c>
      <c r="D53" s="46">
        <v>17759.36</v>
      </c>
      <c r="E53" s="46">
        <v>-14964.36</v>
      </c>
      <c r="F53" s="46">
        <v>3694</v>
      </c>
      <c r="G53" s="46">
        <v>3694</v>
      </c>
      <c r="H53" s="47"/>
      <c r="K53" t="str">
        <f>LEFT(TB[[#This Row],[GL Account]],1)</f>
        <v>4</v>
      </c>
      <c r="L53" t="str">
        <f t="shared" si="4"/>
        <v>E</v>
      </c>
      <c r="M53" s="7">
        <f>TB[[#This Row],[Ending Balance]]</f>
        <v>3694</v>
      </c>
    </row>
    <row r="54" spans="1:13" ht="16">
      <c r="A54" s="34" t="s">
        <v>154</v>
      </c>
      <c r="B54" s="34" t="s">
        <v>155</v>
      </c>
      <c r="C54" s="46">
        <v>0</v>
      </c>
      <c r="D54" s="46">
        <v>120106.91</v>
      </c>
      <c r="E54" s="46">
        <v>-88186.91</v>
      </c>
      <c r="F54" s="46">
        <v>31920</v>
      </c>
      <c r="G54" s="46">
        <v>31920</v>
      </c>
      <c r="H54" s="47"/>
      <c r="K54" t="str">
        <f>LEFT(TB[[#This Row],[GL Account]],1)</f>
        <v>4</v>
      </c>
      <c r="L54" t="str">
        <f t="shared" si="4"/>
        <v>E</v>
      </c>
      <c r="M54" s="7">
        <f>TB[[#This Row],[Ending Balance]]</f>
        <v>31920</v>
      </c>
    </row>
    <row r="55" spans="1:13" ht="16">
      <c r="A55" s="34" t="s">
        <v>114</v>
      </c>
      <c r="B55" s="34" t="s">
        <v>115</v>
      </c>
      <c r="C55" s="46">
        <v>0</v>
      </c>
      <c r="D55" s="46">
        <v>7631.72</v>
      </c>
      <c r="E55" s="46">
        <v>-7631.72</v>
      </c>
      <c r="F55" s="46">
        <v>0</v>
      </c>
      <c r="G55" s="46">
        <v>0</v>
      </c>
      <c r="H55" s="47"/>
      <c r="K55" t="str">
        <f>LEFT(TB[[#This Row],[GL Account]],1)</f>
        <v>4</v>
      </c>
      <c r="L55" t="str">
        <f t="shared" si="4"/>
        <v>E</v>
      </c>
      <c r="M55" s="7">
        <f>TB[[#This Row],[Ending Balance]]</f>
        <v>0</v>
      </c>
    </row>
    <row r="56" spans="1:13" s="20" customFormat="1" ht="16">
      <c r="A56" s="34" t="s">
        <v>102</v>
      </c>
      <c r="B56" s="34" t="s">
        <v>103</v>
      </c>
      <c r="C56" s="46">
        <v>153.9</v>
      </c>
      <c r="D56" s="46">
        <v>2990.72</v>
      </c>
      <c r="E56" s="46">
        <v>-2560.75</v>
      </c>
      <c r="F56" s="46">
        <v>583.87</v>
      </c>
      <c r="G56" s="46">
        <v>583.87</v>
      </c>
      <c r="H56" s="47"/>
      <c r="K56" t="str">
        <f>LEFT(TB[[#This Row],[GL Account]],1)</f>
        <v>4</v>
      </c>
      <c r="L56" t="str">
        <f t="shared" si="4"/>
        <v>E</v>
      </c>
      <c r="M56" s="7">
        <f>TB[[#This Row],[Ending Balance]]</f>
        <v>583.87</v>
      </c>
    </row>
    <row r="57" spans="1:13" ht="16">
      <c r="A57" s="34" t="s">
        <v>61</v>
      </c>
      <c r="B57" s="34" t="s">
        <v>156</v>
      </c>
      <c r="C57" s="46">
        <v>0</v>
      </c>
      <c r="D57" s="46">
        <v>11665.11</v>
      </c>
      <c r="E57" s="46">
        <v>-9355.64</v>
      </c>
      <c r="F57" s="46">
        <v>2309.4699999999998</v>
      </c>
      <c r="G57" s="46">
        <v>2309.4699999999998</v>
      </c>
      <c r="H57" s="47"/>
      <c r="K57" t="str">
        <f>LEFT(TB[[#This Row],[GL Account]],1)</f>
        <v>4</v>
      </c>
      <c r="L57" t="str">
        <f t="shared" ref="L57:L65" si="5">IF(K57="1","A",IF(K57="2","L","E"))</f>
        <v>E</v>
      </c>
      <c r="M57" s="7">
        <f>TB[[#This Row],[Ending Balance]]</f>
        <v>2309.4699999999998</v>
      </c>
    </row>
    <row r="58" spans="1:13" ht="16">
      <c r="A58" s="34" t="s">
        <v>62</v>
      </c>
      <c r="B58" s="34" t="s">
        <v>140</v>
      </c>
      <c r="C58" s="46">
        <v>41554.839999999997</v>
      </c>
      <c r="D58" s="46">
        <v>107134.72</v>
      </c>
      <c r="E58" s="46">
        <v>-148689.56</v>
      </c>
      <c r="F58" s="46">
        <v>0</v>
      </c>
      <c r="G58" s="46">
        <v>0</v>
      </c>
      <c r="H58" s="47"/>
      <c r="K58" t="str">
        <f>LEFT(TB[[#This Row],[GL Account]],1)</f>
        <v>4</v>
      </c>
      <c r="L58" t="str">
        <f t="shared" si="5"/>
        <v>E</v>
      </c>
      <c r="M58" s="7">
        <f>TB[[#This Row],[Ending Balance]]</f>
        <v>0</v>
      </c>
    </row>
    <row r="59" spans="1:13" ht="16">
      <c r="A59" s="34" t="s">
        <v>194</v>
      </c>
      <c r="B59" s="34" t="s">
        <v>195</v>
      </c>
      <c r="C59" s="46">
        <v>0</v>
      </c>
      <c r="D59" s="46">
        <v>146204.51999999999</v>
      </c>
      <c r="E59" s="46">
        <v>-97469.68</v>
      </c>
      <c r="F59" s="46">
        <v>48734.84</v>
      </c>
      <c r="G59" s="46">
        <v>48734.84</v>
      </c>
      <c r="H59" s="47"/>
      <c r="K59" t="str">
        <f>LEFT(TB[[#This Row],[GL Account]],1)</f>
        <v>4</v>
      </c>
      <c r="L59" t="str">
        <f t="shared" si="5"/>
        <v>E</v>
      </c>
      <c r="M59" s="7">
        <f>TB[[#This Row],[Ending Balance]]</f>
        <v>48734.84</v>
      </c>
    </row>
    <row r="60" spans="1:13" ht="16">
      <c r="A60" s="34" t="s">
        <v>124</v>
      </c>
      <c r="B60" s="34" t="s">
        <v>125</v>
      </c>
      <c r="C60" s="46">
        <v>2872.49</v>
      </c>
      <c r="D60" s="46">
        <v>20325.72</v>
      </c>
      <c r="E60" s="46">
        <v>-20325.72</v>
      </c>
      <c r="F60" s="46">
        <v>2872.49</v>
      </c>
      <c r="G60" s="46">
        <v>2872.49</v>
      </c>
      <c r="H60" s="47"/>
      <c r="K60" t="str">
        <f>LEFT(TB[[#This Row],[GL Account]],1)</f>
        <v>4</v>
      </c>
      <c r="L60" t="str">
        <f t="shared" si="5"/>
        <v>E</v>
      </c>
      <c r="M60" s="7">
        <f>TB[[#This Row],[Ending Balance]]</f>
        <v>2872.49</v>
      </c>
    </row>
    <row r="61" spans="1:13" ht="16">
      <c r="A61" s="34" t="s">
        <v>96</v>
      </c>
      <c r="B61" s="34" t="s">
        <v>186</v>
      </c>
      <c r="C61" s="46">
        <v>0</v>
      </c>
      <c r="D61" s="46">
        <v>3150</v>
      </c>
      <c r="E61" s="46">
        <v>-2100</v>
      </c>
      <c r="F61" s="46">
        <v>1050</v>
      </c>
      <c r="G61" s="46">
        <v>1050</v>
      </c>
      <c r="H61" s="47"/>
      <c r="K61" t="str">
        <f>LEFT(TB[[#This Row],[GL Account]],1)</f>
        <v>4</v>
      </c>
      <c r="L61" t="str">
        <f t="shared" si="5"/>
        <v>E</v>
      </c>
      <c r="M61" s="7">
        <f>TB[[#This Row],[Ending Balance]]</f>
        <v>1050</v>
      </c>
    </row>
    <row r="62" spans="1:13" ht="16">
      <c r="A62" s="34" t="s">
        <v>104</v>
      </c>
      <c r="B62" s="34" t="s">
        <v>182</v>
      </c>
      <c r="C62" s="46">
        <v>0</v>
      </c>
      <c r="D62" s="46">
        <v>11898647.24</v>
      </c>
      <c r="E62" s="46">
        <v>-15553617.07</v>
      </c>
      <c r="F62" s="46">
        <v>-3654969.83</v>
      </c>
      <c r="G62" s="46">
        <v>-3654969.83</v>
      </c>
      <c r="H62" s="47"/>
      <c r="K62" t="str">
        <f>LEFT(TB[[#This Row],[GL Account]],1)</f>
        <v>5</v>
      </c>
      <c r="L62" t="str">
        <f t="shared" si="5"/>
        <v>E</v>
      </c>
      <c r="M62" s="7">
        <f>TB[[#This Row],[Ending Balance]]</f>
        <v>-3654969.83</v>
      </c>
    </row>
    <row r="63" spans="1:13" ht="16">
      <c r="A63" s="34" t="s">
        <v>85</v>
      </c>
      <c r="B63" s="34" t="s">
        <v>187</v>
      </c>
      <c r="C63" s="46">
        <v>0</v>
      </c>
      <c r="D63" s="46">
        <v>146566.28</v>
      </c>
      <c r="E63" s="46">
        <v>-63748.44</v>
      </c>
      <c r="F63" s="46">
        <v>82817.84</v>
      </c>
      <c r="G63" s="46">
        <v>82817.84</v>
      </c>
      <c r="H63" s="47"/>
      <c r="K63" t="str">
        <f>LEFT(TB[[#This Row],[GL Account]],1)</f>
        <v>5</v>
      </c>
      <c r="L63" t="str">
        <f t="shared" si="5"/>
        <v>E</v>
      </c>
      <c r="M63" s="7">
        <f>TB[[#This Row],[Ending Balance]]</f>
        <v>82817.84</v>
      </c>
    </row>
    <row r="64" spans="1:13" ht="16">
      <c r="A64" s="34" t="s">
        <v>63</v>
      </c>
      <c r="B64" s="34" t="s">
        <v>148</v>
      </c>
      <c r="C64" s="46">
        <v>0</v>
      </c>
      <c r="D64" s="46">
        <v>344477.32</v>
      </c>
      <c r="E64" s="46">
        <v>-429512.65</v>
      </c>
      <c r="F64" s="46">
        <v>-85035.33</v>
      </c>
      <c r="G64" s="46">
        <v>-85035.33</v>
      </c>
      <c r="H64" s="47"/>
      <c r="K64" t="str">
        <f>LEFT(TB[[#This Row],[GL Account]],1)</f>
        <v>6</v>
      </c>
      <c r="L64" t="str">
        <f t="shared" si="5"/>
        <v>E</v>
      </c>
      <c r="M64" s="7">
        <f>TB[[#This Row],[Ending Balance]]</f>
        <v>-85035.33</v>
      </c>
    </row>
    <row r="65" spans="1:13" s="20" customFormat="1" ht="16">
      <c r="A65" s="64" t="s">
        <v>73</v>
      </c>
      <c r="B65" s="64"/>
      <c r="C65" s="68">
        <f>SUBTOTAL(109,TB[Opening Balance])</f>
        <v>1.5006662579253316E-9</v>
      </c>
      <c r="D65" s="68">
        <f>SUBTOTAL(109,TB[Debit])</f>
        <v>1387328674.77</v>
      </c>
      <c r="E65" s="68">
        <f>SUBTOTAL(109,TB[Credit])</f>
        <v>-1387328674.7700007</v>
      </c>
      <c r="F65" s="68">
        <f>SUBTOTAL(109,TB[Ending Balance])</f>
        <v>5.3405528888106346E-9</v>
      </c>
      <c r="G65" s="68">
        <f>SUBTOTAL(109,TB[YTD Amount])</f>
        <v>5.3405528888106346E-9</v>
      </c>
      <c r="H65" s="61"/>
      <c r="K65" s="20" t="e">
        <f>LEFT(TB[[#This Row],[GL Account]],1)</f>
        <v>#VALUE!</v>
      </c>
      <c r="L65" s="20" t="e">
        <f t="shared" si="5"/>
        <v>#VALUE!</v>
      </c>
      <c r="M65" s="25" t="e">
        <f>TB[[#This Row],[Ending Balance]]</f>
        <v>#VALUE!</v>
      </c>
    </row>
    <row r="66" spans="1:13" s="20" customFormat="1">
      <c r="A66"/>
      <c r="B66"/>
      <c r="C66" s="4"/>
      <c r="D66" s="4"/>
      <c r="E66" s="4"/>
      <c r="F66" s="4"/>
      <c r="G66" s="4"/>
      <c r="H66"/>
      <c r="M66" s="25"/>
    </row>
    <row r="67" spans="1:13">
      <c r="L67" s="7"/>
    </row>
  </sheetData>
  <pageMargins left="0.7" right="0.7" top="0.75" bottom="0.75" header="0.3" footer="0.3"/>
  <pageSetup paperSize="9" scale="26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transitionEvaluation="1" transitionEntry="1">
    <tabColor rgb="FF6699FF"/>
  </sheetPr>
  <dimension ref="A1:P25"/>
  <sheetViews>
    <sheetView showGridLines="0" view="pageBreakPreview" zoomScale="90" zoomScaleNormal="80" zoomScaleSheetLayoutView="90" workbookViewId="0">
      <selection activeCell="G25" sqref="G25"/>
    </sheetView>
  </sheetViews>
  <sheetFormatPr baseColWidth="10" defaultColWidth="9.1640625" defaultRowHeight="15"/>
  <cols>
    <col min="1" max="1" width="32.5" bestFit="1" customWidth="1"/>
    <col min="2" max="2" width="43.1640625" bestFit="1" customWidth="1"/>
    <col min="3" max="3" width="15.1640625" bestFit="1" customWidth="1"/>
    <col min="4" max="4" width="16" bestFit="1" customWidth="1"/>
    <col min="5" max="5" width="17.5" bestFit="1" customWidth="1"/>
    <col min="6" max="6" width="20.6640625" bestFit="1" customWidth="1"/>
    <col min="7" max="7" width="17.33203125" style="19" bestFit="1" customWidth="1"/>
    <col min="8" max="8" width="17.6640625" style="19" bestFit="1" customWidth="1"/>
    <col min="9" max="9" width="15.1640625" style="19" bestFit="1" customWidth="1"/>
    <col min="10" max="10" width="19.1640625" style="19" bestFit="1" customWidth="1"/>
    <col min="11" max="11" width="19.83203125" style="19" customWidth="1"/>
    <col min="12" max="12" width="17.6640625" style="19" customWidth="1"/>
    <col min="13" max="13" width="15.33203125" style="19" bestFit="1" customWidth="1"/>
    <col min="14" max="14" width="15.1640625" style="19" bestFit="1" customWidth="1"/>
    <col min="15" max="15" width="15.1640625" bestFit="1" customWidth="1"/>
    <col min="16" max="16" width="18" bestFit="1" customWidth="1"/>
    <col min="17" max="17" width="15.33203125" customWidth="1"/>
  </cols>
  <sheetData>
    <row r="1" spans="1:16">
      <c r="A1" s="8" t="str">
        <f>'Cash LTD'!A1</f>
        <v>ABC PARTNERS, LP</v>
      </c>
    </row>
    <row r="2" spans="1:16">
      <c r="A2" s="8" t="s">
        <v>171</v>
      </c>
    </row>
    <row r="3" spans="1:16">
      <c r="A3" s="8" t="e">
        <f>#REF!</f>
        <v>#REF!</v>
      </c>
    </row>
    <row r="4" spans="1:16">
      <c r="A4" s="18"/>
    </row>
    <row r="5" spans="1:16" ht="16">
      <c r="A5" t="s">
        <v>1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s="19" t="s">
        <v>33</v>
      </c>
      <c r="H5" s="19" t="s">
        <v>34</v>
      </c>
      <c r="I5" s="19" t="s">
        <v>35</v>
      </c>
      <c r="J5" s="19" t="s">
        <v>36</v>
      </c>
      <c r="K5" s="6" t="s">
        <v>37</v>
      </c>
      <c r="L5" s="6" t="s">
        <v>15</v>
      </c>
      <c r="M5" s="19" t="s">
        <v>38</v>
      </c>
      <c r="N5" s="19" t="s">
        <v>39</v>
      </c>
      <c r="O5" t="s">
        <v>40</v>
      </c>
      <c r="P5" t="s">
        <v>41</v>
      </c>
    </row>
    <row r="6" spans="1:16">
      <c r="A6" s="39" t="s">
        <v>201</v>
      </c>
      <c r="B6" t="s">
        <v>203</v>
      </c>
      <c r="C6" t="s">
        <v>291</v>
      </c>
      <c r="D6" s="43" t="s">
        <v>136</v>
      </c>
      <c r="E6" t="s">
        <v>291</v>
      </c>
      <c r="F6" s="39" t="s">
        <v>127</v>
      </c>
      <c r="G6" s="42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44"/>
      <c r="P6" s="45">
        <v>0.38108603284818132</v>
      </c>
    </row>
    <row r="7" spans="1:16">
      <c r="A7" s="39" t="s">
        <v>201</v>
      </c>
      <c r="B7" t="s">
        <v>203</v>
      </c>
      <c r="C7" t="s">
        <v>291</v>
      </c>
      <c r="D7" s="43" t="s">
        <v>136</v>
      </c>
      <c r="E7" t="s">
        <v>291</v>
      </c>
      <c r="F7" s="39" t="s">
        <v>127</v>
      </c>
      <c r="G7" s="42">
        <v>228764.66</v>
      </c>
      <c r="H7" s="33">
        <v>228764.66</v>
      </c>
      <c r="I7" s="33">
        <v>-228764.66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44">
        <v>0</v>
      </c>
      <c r="P7" s="45">
        <v>0.38108603284818132</v>
      </c>
    </row>
    <row r="8" spans="1:16">
      <c r="A8" s="39" t="s">
        <v>201</v>
      </c>
      <c r="B8" t="s">
        <v>203</v>
      </c>
      <c r="C8" t="s">
        <v>291</v>
      </c>
      <c r="D8" s="43" t="s">
        <v>137</v>
      </c>
      <c r="E8" t="s">
        <v>291</v>
      </c>
      <c r="F8" s="39" t="s">
        <v>127</v>
      </c>
      <c r="G8" s="42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44"/>
      <c r="P8" s="45">
        <v>0.38108603284818132</v>
      </c>
    </row>
    <row r="9" spans="1:16">
      <c r="A9" s="39" t="s">
        <v>201</v>
      </c>
      <c r="B9" t="s">
        <v>204</v>
      </c>
      <c r="C9" t="s">
        <v>291</v>
      </c>
      <c r="D9" s="43" t="s">
        <v>137</v>
      </c>
      <c r="E9" t="s">
        <v>291</v>
      </c>
      <c r="F9" s="39" t="s">
        <v>127</v>
      </c>
      <c r="G9" s="42">
        <v>617225.55000000005</v>
      </c>
      <c r="H9" s="33">
        <v>617225.55000000005</v>
      </c>
      <c r="I9" s="33">
        <v>-617225.55000000005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44">
        <v>0</v>
      </c>
      <c r="P9" s="45">
        <v>0.38108603284818132</v>
      </c>
    </row>
    <row r="10" spans="1:16">
      <c r="A10" s="39" t="s">
        <v>201</v>
      </c>
      <c r="B10" s="39" t="s">
        <v>207</v>
      </c>
      <c r="C10" t="s">
        <v>291</v>
      </c>
      <c r="D10" s="43" t="s">
        <v>136</v>
      </c>
      <c r="E10" t="s">
        <v>291</v>
      </c>
      <c r="F10" s="39"/>
      <c r="G10" s="42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44">
        <v>0</v>
      </c>
      <c r="P10" s="45">
        <v>0.38108603284818132</v>
      </c>
    </row>
    <row r="11" spans="1:16">
      <c r="A11" s="39" t="s">
        <v>201</v>
      </c>
      <c r="B11" s="39" t="s">
        <v>213</v>
      </c>
      <c r="C11" t="s">
        <v>291</v>
      </c>
      <c r="D11" s="43"/>
      <c r="E11" t="s">
        <v>291</v>
      </c>
      <c r="F11" s="39"/>
      <c r="G11" s="42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44"/>
      <c r="P11" s="45">
        <v>0.38108603284818132</v>
      </c>
    </row>
    <row r="12" spans="1:16">
      <c r="A12" s="39" t="s">
        <v>201</v>
      </c>
      <c r="B12" s="39" t="s">
        <v>213</v>
      </c>
      <c r="C12" t="s">
        <v>291</v>
      </c>
      <c r="D12" s="43"/>
      <c r="E12" t="s">
        <v>291</v>
      </c>
      <c r="F12" s="39"/>
      <c r="G12" s="42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44">
        <v>0</v>
      </c>
      <c r="P12" s="45">
        <v>0.38108603284818132</v>
      </c>
    </row>
    <row r="13" spans="1:16">
      <c r="A13" s="39" t="s">
        <v>201</v>
      </c>
      <c r="B13" s="39" t="s">
        <v>212</v>
      </c>
      <c r="C13" t="s">
        <v>291</v>
      </c>
      <c r="D13" s="43" t="s">
        <v>139</v>
      </c>
      <c r="E13" t="s">
        <v>291</v>
      </c>
      <c r="F13" s="39" t="s">
        <v>127</v>
      </c>
      <c r="G13" s="42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44"/>
      <c r="P13" s="45">
        <v>0.38108603284818132</v>
      </c>
    </row>
    <row r="14" spans="1:16">
      <c r="A14" s="39" t="s">
        <v>201</v>
      </c>
      <c r="B14" s="39" t="s">
        <v>212</v>
      </c>
      <c r="C14" t="s">
        <v>291</v>
      </c>
      <c r="D14" s="43" t="s">
        <v>139</v>
      </c>
      <c r="E14" t="s">
        <v>291</v>
      </c>
      <c r="F14" s="39" t="s">
        <v>127</v>
      </c>
      <c r="G14" s="42">
        <v>250000</v>
      </c>
      <c r="H14" s="33">
        <v>250000</v>
      </c>
      <c r="I14" s="33">
        <v>-250000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44">
        <v>0</v>
      </c>
      <c r="P14" s="45">
        <v>0.38108603284818132</v>
      </c>
    </row>
    <row r="15" spans="1:16">
      <c r="A15" s="39" t="s">
        <v>201</v>
      </c>
      <c r="B15" t="s">
        <v>211</v>
      </c>
      <c r="C15" t="s">
        <v>291</v>
      </c>
      <c r="D15" s="43" t="s">
        <v>139</v>
      </c>
      <c r="E15" t="s">
        <v>291</v>
      </c>
      <c r="F15" s="39" t="s">
        <v>127</v>
      </c>
      <c r="G15" s="42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44"/>
      <c r="P15" s="45">
        <v>0.38108603284818132</v>
      </c>
    </row>
    <row r="16" spans="1:16">
      <c r="A16" s="39" t="s">
        <v>201</v>
      </c>
      <c r="B16" t="s">
        <v>211</v>
      </c>
      <c r="C16" t="s">
        <v>291</v>
      </c>
      <c r="D16" s="43" t="s">
        <v>139</v>
      </c>
      <c r="E16" t="s">
        <v>291</v>
      </c>
      <c r="F16" s="39" t="s">
        <v>127</v>
      </c>
      <c r="G16" s="42">
        <v>346408.55</v>
      </c>
      <c r="H16" s="33">
        <v>346408.55</v>
      </c>
      <c r="I16" s="33">
        <v>-346408.55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44">
        <v>0</v>
      </c>
      <c r="P16" s="45">
        <v>0.38108603284818132</v>
      </c>
    </row>
    <row r="17" spans="1:16">
      <c r="A17" s="39" t="s">
        <v>201</v>
      </c>
      <c r="B17" t="s">
        <v>210</v>
      </c>
      <c r="C17" t="s">
        <v>291</v>
      </c>
      <c r="D17" s="43"/>
      <c r="E17" t="s">
        <v>291</v>
      </c>
      <c r="F17" s="39"/>
      <c r="G17" s="42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44">
        <v>0</v>
      </c>
      <c r="P17" s="45">
        <v>0.38108603284818132</v>
      </c>
    </row>
    <row r="18" spans="1:16">
      <c r="A18" s="39" t="s">
        <v>201</v>
      </c>
      <c r="B18" t="s">
        <v>209</v>
      </c>
      <c r="C18" t="s">
        <v>291</v>
      </c>
      <c r="D18" s="43" t="s">
        <v>138</v>
      </c>
      <c r="E18" t="s">
        <v>291</v>
      </c>
      <c r="F18" s="39" t="s">
        <v>127</v>
      </c>
      <c r="G18" s="42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44"/>
      <c r="P18" s="45">
        <v>0.38108603284818132</v>
      </c>
    </row>
    <row r="19" spans="1:16">
      <c r="A19" s="39" t="s">
        <v>201</v>
      </c>
      <c r="B19" t="s">
        <v>209</v>
      </c>
      <c r="C19" t="s">
        <v>291</v>
      </c>
      <c r="D19" s="43" t="s">
        <v>138</v>
      </c>
      <c r="E19" t="s">
        <v>291</v>
      </c>
      <c r="F19" s="39" t="s">
        <v>127</v>
      </c>
      <c r="G19" s="42">
        <v>4839339.78</v>
      </c>
      <c r="H19" s="33">
        <v>4839339.78</v>
      </c>
      <c r="I19" s="33">
        <v>-4839339.78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44">
        <v>0</v>
      </c>
      <c r="P19" s="45">
        <v>0.38108603284818132</v>
      </c>
    </row>
    <row r="20" spans="1:16">
      <c r="A20" s="39" t="s">
        <v>201</v>
      </c>
      <c r="B20" s="39" t="s">
        <v>217</v>
      </c>
      <c r="C20" t="s">
        <v>291</v>
      </c>
      <c r="D20" s="43"/>
      <c r="E20" t="s">
        <v>291</v>
      </c>
      <c r="F20" s="39"/>
      <c r="G20" s="42">
        <v>0</v>
      </c>
      <c r="H20" s="33">
        <v>0</v>
      </c>
      <c r="I20" s="33">
        <v>0</v>
      </c>
      <c r="J20" s="33">
        <v>0</v>
      </c>
      <c r="K20" s="33">
        <v>0</v>
      </c>
      <c r="L20" s="33">
        <v>-51330.69</v>
      </c>
      <c r="M20" s="33">
        <v>0</v>
      </c>
      <c r="N20" s="33">
        <v>0</v>
      </c>
      <c r="O20" s="44">
        <v>0</v>
      </c>
      <c r="P20" s="45">
        <v>0.38108603284818132</v>
      </c>
    </row>
    <row r="21" spans="1:16">
      <c r="A21" s="39" t="s">
        <v>201</v>
      </c>
      <c r="B21" s="39" t="s">
        <v>202</v>
      </c>
      <c r="C21" t="s">
        <v>291</v>
      </c>
      <c r="D21" s="43"/>
      <c r="E21" t="s">
        <v>291</v>
      </c>
      <c r="F21" s="39"/>
      <c r="G21" s="42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44"/>
      <c r="P21" s="45">
        <v>0.38108603284818132</v>
      </c>
    </row>
    <row r="22" spans="1:16">
      <c r="A22" s="39" t="s">
        <v>201</v>
      </c>
      <c r="B22" s="39" t="s">
        <v>202</v>
      </c>
      <c r="C22" t="s">
        <v>291</v>
      </c>
      <c r="D22" s="43"/>
      <c r="E22" t="s">
        <v>291</v>
      </c>
      <c r="F22" s="39"/>
      <c r="G22" s="42">
        <v>0</v>
      </c>
      <c r="H22" s="33">
        <v>0</v>
      </c>
      <c r="I22" s="33">
        <v>10517647.73</v>
      </c>
      <c r="J22" s="33">
        <v>0</v>
      </c>
      <c r="K22" s="33">
        <v>3654969.83</v>
      </c>
      <c r="L22" s="33">
        <v>0</v>
      </c>
      <c r="M22" s="33">
        <v>10517647.73</v>
      </c>
      <c r="N22" s="33">
        <v>14172617.560000001</v>
      </c>
      <c r="O22" s="44">
        <v>0.4209</v>
      </c>
      <c r="P22" s="45">
        <v>0.38108603284818132</v>
      </c>
    </row>
    <row r="23" spans="1:16">
      <c r="A23" s="39" t="s">
        <v>201</v>
      </c>
      <c r="B23" s="39" t="s">
        <v>216</v>
      </c>
      <c r="C23" t="s">
        <v>291</v>
      </c>
      <c r="D23" s="43"/>
      <c r="E23" t="s">
        <v>291</v>
      </c>
      <c r="F23" s="39"/>
      <c r="G23" s="42">
        <v>0</v>
      </c>
      <c r="H23" s="33">
        <v>0</v>
      </c>
      <c r="I23" s="33">
        <v>0</v>
      </c>
      <c r="J23" s="33">
        <v>0</v>
      </c>
      <c r="K23" s="33">
        <v>0</v>
      </c>
      <c r="L23" s="33">
        <v>-31487.15</v>
      </c>
      <c r="M23" s="33">
        <v>0</v>
      </c>
      <c r="N23" s="33">
        <v>0</v>
      </c>
      <c r="O23" s="44">
        <v>0</v>
      </c>
      <c r="P23" s="45">
        <v>0.38108603284818132</v>
      </c>
    </row>
    <row r="24" spans="1:16" ht="15" customHeight="1">
      <c r="A24" s="39" t="s">
        <v>201</v>
      </c>
      <c r="B24" s="39" t="s">
        <v>218</v>
      </c>
      <c r="C24" t="s">
        <v>291</v>
      </c>
      <c r="D24" s="43"/>
      <c r="E24" t="s">
        <v>291</v>
      </c>
      <c r="F24" s="39"/>
      <c r="G24" s="42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44">
        <v>0</v>
      </c>
      <c r="P24" s="45">
        <v>0.38108603284818132</v>
      </c>
    </row>
    <row r="25" spans="1:16" s="20" customFormat="1">
      <c r="A25" s="20" t="s">
        <v>73</v>
      </c>
      <c r="D25" s="69"/>
      <c r="G25" s="25">
        <f>SUBTOTAL(109,SOI[Beginning Cost])</f>
        <v>6281738.54</v>
      </c>
      <c r="H25" s="61">
        <f>SUBTOTAL(109,SOI[Beginning FMV])</f>
        <v>6281738.54</v>
      </c>
      <c r="I25" s="61">
        <f>SUBTOTAL(109,SOI[Purchases])</f>
        <v>4235909.1900000004</v>
      </c>
      <c r="J25" s="61">
        <f>SUBTOTAL(109,SOI[Return of Capital])</f>
        <v>0</v>
      </c>
      <c r="K25" s="61">
        <f>SUBTOTAL(109,SOI[Unrealized Gain/(Loss)])</f>
        <v>3654969.83</v>
      </c>
      <c r="L25" s="61">
        <f>SUBTOTAL(109,SOI[Realized Gain/(Loss)])</f>
        <v>-82817.84</v>
      </c>
      <c r="M25" s="61">
        <f>SUBTOTAL(109,SOI[Ending Cost])</f>
        <v>10517647.73</v>
      </c>
      <c r="N25" s="61">
        <f>SUBTOTAL(109,SOI[Ending FMV])</f>
        <v>14172617.560000001</v>
      </c>
      <c r="O25" s="70">
        <f>SUBTOTAL(101,SOI[IRR])</f>
        <v>3.5075000000000002E-2</v>
      </c>
      <c r="P25" s="71">
        <f>SUBTOTAL(109,SOI[IRRST'[IRR']'[LGT']])</f>
        <v>7.240634624115442</v>
      </c>
    </row>
  </sheetData>
  <pageMargins left="0.7" right="0.7" top="0.75" bottom="0.75" header="0.3" footer="0.3"/>
  <pageSetup paperSize="9" scale="26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transitionEvaluation="1" transitionEntry="1">
    <tabColor rgb="FF6699FF"/>
  </sheetPr>
  <dimension ref="A1:P25"/>
  <sheetViews>
    <sheetView showGridLines="0" view="pageBreakPreview" zoomScale="90" zoomScaleNormal="80" zoomScaleSheetLayoutView="90" workbookViewId="0">
      <selection activeCell="I25" sqref="I25"/>
    </sheetView>
  </sheetViews>
  <sheetFormatPr baseColWidth="10" defaultColWidth="8.83203125" defaultRowHeight="15"/>
  <cols>
    <col min="1" max="1" width="37.33203125" bestFit="1" customWidth="1"/>
    <col min="2" max="2" width="34" bestFit="1" customWidth="1"/>
    <col min="3" max="3" width="15.33203125" bestFit="1" customWidth="1"/>
    <col min="4" max="4" width="13.33203125" bestFit="1" customWidth="1"/>
    <col min="5" max="5" width="10.6640625" bestFit="1" customWidth="1"/>
    <col min="6" max="6" width="18.33203125" bestFit="1" customWidth="1"/>
    <col min="7" max="7" width="17.1640625" style="4" bestFit="1" customWidth="1"/>
    <col min="8" max="8" width="17.33203125" style="4" bestFit="1" customWidth="1"/>
    <col min="9" max="9" width="15.33203125" style="4" bestFit="1" customWidth="1"/>
    <col min="10" max="10" width="14.5" style="4" customWidth="1"/>
    <col min="11" max="11" width="13.5" style="4" customWidth="1"/>
    <col min="12" max="12" width="17.33203125" style="4" customWidth="1"/>
    <col min="13" max="14" width="15.33203125" style="4" bestFit="1" customWidth="1"/>
    <col min="15" max="15" width="7.6640625" style="5" bestFit="1" customWidth="1"/>
    <col min="16" max="16" width="18.5" style="4" bestFit="1" customWidth="1"/>
  </cols>
  <sheetData>
    <row r="1" spans="1:16">
      <c r="A1" s="8" t="str">
        <f>'Cash LTD'!A1</f>
        <v>ABC PARTNERS, LP</v>
      </c>
    </row>
    <row r="2" spans="1:16">
      <c r="A2" s="8" t="s">
        <v>174</v>
      </c>
    </row>
    <row r="3" spans="1:16">
      <c r="A3" s="8" t="e">
        <f>#REF!</f>
        <v>#REF!</v>
      </c>
    </row>
    <row r="5" spans="1:16" ht="40.5" customHeight="1">
      <c r="A5" s="1" t="s">
        <v>1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6" t="s">
        <v>33</v>
      </c>
      <c r="H5" s="6" t="s">
        <v>34</v>
      </c>
      <c r="I5" s="6" t="s">
        <v>35</v>
      </c>
      <c r="J5" s="6" t="s">
        <v>36</v>
      </c>
      <c r="K5" s="6" t="s">
        <v>37</v>
      </c>
      <c r="L5" s="6" t="s">
        <v>15</v>
      </c>
      <c r="M5" s="6" t="s">
        <v>38</v>
      </c>
      <c r="N5" s="6" t="s">
        <v>39</v>
      </c>
      <c r="O5" s="24" t="s">
        <v>40</v>
      </c>
      <c r="P5" s="6" t="s">
        <v>41</v>
      </c>
    </row>
    <row r="6" spans="1:16" ht="16">
      <c r="A6" s="34" t="s">
        <v>201</v>
      </c>
      <c r="B6" s="1" t="s">
        <v>203</v>
      </c>
      <c r="C6" s="1" t="s">
        <v>291</v>
      </c>
      <c r="D6" s="34" t="s">
        <v>136</v>
      </c>
      <c r="E6" s="1" t="s">
        <v>291</v>
      </c>
      <c r="F6" s="34" t="s">
        <v>127</v>
      </c>
      <c r="G6" s="52">
        <v>0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37"/>
      <c r="P6" s="52">
        <v>0.38108603284818132</v>
      </c>
    </row>
    <row r="7" spans="1:16" ht="16">
      <c r="A7" s="39" t="s">
        <v>201</v>
      </c>
      <c r="B7" s="1" t="s">
        <v>203</v>
      </c>
      <c r="C7" s="1" t="s">
        <v>291</v>
      </c>
      <c r="D7" s="39" t="s">
        <v>136</v>
      </c>
      <c r="E7" s="1" t="s">
        <v>291</v>
      </c>
      <c r="F7" s="39" t="s">
        <v>127</v>
      </c>
      <c r="G7" s="53">
        <v>0</v>
      </c>
      <c r="H7" s="53">
        <v>0</v>
      </c>
      <c r="I7" s="53">
        <v>0</v>
      </c>
      <c r="J7" s="53">
        <v>0</v>
      </c>
      <c r="K7" s="53">
        <v>0</v>
      </c>
      <c r="L7" s="53">
        <v>0</v>
      </c>
      <c r="M7" s="53">
        <v>0</v>
      </c>
      <c r="N7" s="53">
        <v>0</v>
      </c>
      <c r="O7" s="40">
        <v>0</v>
      </c>
      <c r="P7" s="53">
        <v>0.38108603284818132</v>
      </c>
    </row>
    <row r="8" spans="1:16" ht="16">
      <c r="A8" s="39" t="s">
        <v>201</v>
      </c>
      <c r="B8" t="s">
        <v>204</v>
      </c>
      <c r="C8" s="1" t="s">
        <v>291</v>
      </c>
      <c r="D8" s="39" t="s">
        <v>137</v>
      </c>
      <c r="E8" s="1" t="s">
        <v>291</v>
      </c>
      <c r="F8" s="39" t="s">
        <v>127</v>
      </c>
      <c r="G8" s="53">
        <v>0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40"/>
      <c r="P8" s="53">
        <v>0.38108603284818132</v>
      </c>
    </row>
    <row r="9" spans="1:16" ht="16">
      <c r="A9" s="39" t="s">
        <v>201</v>
      </c>
      <c r="B9" t="s">
        <v>204</v>
      </c>
      <c r="C9" s="1" t="s">
        <v>291</v>
      </c>
      <c r="D9" s="39" t="s">
        <v>137</v>
      </c>
      <c r="E9" s="1" t="s">
        <v>291</v>
      </c>
      <c r="F9" s="39" t="s">
        <v>127</v>
      </c>
      <c r="G9" s="53">
        <v>0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40">
        <v>0</v>
      </c>
      <c r="P9" s="53">
        <v>0.38108603284818132</v>
      </c>
    </row>
    <row r="10" spans="1:16" ht="16">
      <c r="A10" s="39" t="s">
        <v>201</v>
      </c>
      <c r="B10" s="39" t="s">
        <v>207</v>
      </c>
      <c r="C10" s="1" t="s">
        <v>291</v>
      </c>
      <c r="D10" s="39" t="s">
        <v>136</v>
      </c>
      <c r="E10" s="1" t="s">
        <v>291</v>
      </c>
      <c r="F10" s="39"/>
      <c r="G10" s="53">
        <v>0</v>
      </c>
      <c r="H10" s="53">
        <v>0</v>
      </c>
      <c r="I10" s="53">
        <v>0</v>
      </c>
      <c r="J10" s="53">
        <v>0</v>
      </c>
      <c r="K10" s="53">
        <v>0</v>
      </c>
      <c r="L10" s="53">
        <v>0</v>
      </c>
      <c r="M10" s="53">
        <v>0</v>
      </c>
      <c r="N10" s="53">
        <v>0</v>
      </c>
      <c r="O10" s="40">
        <v>0</v>
      </c>
      <c r="P10" s="53">
        <v>0.38108603284818132</v>
      </c>
    </row>
    <row r="11" spans="1:16" ht="16">
      <c r="A11" s="39" t="s">
        <v>201</v>
      </c>
      <c r="B11" s="39" t="s">
        <v>213</v>
      </c>
      <c r="C11" s="1" t="s">
        <v>291</v>
      </c>
      <c r="D11" s="39"/>
      <c r="E11" s="1" t="s">
        <v>291</v>
      </c>
      <c r="F11" s="39"/>
      <c r="G11" s="53">
        <v>0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40"/>
      <c r="P11" s="53">
        <v>0.38108603284818132</v>
      </c>
    </row>
    <row r="12" spans="1:16" ht="16">
      <c r="A12" s="39" t="s">
        <v>201</v>
      </c>
      <c r="B12" s="39" t="s">
        <v>213</v>
      </c>
      <c r="C12" s="1" t="s">
        <v>291</v>
      </c>
      <c r="D12" s="39"/>
      <c r="E12" s="1" t="s">
        <v>291</v>
      </c>
      <c r="F12" s="39"/>
      <c r="G12" s="53">
        <v>0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40">
        <v>0</v>
      </c>
      <c r="P12" s="53">
        <v>0.38108603284818132</v>
      </c>
    </row>
    <row r="13" spans="1:16" ht="16">
      <c r="A13" s="39" t="s">
        <v>201</v>
      </c>
      <c r="B13" s="39" t="s">
        <v>212</v>
      </c>
      <c r="C13" s="1" t="s">
        <v>291</v>
      </c>
      <c r="D13" s="39" t="s">
        <v>139</v>
      </c>
      <c r="E13" s="1" t="s">
        <v>291</v>
      </c>
      <c r="F13" s="39" t="s">
        <v>127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40"/>
      <c r="P13" s="53">
        <v>0.38108603284818132</v>
      </c>
    </row>
    <row r="14" spans="1:16" ht="16">
      <c r="A14" s="39" t="s">
        <v>201</v>
      </c>
      <c r="B14" s="39" t="s">
        <v>212</v>
      </c>
      <c r="C14" s="1" t="s">
        <v>291</v>
      </c>
      <c r="D14" s="39" t="s">
        <v>139</v>
      </c>
      <c r="E14" s="1" t="s">
        <v>291</v>
      </c>
      <c r="F14" s="39" t="s">
        <v>127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40">
        <v>0</v>
      </c>
      <c r="P14" s="53">
        <v>0.38108603284818132</v>
      </c>
    </row>
    <row r="15" spans="1:16" ht="16">
      <c r="A15" s="39" t="s">
        <v>201</v>
      </c>
      <c r="B15" s="39" t="s">
        <v>211</v>
      </c>
      <c r="C15" s="1" t="s">
        <v>291</v>
      </c>
      <c r="D15" s="39" t="s">
        <v>139</v>
      </c>
      <c r="E15" s="1" t="s">
        <v>291</v>
      </c>
      <c r="F15" s="39" t="s">
        <v>127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40"/>
      <c r="P15" s="53">
        <v>0.38108603284818132</v>
      </c>
    </row>
    <row r="16" spans="1:16" ht="16">
      <c r="A16" s="39" t="s">
        <v>201</v>
      </c>
      <c r="B16" s="39" t="s">
        <v>211</v>
      </c>
      <c r="C16" s="1" t="s">
        <v>291</v>
      </c>
      <c r="D16" s="39" t="s">
        <v>139</v>
      </c>
      <c r="E16" s="1" t="s">
        <v>291</v>
      </c>
      <c r="F16" s="39" t="s">
        <v>127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40">
        <v>0</v>
      </c>
      <c r="P16" s="53">
        <v>0.38108603284818132</v>
      </c>
    </row>
    <row r="17" spans="1:16" ht="16">
      <c r="A17" s="39" t="s">
        <v>201</v>
      </c>
      <c r="B17" s="39" t="s">
        <v>210</v>
      </c>
      <c r="C17" s="1" t="s">
        <v>291</v>
      </c>
      <c r="D17" s="39"/>
      <c r="E17" s="1" t="s">
        <v>291</v>
      </c>
      <c r="F17" s="39"/>
      <c r="G17" s="53">
        <v>0</v>
      </c>
      <c r="H17" s="53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40">
        <v>0</v>
      </c>
      <c r="P17" s="53">
        <v>0.38108603284818132</v>
      </c>
    </row>
    <row r="18" spans="1:16" ht="16">
      <c r="A18" s="39" t="s">
        <v>201</v>
      </c>
      <c r="B18" s="39" t="s">
        <v>209</v>
      </c>
      <c r="C18" s="1" t="s">
        <v>291</v>
      </c>
      <c r="D18" s="39" t="s">
        <v>138</v>
      </c>
      <c r="E18" s="1" t="s">
        <v>291</v>
      </c>
      <c r="F18" s="39" t="s">
        <v>127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40"/>
      <c r="P18" s="53">
        <v>0.38108603284818132</v>
      </c>
    </row>
    <row r="19" spans="1:16" ht="16">
      <c r="A19" s="39" t="s">
        <v>201</v>
      </c>
      <c r="B19" s="39" t="s">
        <v>209</v>
      </c>
      <c r="C19" s="1" t="s">
        <v>291</v>
      </c>
      <c r="D19" s="39" t="s">
        <v>138</v>
      </c>
      <c r="E19" s="1" t="s">
        <v>291</v>
      </c>
      <c r="F19" s="39" t="s">
        <v>127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40">
        <v>0</v>
      </c>
      <c r="P19" s="53">
        <v>0.38108603284818132</v>
      </c>
    </row>
    <row r="20" spans="1:16" ht="16">
      <c r="A20" s="39" t="s">
        <v>201</v>
      </c>
      <c r="B20" s="39" t="s">
        <v>217</v>
      </c>
      <c r="C20" s="1" t="s">
        <v>291</v>
      </c>
      <c r="D20" s="39"/>
      <c r="E20" s="1" t="s">
        <v>291</v>
      </c>
      <c r="F20" s="39"/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-51330.69</v>
      </c>
      <c r="M20" s="53">
        <v>0</v>
      </c>
      <c r="N20" s="53">
        <v>0</v>
      </c>
      <c r="O20" s="40">
        <v>0</v>
      </c>
      <c r="P20" s="53">
        <v>0.38108603284818132</v>
      </c>
    </row>
    <row r="21" spans="1:16" ht="16">
      <c r="A21" s="39" t="s">
        <v>201</v>
      </c>
      <c r="B21" s="39" t="s">
        <v>202</v>
      </c>
      <c r="C21" s="1" t="s">
        <v>291</v>
      </c>
      <c r="D21" s="39"/>
      <c r="E21" s="1" t="s">
        <v>291</v>
      </c>
      <c r="F21" s="39"/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40"/>
      <c r="P21" s="53">
        <v>0.38108603284818132</v>
      </c>
    </row>
    <row r="22" spans="1:16" ht="16">
      <c r="A22" s="39" t="s">
        <v>201</v>
      </c>
      <c r="B22" s="39" t="s">
        <v>202</v>
      </c>
      <c r="C22" s="1" t="s">
        <v>291</v>
      </c>
      <c r="D22" s="39"/>
      <c r="E22" s="1" t="s">
        <v>291</v>
      </c>
      <c r="F22" s="39"/>
      <c r="G22" s="53">
        <v>0</v>
      </c>
      <c r="H22" s="53">
        <v>0</v>
      </c>
      <c r="I22" s="53">
        <v>10517647.73</v>
      </c>
      <c r="J22" s="53">
        <v>0</v>
      </c>
      <c r="K22" s="53">
        <v>3654969.83</v>
      </c>
      <c r="L22" s="53">
        <v>0</v>
      </c>
      <c r="M22" s="53">
        <v>10517647.73</v>
      </c>
      <c r="N22" s="53">
        <v>14172617.560000001</v>
      </c>
      <c r="O22" s="40">
        <v>0.4209</v>
      </c>
      <c r="P22" s="53">
        <v>0.38108603284818132</v>
      </c>
    </row>
    <row r="23" spans="1:16" ht="16">
      <c r="A23" s="39" t="s">
        <v>201</v>
      </c>
      <c r="B23" s="39" t="s">
        <v>216</v>
      </c>
      <c r="C23" s="1" t="s">
        <v>291</v>
      </c>
      <c r="D23" s="39"/>
      <c r="E23" s="1" t="s">
        <v>291</v>
      </c>
      <c r="F23" s="39"/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-31487.15</v>
      </c>
      <c r="M23" s="53">
        <v>0</v>
      </c>
      <c r="N23" s="53">
        <v>0</v>
      </c>
      <c r="O23" s="40">
        <v>0</v>
      </c>
      <c r="P23" s="53">
        <v>0.38108603284818132</v>
      </c>
    </row>
    <row r="24" spans="1:16" ht="16">
      <c r="A24" s="39" t="s">
        <v>201</v>
      </c>
      <c r="B24" s="39" t="s">
        <v>218</v>
      </c>
      <c r="C24" s="1" t="s">
        <v>291</v>
      </c>
      <c r="D24" s="39"/>
      <c r="E24" s="1" t="s">
        <v>291</v>
      </c>
      <c r="F24" s="39"/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40">
        <v>0</v>
      </c>
      <c r="P24" s="53">
        <v>0.38108603284818132</v>
      </c>
    </row>
    <row r="25" spans="1:16" s="20" customFormat="1">
      <c r="A25" s="20" t="s">
        <v>73</v>
      </c>
      <c r="G25" s="25">
        <f>SUBTOTAL(109,SOIITD[Beginning Cost])</f>
        <v>0</v>
      </c>
      <c r="H25" s="25">
        <f>SUBTOTAL(109,SOIITD[Beginning FMV])</f>
        <v>0</v>
      </c>
      <c r="I25" s="25">
        <f>SUBTOTAL(109,SOIITD[Purchases])</f>
        <v>10517647.73</v>
      </c>
      <c r="J25" s="25">
        <f>SUBTOTAL(109,SOIITD[Return of Capital])</f>
        <v>0</v>
      </c>
      <c r="K25" s="25">
        <f>SUBTOTAL(109,SOIITD[Unrealized Gain/(Loss)])</f>
        <v>3654969.83</v>
      </c>
      <c r="L25" s="25">
        <f>SUBTOTAL(109,SOIITD[Realized Gain/(Loss)])</f>
        <v>-82817.84</v>
      </c>
      <c r="M25" s="25">
        <f>SUBTOTAL(109,SOIITD[Ending Cost])</f>
        <v>10517647.73</v>
      </c>
      <c r="N25" s="25">
        <f>SUBTOTAL(109,SOIITD[Ending FMV])</f>
        <v>14172617.560000001</v>
      </c>
      <c r="O25" s="70">
        <f>SUBTOTAL(109,SOIITD[IRR])</f>
        <v>0.4209</v>
      </c>
      <c r="P25" s="25">
        <f>SUBTOTAL(109,SOIITD[IRRST'[IRR']'[LGT']])</f>
        <v>7.240634624115442</v>
      </c>
    </row>
  </sheetData>
  <pageMargins left="0.7" right="0.7" top="0.75" bottom="0.75" header="0.3" footer="0.3"/>
  <pageSetup paperSize="9" scale="24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transitionEvaluation="1" transitionEntry="1">
    <tabColor rgb="FF6699FF"/>
  </sheetPr>
  <dimension ref="A1:AE72"/>
  <sheetViews>
    <sheetView showGridLines="0" view="pageBreakPreview" zoomScale="90" zoomScaleNormal="80" zoomScaleSheetLayoutView="90" workbookViewId="0">
      <pane xSplit="2" ySplit="5" topLeftCell="C62" activePane="bottomRight" state="frozen"/>
      <selection activeCell="S24" sqref="S24"/>
      <selection pane="topRight" activeCell="S24" sqref="S24"/>
      <selection pane="bottomLeft" activeCell="S24" sqref="S24"/>
      <selection pane="bottomRight" activeCell="F71" sqref="F71"/>
    </sheetView>
  </sheetViews>
  <sheetFormatPr baseColWidth="10" defaultColWidth="9.1640625" defaultRowHeight="15"/>
  <cols>
    <col min="1" max="1" width="45.83203125" customWidth="1"/>
    <col min="2" max="2" width="28" customWidth="1"/>
    <col min="3" max="3" width="28" style="19" customWidth="1"/>
    <col min="4" max="4" width="21.5" style="19" bestFit="1" customWidth="1"/>
    <col min="5" max="5" width="20.1640625" style="19" bestFit="1" customWidth="1"/>
    <col min="6" max="6" width="23.1640625" style="19" bestFit="1" customWidth="1"/>
    <col min="7" max="7" width="15.1640625" style="19" customWidth="1"/>
    <col min="8" max="8" width="18.5" style="19" customWidth="1"/>
    <col min="9" max="9" width="17" style="19" customWidth="1"/>
    <col min="10" max="10" width="12.5" style="19" bestFit="1" customWidth="1"/>
    <col min="11" max="11" width="16.5" style="19" bestFit="1" customWidth="1"/>
    <col min="12" max="12" width="16.6640625" style="19" customWidth="1"/>
    <col min="13" max="13" width="20.5" style="19" customWidth="1"/>
    <col min="14" max="15" width="22.5" style="19" customWidth="1"/>
    <col min="16" max="16" width="19" style="19" customWidth="1"/>
    <col min="17" max="17" width="17" style="19" customWidth="1"/>
    <col min="18" max="18" width="19.83203125" style="19" customWidth="1"/>
    <col min="19" max="19" width="22.1640625" style="19" customWidth="1"/>
    <col min="20" max="20" width="21.5" style="19" customWidth="1"/>
    <col min="21" max="21" width="24.6640625" style="19" customWidth="1"/>
    <col min="22" max="22" width="23.6640625" style="19" customWidth="1"/>
    <col min="23" max="23" width="18.83203125" style="19" bestFit="1" customWidth="1"/>
    <col min="24" max="24" width="17.33203125" style="19" bestFit="1" customWidth="1"/>
    <col min="25" max="26" width="15.6640625" style="19" bestFit="1" customWidth="1"/>
    <col min="27" max="27" width="10.83203125" style="23" bestFit="1" customWidth="1"/>
    <col min="28" max="30" width="55.83203125" style="19" customWidth="1"/>
    <col min="31" max="35" width="55.83203125" customWidth="1"/>
  </cols>
  <sheetData>
    <row r="1" spans="1:31">
      <c r="A1" s="8" t="str">
        <f>'Cash LTD'!A1</f>
        <v>ABC PARTNERS, LP</v>
      </c>
    </row>
    <row r="2" spans="1:31">
      <c r="A2" s="8" t="s">
        <v>167</v>
      </c>
    </row>
    <row r="3" spans="1:31">
      <c r="A3" s="8" t="e">
        <f>#REF!</f>
        <v>#REF!</v>
      </c>
    </row>
    <row r="5" spans="1:31" ht="45.75" customHeight="1">
      <c r="A5" t="s">
        <v>1</v>
      </c>
      <c r="B5" t="s">
        <v>3</v>
      </c>
      <c r="C5" t="s">
        <v>2</v>
      </c>
      <c r="D5" s="19" t="s">
        <v>4</v>
      </c>
      <c r="E5" s="19" t="s">
        <v>5</v>
      </c>
      <c r="F5" s="19" t="s">
        <v>6</v>
      </c>
      <c r="G5" s="6" t="s">
        <v>287</v>
      </c>
      <c r="H5" s="6" t="s">
        <v>7</v>
      </c>
      <c r="I5" s="19" t="s">
        <v>8</v>
      </c>
      <c r="J5" s="6" t="s">
        <v>9</v>
      </c>
      <c r="K5" s="19" t="s">
        <v>10</v>
      </c>
      <c r="L5" s="6" t="s">
        <v>11</v>
      </c>
      <c r="M5" s="6" t="s">
        <v>12</v>
      </c>
      <c r="N5" s="6" t="s">
        <v>105</v>
      </c>
      <c r="O5" s="6" t="s">
        <v>13</v>
      </c>
      <c r="P5" s="6" t="s">
        <v>14</v>
      </c>
      <c r="Q5" s="6" t="s">
        <v>15</v>
      </c>
      <c r="R5" s="6" t="s">
        <v>16</v>
      </c>
      <c r="S5" s="6" t="s">
        <v>75</v>
      </c>
      <c r="T5" s="6" t="s">
        <v>18</v>
      </c>
      <c r="U5" s="6" t="s">
        <v>19</v>
      </c>
      <c r="V5" s="6" t="s">
        <v>74</v>
      </c>
      <c r="W5" s="6" t="s">
        <v>288</v>
      </c>
      <c r="X5" s="19" t="s">
        <v>22</v>
      </c>
      <c r="Y5" s="19" t="s">
        <v>23</v>
      </c>
      <c r="Z5" s="19" t="s">
        <v>24</v>
      </c>
      <c r="AA5" s="23" t="s">
        <v>25</v>
      </c>
    </row>
    <row r="6" spans="1:31">
      <c r="A6" s="39" t="s">
        <v>201</v>
      </c>
      <c r="B6" t="s">
        <v>222</v>
      </c>
      <c r="C6" t="s">
        <v>221</v>
      </c>
      <c r="D6" s="33">
        <v>500000</v>
      </c>
      <c r="E6" s="33">
        <v>184281.11</v>
      </c>
      <c r="F6" s="33">
        <v>-29163.125</v>
      </c>
      <c r="G6" s="33">
        <v>-29163.125</v>
      </c>
      <c r="H6" s="33">
        <v>0</v>
      </c>
      <c r="I6" s="33">
        <v>89.2</v>
      </c>
      <c r="J6" s="33">
        <v>0</v>
      </c>
      <c r="K6" s="33">
        <v>-391.54</v>
      </c>
      <c r="L6" s="33">
        <v>-2187.5</v>
      </c>
      <c r="M6" s="33">
        <v>-1015.79</v>
      </c>
      <c r="N6" s="33">
        <v>0</v>
      </c>
      <c r="O6" s="33">
        <v>836.38</v>
      </c>
      <c r="P6" s="33">
        <v>-2758.45</v>
      </c>
      <c r="Q6" s="33">
        <v>-84.3</v>
      </c>
      <c r="R6" s="33">
        <v>-375.63</v>
      </c>
      <c r="S6" s="33">
        <v>-13326.78</v>
      </c>
      <c r="T6" s="33">
        <v>16577.41</v>
      </c>
      <c r="U6" s="33">
        <v>-16169.53</v>
      </c>
      <c r="V6" s="33">
        <v>2059.91</v>
      </c>
      <c r="W6" s="33">
        <v>-2760.37</v>
      </c>
      <c r="X6" s="33">
        <v>203516.66</v>
      </c>
      <c r="Y6" s="33">
        <v>301744.03000000003</v>
      </c>
      <c r="Z6" s="33">
        <v>198255.97</v>
      </c>
      <c r="AA6" s="51">
        <v>7.4899999999999994E-2</v>
      </c>
      <c r="AE6" s="7"/>
    </row>
    <row r="7" spans="1:31">
      <c r="A7" s="39" t="s">
        <v>201</v>
      </c>
      <c r="B7" t="s">
        <v>223</v>
      </c>
      <c r="C7" t="s">
        <v>221</v>
      </c>
      <c r="D7" s="33">
        <v>200000</v>
      </c>
      <c r="E7" s="33">
        <v>0</v>
      </c>
      <c r="F7" s="33">
        <v>21334.77</v>
      </c>
      <c r="G7" s="33">
        <v>21334.77</v>
      </c>
      <c r="H7" s="33">
        <v>0</v>
      </c>
      <c r="I7" s="33">
        <v>-65.28</v>
      </c>
      <c r="J7" s="33">
        <v>0</v>
      </c>
      <c r="K7" s="33">
        <v>154.27000000000001</v>
      </c>
      <c r="L7" s="33">
        <v>-3806.85</v>
      </c>
      <c r="M7" s="33">
        <v>1028.4000000000001</v>
      </c>
      <c r="N7" s="33">
        <v>0</v>
      </c>
      <c r="O7" s="33">
        <v>-582.85</v>
      </c>
      <c r="P7" s="33">
        <v>-3207.03</v>
      </c>
      <c r="Q7" s="33">
        <v>-150.25</v>
      </c>
      <c r="R7" s="33">
        <v>-150.25</v>
      </c>
      <c r="S7" s="33">
        <v>6630.97</v>
      </c>
      <c r="T7" s="33">
        <v>6630.97</v>
      </c>
      <c r="U7" s="33">
        <v>3273.69</v>
      </c>
      <c r="V7" s="33">
        <v>-1104.1400000000001</v>
      </c>
      <c r="W7" s="33">
        <v>-1104.1400000000001</v>
      </c>
      <c r="X7" s="33">
        <v>81406.63</v>
      </c>
      <c r="Y7" s="33">
        <v>120697.64</v>
      </c>
      <c r="Z7" s="33">
        <v>79302.36</v>
      </c>
      <c r="AA7" s="51">
        <v>7.4899999999999994E-2</v>
      </c>
      <c r="AE7" s="7"/>
    </row>
    <row r="8" spans="1:31">
      <c r="A8" s="39" t="s">
        <v>201</v>
      </c>
      <c r="B8" t="s">
        <v>224</v>
      </c>
      <c r="C8" t="s">
        <v>221</v>
      </c>
      <c r="D8" s="33">
        <v>1500000</v>
      </c>
      <c r="E8" s="33">
        <v>552843.46</v>
      </c>
      <c r="F8" s="33">
        <v>-87489.214999999997</v>
      </c>
      <c r="G8" s="33">
        <v>-87489.214999999997</v>
      </c>
      <c r="H8" s="33">
        <v>0</v>
      </c>
      <c r="I8" s="33">
        <v>267.60000000000002</v>
      </c>
      <c r="J8" s="33">
        <v>0</v>
      </c>
      <c r="K8" s="33">
        <v>-1174.5999999999999</v>
      </c>
      <c r="L8" s="33">
        <v>-6562.5</v>
      </c>
      <c r="M8" s="33">
        <v>-3047.37</v>
      </c>
      <c r="N8" s="33">
        <v>0</v>
      </c>
      <c r="O8" s="33">
        <v>2508.91</v>
      </c>
      <c r="P8" s="33">
        <v>-8275.56</v>
      </c>
      <c r="Q8" s="33">
        <v>-252.9</v>
      </c>
      <c r="R8" s="33">
        <v>-1126.8800000000001</v>
      </c>
      <c r="S8" s="33">
        <v>-39980.410000000003</v>
      </c>
      <c r="T8" s="33">
        <v>49732.22</v>
      </c>
      <c r="U8" s="33">
        <v>-48508.87</v>
      </c>
      <c r="V8" s="33">
        <v>6179.82</v>
      </c>
      <c r="W8" s="33">
        <v>-8281.0499999999993</v>
      </c>
      <c r="X8" s="33">
        <v>610549.73</v>
      </c>
      <c r="Y8" s="33">
        <v>905232.28</v>
      </c>
      <c r="Z8" s="33">
        <v>594767.72</v>
      </c>
      <c r="AA8" s="51">
        <v>7.4899999999999994E-2</v>
      </c>
      <c r="AE8" s="7"/>
    </row>
    <row r="9" spans="1:31">
      <c r="A9" s="39" t="s">
        <v>201</v>
      </c>
      <c r="B9" t="s">
        <v>225</v>
      </c>
      <c r="C9" t="s">
        <v>221</v>
      </c>
      <c r="D9" s="33">
        <v>1800000</v>
      </c>
      <c r="E9" s="33">
        <v>663418.14</v>
      </c>
      <c r="F9" s="33">
        <v>-104987.05499999999</v>
      </c>
      <c r="G9" s="33">
        <v>-104987.05499999999</v>
      </c>
      <c r="H9" s="33">
        <v>0</v>
      </c>
      <c r="I9" s="33">
        <v>321.13</v>
      </c>
      <c r="J9" s="33">
        <v>0</v>
      </c>
      <c r="K9" s="33">
        <v>-1409.52</v>
      </c>
      <c r="L9" s="33">
        <v>-7875</v>
      </c>
      <c r="M9" s="33">
        <v>-3656.85</v>
      </c>
      <c r="N9" s="33">
        <v>0</v>
      </c>
      <c r="O9" s="33">
        <v>3010.7</v>
      </c>
      <c r="P9" s="33">
        <v>-9930.67</v>
      </c>
      <c r="Q9" s="33">
        <v>-303.48</v>
      </c>
      <c r="R9" s="33">
        <v>-1352.26</v>
      </c>
      <c r="S9" s="33">
        <v>-47976.480000000003</v>
      </c>
      <c r="T9" s="33">
        <v>59678.66</v>
      </c>
      <c r="U9" s="33">
        <v>-58210.63</v>
      </c>
      <c r="V9" s="33">
        <v>7413.53</v>
      </c>
      <c r="W9" s="33">
        <v>-9941</v>
      </c>
      <c r="X9" s="33">
        <v>732663.44</v>
      </c>
      <c r="Y9" s="33">
        <v>1086278.73</v>
      </c>
      <c r="Z9" s="33">
        <v>713721.27</v>
      </c>
      <c r="AA9" s="51">
        <v>7.4899999999999994E-2</v>
      </c>
      <c r="AE9" s="7"/>
    </row>
    <row r="10" spans="1:31">
      <c r="A10" s="39" t="s">
        <v>201</v>
      </c>
      <c r="B10" t="s">
        <v>226</v>
      </c>
      <c r="C10" t="s">
        <v>221</v>
      </c>
      <c r="D10" s="33">
        <v>500000</v>
      </c>
      <c r="E10" s="33">
        <v>184281.11</v>
      </c>
      <c r="F10" s="33">
        <v>-29163.07</v>
      </c>
      <c r="G10" s="33">
        <v>-29163.07</v>
      </c>
      <c r="H10" s="33">
        <v>0</v>
      </c>
      <c r="I10" s="33">
        <v>89.2</v>
      </c>
      <c r="J10" s="33">
        <v>0</v>
      </c>
      <c r="K10" s="33">
        <v>-391.54</v>
      </c>
      <c r="L10" s="33">
        <v>-2187.5</v>
      </c>
      <c r="M10" s="33">
        <v>-1015.79</v>
      </c>
      <c r="N10" s="33">
        <v>0</v>
      </c>
      <c r="O10" s="33">
        <v>836.38</v>
      </c>
      <c r="P10" s="33">
        <v>-2758.45</v>
      </c>
      <c r="Q10" s="33">
        <v>-84.3</v>
      </c>
      <c r="R10" s="33">
        <v>-375.63</v>
      </c>
      <c r="S10" s="33">
        <v>-13326.78</v>
      </c>
      <c r="T10" s="33">
        <v>16577.41</v>
      </c>
      <c r="U10" s="33">
        <v>-16169.53</v>
      </c>
      <c r="V10" s="33">
        <v>2059.91</v>
      </c>
      <c r="W10" s="33">
        <v>-2760.37</v>
      </c>
      <c r="X10" s="33">
        <v>203516.59</v>
      </c>
      <c r="Y10" s="33">
        <v>301744.09999999998</v>
      </c>
      <c r="Z10" s="33">
        <v>198255.9</v>
      </c>
      <c r="AA10" s="51">
        <v>7.4899999999999994E-2</v>
      </c>
      <c r="AE10" s="7"/>
    </row>
    <row r="11" spans="1:31">
      <c r="A11" s="39" t="s">
        <v>201</v>
      </c>
      <c r="B11" t="s">
        <v>227</v>
      </c>
      <c r="C11" t="s">
        <v>221</v>
      </c>
      <c r="D11" s="33">
        <v>1000000</v>
      </c>
      <c r="E11" s="33">
        <v>368562.34</v>
      </c>
      <c r="F11" s="33">
        <v>-58326.14</v>
      </c>
      <c r="G11" s="33">
        <v>-58326.14</v>
      </c>
      <c r="H11" s="33">
        <v>0</v>
      </c>
      <c r="I11" s="33">
        <v>178.39</v>
      </c>
      <c r="J11" s="33">
        <v>0</v>
      </c>
      <c r="K11" s="33">
        <v>-783.06</v>
      </c>
      <c r="L11" s="33">
        <v>-4375</v>
      </c>
      <c r="M11" s="33">
        <v>-2031.58</v>
      </c>
      <c r="N11" s="33">
        <v>0</v>
      </c>
      <c r="O11" s="33">
        <v>1672.53</v>
      </c>
      <c r="P11" s="33">
        <v>-5517.11</v>
      </c>
      <c r="Q11" s="33">
        <v>-168.59</v>
      </c>
      <c r="R11" s="33">
        <v>-751.25</v>
      </c>
      <c r="S11" s="33">
        <v>-26653.62</v>
      </c>
      <c r="T11" s="33">
        <v>33154.82</v>
      </c>
      <c r="U11" s="33">
        <v>-32339.32</v>
      </c>
      <c r="V11" s="33">
        <v>4119.91</v>
      </c>
      <c r="W11" s="33">
        <v>-5520.68</v>
      </c>
      <c r="X11" s="33">
        <v>407033.14</v>
      </c>
      <c r="Y11" s="33">
        <v>603488.18000000005</v>
      </c>
      <c r="Z11" s="33">
        <v>396511.82</v>
      </c>
      <c r="AA11" s="51">
        <v>7.4899999999999994E-2</v>
      </c>
      <c r="AE11" s="7"/>
    </row>
    <row r="12" spans="1:31">
      <c r="A12" s="39" t="s">
        <v>201</v>
      </c>
      <c r="B12" t="s">
        <v>228</v>
      </c>
      <c r="C12" t="s">
        <v>221</v>
      </c>
      <c r="D12" s="33">
        <v>500000</v>
      </c>
      <c r="E12" s="33">
        <v>184281.11</v>
      </c>
      <c r="F12" s="33">
        <v>-29163.07</v>
      </c>
      <c r="G12" s="33">
        <v>-29163.07</v>
      </c>
      <c r="H12" s="33">
        <v>0</v>
      </c>
      <c r="I12" s="33">
        <v>89.2</v>
      </c>
      <c r="J12" s="33">
        <v>0</v>
      </c>
      <c r="K12" s="33">
        <v>-391.54</v>
      </c>
      <c r="L12" s="33">
        <v>-2187.5</v>
      </c>
      <c r="M12" s="33">
        <v>-1015.79</v>
      </c>
      <c r="N12" s="33">
        <v>0</v>
      </c>
      <c r="O12" s="33">
        <v>836.38</v>
      </c>
      <c r="P12" s="33">
        <v>-2758.45</v>
      </c>
      <c r="Q12" s="33">
        <v>-84.3</v>
      </c>
      <c r="R12" s="33">
        <v>-375.63</v>
      </c>
      <c r="S12" s="33">
        <v>-13326.78</v>
      </c>
      <c r="T12" s="33">
        <v>16577.41</v>
      </c>
      <c r="U12" s="33">
        <v>-16169.53</v>
      </c>
      <c r="V12" s="33">
        <v>2059.91</v>
      </c>
      <c r="W12" s="33">
        <v>-2760.37</v>
      </c>
      <c r="X12" s="33">
        <v>203516.59</v>
      </c>
      <c r="Y12" s="33">
        <v>301744.09999999998</v>
      </c>
      <c r="Z12" s="33">
        <v>198255.9</v>
      </c>
      <c r="AA12" s="51">
        <v>7.4899999999999994E-2</v>
      </c>
      <c r="AE12" s="7"/>
    </row>
    <row r="13" spans="1:31">
      <c r="A13" s="39" t="s">
        <v>201</v>
      </c>
      <c r="B13" t="s">
        <v>229</v>
      </c>
      <c r="C13" t="s">
        <v>221</v>
      </c>
      <c r="D13" s="33">
        <v>125000</v>
      </c>
      <c r="E13" s="33">
        <v>46070.26</v>
      </c>
      <c r="F13" s="33">
        <v>-7290.77</v>
      </c>
      <c r="G13" s="33">
        <v>-7290.77</v>
      </c>
      <c r="H13" s="33">
        <v>0</v>
      </c>
      <c r="I13" s="33">
        <v>22.32</v>
      </c>
      <c r="J13" s="33">
        <v>0</v>
      </c>
      <c r="K13" s="33">
        <v>-97.88</v>
      </c>
      <c r="L13" s="33">
        <v>-546.88</v>
      </c>
      <c r="M13" s="33">
        <v>-253.95</v>
      </c>
      <c r="N13" s="33">
        <v>0</v>
      </c>
      <c r="O13" s="33">
        <v>209.07</v>
      </c>
      <c r="P13" s="33">
        <v>-689.64</v>
      </c>
      <c r="Q13" s="33">
        <v>-21.07</v>
      </c>
      <c r="R13" s="33">
        <v>-93.9</v>
      </c>
      <c r="S13" s="33">
        <v>-3331.69</v>
      </c>
      <c r="T13" s="33">
        <v>4144.3500000000004</v>
      </c>
      <c r="U13" s="33">
        <v>-4042.4</v>
      </c>
      <c r="V13" s="33">
        <v>514.98</v>
      </c>
      <c r="W13" s="33">
        <v>-690.08</v>
      </c>
      <c r="X13" s="33">
        <v>50879.14</v>
      </c>
      <c r="Y13" s="33">
        <v>75436.02</v>
      </c>
      <c r="Z13" s="33">
        <v>49563.98</v>
      </c>
      <c r="AA13" s="51">
        <v>7.4899999999999994E-2</v>
      </c>
      <c r="AE13" s="7"/>
    </row>
    <row r="14" spans="1:31">
      <c r="A14" s="39" t="s">
        <v>201</v>
      </c>
      <c r="B14" t="s">
        <v>230</v>
      </c>
      <c r="C14" t="s">
        <v>221</v>
      </c>
      <c r="D14" s="33">
        <v>800000</v>
      </c>
      <c r="E14" s="33">
        <v>294852.5</v>
      </c>
      <c r="F14" s="33">
        <v>-46660.915000000001</v>
      </c>
      <c r="G14" s="33">
        <v>-46660.915000000001</v>
      </c>
      <c r="H14" s="33">
        <v>0</v>
      </c>
      <c r="I14" s="33">
        <v>142.72999999999999</v>
      </c>
      <c r="J14" s="33">
        <v>0</v>
      </c>
      <c r="K14" s="33">
        <v>-626.45000000000005</v>
      </c>
      <c r="L14" s="33">
        <v>-3500</v>
      </c>
      <c r="M14" s="33">
        <v>-1625.27</v>
      </c>
      <c r="N14" s="33">
        <v>0</v>
      </c>
      <c r="O14" s="33">
        <v>1337.99</v>
      </c>
      <c r="P14" s="33">
        <v>-4413.7299999999996</v>
      </c>
      <c r="Q14" s="33">
        <v>-134.87</v>
      </c>
      <c r="R14" s="33">
        <v>-601</v>
      </c>
      <c r="S14" s="33">
        <v>-21322.85</v>
      </c>
      <c r="T14" s="33">
        <v>26523.86</v>
      </c>
      <c r="U14" s="33">
        <v>-25871.45</v>
      </c>
      <c r="V14" s="33">
        <v>3294.94</v>
      </c>
      <c r="W14" s="33">
        <v>-4418.1899999999996</v>
      </c>
      <c r="X14" s="33">
        <v>325628.17</v>
      </c>
      <c r="Y14" s="33">
        <v>482790.55</v>
      </c>
      <c r="Z14" s="33">
        <v>317209.45</v>
      </c>
      <c r="AA14" s="51">
        <v>7.4899999999999994E-2</v>
      </c>
      <c r="AE14" s="7"/>
    </row>
    <row r="15" spans="1:31">
      <c r="A15" s="39" t="s">
        <v>201</v>
      </c>
      <c r="B15" t="s">
        <v>231</v>
      </c>
      <c r="C15" t="s">
        <v>221</v>
      </c>
      <c r="D15" s="33">
        <v>900000</v>
      </c>
      <c r="E15" s="33">
        <v>331707.40999999997</v>
      </c>
      <c r="F15" s="33">
        <v>-52493.53</v>
      </c>
      <c r="G15" s="33">
        <v>-52493.53</v>
      </c>
      <c r="H15" s="33">
        <v>0</v>
      </c>
      <c r="I15" s="33">
        <v>160.57</v>
      </c>
      <c r="J15" s="33">
        <v>0</v>
      </c>
      <c r="K15" s="33">
        <v>-704.76</v>
      </c>
      <c r="L15" s="33">
        <v>-3937.5</v>
      </c>
      <c r="M15" s="33">
        <v>-1828.42</v>
      </c>
      <c r="N15" s="33">
        <v>0</v>
      </c>
      <c r="O15" s="33">
        <v>1505.34</v>
      </c>
      <c r="P15" s="33">
        <v>-4965.34</v>
      </c>
      <c r="Q15" s="33">
        <v>-151.72999999999999</v>
      </c>
      <c r="R15" s="33">
        <v>-676.12</v>
      </c>
      <c r="S15" s="33">
        <v>-23988.25</v>
      </c>
      <c r="T15" s="33">
        <v>29839.32</v>
      </c>
      <c r="U15" s="33">
        <v>-29105.32</v>
      </c>
      <c r="V15" s="33">
        <v>3707.38</v>
      </c>
      <c r="W15" s="33">
        <v>-4969.47</v>
      </c>
      <c r="X15" s="33">
        <v>366330.68</v>
      </c>
      <c r="Y15" s="33">
        <v>543139.36</v>
      </c>
      <c r="Z15" s="33">
        <v>356860.64</v>
      </c>
      <c r="AA15" s="51">
        <v>7.4899999999999994E-2</v>
      </c>
      <c r="AE15" s="7"/>
    </row>
    <row r="16" spans="1:31">
      <c r="A16" s="39" t="s">
        <v>201</v>
      </c>
      <c r="B16" t="s">
        <v>232</v>
      </c>
      <c r="C16" t="s">
        <v>221</v>
      </c>
      <c r="D16" s="33">
        <v>1000000</v>
      </c>
      <c r="E16" s="33">
        <v>368565.7</v>
      </c>
      <c r="F16" s="33">
        <v>-58326.14</v>
      </c>
      <c r="G16" s="33">
        <v>-58326.14</v>
      </c>
      <c r="H16" s="33">
        <v>0</v>
      </c>
      <c r="I16" s="33">
        <v>178.39</v>
      </c>
      <c r="J16" s="33">
        <v>0</v>
      </c>
      <c r="K16" s="33">
        <v>-783.06</v>
      </c>
      <c r="L16" s="33">
        <v>-4375</v>
      </c>
      <c r="M16" s="33">
        <v>-2031.58</v>
      </c>
      <c r="N16" s="33">
        <v>0</v>
      </c>
      <c r="O16" s="33">
        <v>1672.53</v>
      </c>
      <c r="P16" s="33">
        <v>-5517.11</v>
      </c>
      <c r="Q16" s="33">
        <v>-168.59</v>
      </c>
      <c r="R16" s="33">
        <v>-751.25</v>
      </c>
      <c r="S16" s="33">
        <v>-26653.62</v>
      </c>
      <c r="T16" s="33">
        <v>33154.82</v>
      </c>
      <c r="U16" s="33">
        <v>-32339.32</v>
      </c>
      <c r="V16" s="33">
        <v>4118.6499999999996</v>
      </c>
      <c r="W16" s="33">
        <v>-5522.78</v>
      </c>
      <c r="X16" s="33">
        <v>407035.24</v>
      </c>
      <c r="Y16" s="33">
        <v>603488.18000000005</v>
      </c>
      <c r="Z16" s="33">
        <v>396511.82</v>
      </c>
      <c r="AA16" s="51">
        <v>7.4899999999999994E-2</v>
      </c>
      <c r="AE16" s="7"/>
    </row>
    <row r="17" spans="1:31">
      <c r="A17" s="39" t="s">
        <v>201</v>
      </c>
      <c r="B17" t="s">
        <v>233</v>
      </c>
      <c r="C17" t="s">
        <v>221</v>
      </c>
      <c r="D17" s="33">
        <v>1000000</v>
      </c>
      <c r="E17" s="33">
        <v>368562.34</v>
      </c>
      <c r="F17" s="33">
        <v>-58326.14</v>
      </c>
      <c r="G17" s="33">
        <v>-58326.14</v>
      </c>
      <c r="H17" s="33">
        <v>0</v>
      </c>
      <c r="I17" s="33">
        <v>178.39</v>
      </c>
      <c r="J17" s="33">
        <v>0</v>
      </c>
      <c r="K17" s="33">
        <v>-783.06</v>
      </c>
      <c r="L17" s="33">
        <v>-4375</v>
      </c>
      <c r="M17" s="33">
        <v>-2031.58</v>
      </c>
      <c r="N17" s="33">
        <v>0</v>
      </c>
      <c r="O17" s="33">
        <v>1672.53</v>
      </c>
      <c r="P17" s="33">
        <v>-5517.11</v>
      </c>
      <c r="Q17" s="33">
        <v>-168.59</v>
      </c>
      <c r="R17" s="33">
        <v>-751.25</v>
      </c>
      <c r="S17" s="33">
        <v>-26653.62</v>
      </c>
      <c r="T17" s="33">
        <v>33154.82</v>
      </c>
      <c r="U17" s="33">
        <v>-32339.32</v>
      </c>
      <c r="V17" s="33">
        <v>4119.91</v>
      </c>
      <c r="W17" s="33">
        <v>-5520.68</v>
      </c>
      <c r="X17" s="33">
        <v>407033.14</v>
      </c>
      <c r="Y17" s="33">
        <v>603488.18000000005</v>
      </c>
      <c r="Z17" s="33">
        <v>396511.82</v>
      </c>
      <c r="AA17" s="51">
        <v>7.4899999999999994E-2</v>
      </c>
      <c r="AE17" s="7"/>
    </row>
    <row r="18" spans="1:31">
      <c r="A18" s="39" t="s">
        <v>201</v>
      </c>
      <c r="B18" t="s">
        <v>234</v>
      </c>
      <c r="C18" t="s">
        <v>221</v>
      </c>
      <c r="D18" s="33">
        <v>250000</v>
      </c>
      <c r="E18" s="33">
        <v>92141.45</v>
      </c>
      <c r="F18" s="33">
        <v>-14581.535</v>
      </c>
      <c r="G18" s="33">
        <v>-14581.535</v>
      </c>
      <c r="H18" s="33">
        <v>0</v>
      </c>
      <c r="I18" s="33">
        <v>44.61</v>
      </c>
      <c r="J18" s="33">
        <v>0</v>
      </c>
      <c r="K18" s="33">
        <v>-195.77</v>
      </c>
      <c r="L18" s="33">
        <v>-1093.75</v>
      </c>
      <c r="M18" s="33">
        <v>-507.9</v>
      </c>
      <c r="N18" s="33">
        <v>0</v>
      </c>
      <c r="O18" s="33">
        <v>418.08</v>
      </c>
      <c r="P18" s="33">
        <v>-1379.34</v>
      </c>
      <c r="Q18" s="33">
        <v>-42.15</v>
      </c>
      <c r="R18" s="33">
        <v>-187.81</v>
      </c>
      <c r="S18" s="33">
        <v>-6663.42</v>
      </c>
      <c r="T18" s="33">
        <v>8288.7000000000007</v>
      </c>
      <c r="U18" s="33">
        <v>-8084.91</v>
      </c>
      <c r="V18" s="33">
        <v>1029.69</v>
      </c>
      <c r="W18" s="33">
        <v>-1380.67</v>
      </c>
      <c r="X18" s="33">
        <v>101758.79</v>
      </c>
      <c r="Y18" s="33">
        <v>150872.04999999999</v>
      </c>
      <c r="Z18" s="33">
        <v>99127.95</v>
      </c>
      <c r="AA18" s="51">
        <v>7.4899999999999994E-2</v>
      </c>
      <c r="AE18" s="7"/>
    </row>
    <row r="19" spans="1:31">
      <c r="A19" s="39" t="s">
        <v>201</v>
      </c>
      <c r="B19" t="s">
        <v>235</v>
      </c>
      <c r="C19" t="s">
        <v>221</v>
      </c>
      <c r="D19" s="33">
        <v>300000</v>
      </c>
      <c r="E19" s="33">
        <v>110569.69</v>
      </c>
      <c r="F19" s="33">
        <v>-17497.845000000001</v>
      </c>
      <c r="G19" s="33">
        <v>-17497.845000000001</v>
      </c>
      <c r="H19" s="33">
        <v>0</v>
      </c>
      <c r="I19" s="33">
        <v>53.53</v>
      </c>
      <c r="J19" s="33">
        <v>0</v>
      </c>
      <c r="K19" s="33">
        <v>-234.92</v>
      </c>
      <c r="L19" s="33">
        <v>-1312.5</v>
      </c>
      <c r="M19" s="33">
        <v>-609.47</v>
      </c>
      <c r="N19" s="33">
        <v>0</v>
      </c>
      <c r="O19" s="33">
        <v>501.82</v>
      </c>
      <c r="P19" s="33">
        <v>-1655.07</v>
      </c>
      <c r="Q19" s="33">
        <v>-50.58</v>
      </c>
      <c r="R19" s="33">
        <v>-225.38</v>
      </c>
      <c r="S19" s="33">
        <v>-7996.09</v>
      </c>
      <c r="T19" s="33">
        <v>9946.4500000000007</v>
      </c>
      <c r="U19" s="33">
        <v>-9701.74</v>
      </c>
      <c r="V19" s="33">
        <v>1235.56</v>
      </c>
      <c r="W19" s="33">
        <v>-1656.86</v>
      </c>
      <c r="X19" s="33">
        <v>122110.59</v>
      </c>
      <c r="Y19" s="33">
        <v>181046.45</v>
      </c>
      <c r="Z19" s="33">
        <v>118953.55</v>
      </c>
      <c r="AA19" s="51">
        <v>7.4899999999999994E-2</v>
      </c>
      <c r="AE19" s="7"/>
    </row>
    <row r="20" spans="1:31">
      <c r="A20" s="39" t="s">
        <v>201</v>
      </c>
      <c r="B20" t="s">
        <v>236</v>
      </c>
      <c r="C20" t="s">
        <v>221</v>
      </c>
      <c r="D20" s="33">
        <v>100000</v>
      </c>
      <c r="E20" s="33">
        <v>36856.550000000003</v>
      </c>
      <c r="F20" s="33">
        <v>-5832.6149999999998</v>
      </c>
      <c r="G20" s="33">
        <v>-5832.6149999999998</v>
      </c>
      <c r="H20" s="33">
        <v>0</v>
      </c>
      <c r="I20" s="33">
        <v>17.84</v>
      </c>
      <c r="J20" s="33">
        <v>0</v>
      </c>
      <c r="K20" s="33">
        <v>-78.3</v>
      </c>
      <c r="L20" s="33">
        <v>-437.5</v>
      </c>
      <c r="M20" s="33">
        <v>-203.16</v>
      </c>
      <c r="N20" s="33">
        <v>0</v>
      </c>
      <c r="O20" s="33">
        <v>167.26</v>
      </c>
      <c r="P20" s="33">
        <v>-551.70000000000005</v>
      </c>
      <c r="Q20" s="33">
        <v>-16.850000000000001</v>
      </c>
      <c r="R20" s="33">
        <v>-75.12</v>
      </c>
      <c r="S20" s="33">
        <v>-2665.36</v>
      </c>
      <c r="T20" s="33">
        <v>3315.48</v>
      </c>
      <c r="U20" s="33">
        <v>-3233.91</v>
      </c>
      <c r="V20" s="33">
        <v>411.86</v>
      </c>
      <c r="W20" s="33">
        <v>-552.28</v>
      </c>
      <c r="X20" s="33">
        <v>40703.519999999997</v>
      </c>
      <c r="Y20" s="33">
        <v>60348.82</v>
      </c>
      <c r="Z20" s="33">
        <v>39651.18</v>
      </c>
      <c r="AA20" s="51">
        <v>7.4899999999999994E-2</v>
      </c>
      <c r="AE20" s="7"/>
    </row>
    <row r="21" spans="1:31">
      <c r="A21" s="39" t="s">
        <v>201</v>
      </c>
      <c r="B21" t="s">
        <v>237</v>
      </c>
      <c r="C21" t="s">
        <v>221</v>
      </c>
      <c r="D21" s="33">
        <v>1000000</v>
      </c>
      <c r="E21" s="33">
        <v>368562.34</v>
      </c>
      <c r="F21" s="33">
        <v>-58326.14</v>
      </c>
      <c r="G21" s="33">
        <v>-58326.14</v>
      </c>
      <c r="H21" s="33">
        <v>0</v>
      </c>
      <c r="I21" s="33">
        <v>178.39</v>
      </c>
      <c r="J21" s="33">
        <v>0</v>
      </c>
      <c r="K21" s="33">
        <v>-783.06</v>
      </c>
      <c r="L21" s="33">
        <v>-4375</v>
      </c>
      <c r="M21" s="33">
        <v>-2031.58</v>
      </c>
      <c r="N21" s="33">
        <v>0</v>
      </c>
      <c r="O21" s="33">
        <v>1672.53</v>
      </c>
      <c r="P21" s="33">
        <v>-5517.11</v>
      </c>
      <c r="Q21" s="33">
        <v>-168.59</v>
      </c>
      <c r="R21" s="33">
        <v>-751.25</v>
      </c>
      <c r="S21" s="33">
        <v>-26653.62</v>
      </c>
      <c r="T21" s="33">
        <v>33154.82</v>
      </c>
      <c r="U21" s="33">
        <v>-32339.32</v>
      </c>
      <c r="V21" s="33">
        <v>4119.91</v>
      </c>
      <c r="W21" s="33">
        <v>-5520.68</v>
      </c>
      <c r="X21" s="33">
        <v>407033.14</v>
      </c>
      <c r="Y21" s="33">
        <v>603488.18000000005</v>
      </c>
      <c r="Z21" s="33">
        <v>396511.82</v>
      </c>
      <c r="AA21" s="51">
        <v>7.4899999999999994E-2</v>
      </c>
      <c r="AE21" s="7"/>
    </row>
    <row r="22" spans="1:31">
      <c r="A22" s="39" t="s">
        <v>201</v>
      </c>
      <c r="B22" t="s">
        <v>238</v>
      </c>
      <c r="C22" t="s">
        <v>221</v>
      </c>
      <c r="D22" s="33">
        <v>35000000</v>
      </c>
      <c r="E22" s="33">
        <v>0</v>
      </c>
      <c r="F22" s="33">
        <v>3733585.0150000001</v>
      </c>
      <c r="G22" s="33">
        <v>3733585.0150000001</v>
      </c>
      <c r="H22" s="33">
        <v>0</v>
      </c>
      <c r="I22" s="33">
        <v>-11422.18</v>
      </c>
      <c r="J22" s="33">
        <v>0</v>
      </c>
      <c r="K22" s="33">
        <v>26997.919999999998</v>
      </c>
      <c r="L22" s="33">
        <v>-513924.66</v>
      </c>
      <c r="M22" s="33">
        <v>138834.51</v>
      </c>
      <c r="N22" s="33">
        <v>0</v>
      </c>
      <c r="O22" s="33">
        <v>-102002.04</v>
      </c>
      <c r="P22" s="33">
        <v>-450094.27</v>
      </c>
      <c r="Q22" s="33">
        <v>-26293.91</v>
      </c>
      <c r="R22" s="33">
        <v>-26293.91</v>
      </c>
      <c r="S22" s="33">
        <v>1160418.3700000001</v>
      </c>
      <c r="T22" s="33">
        <v>1160418.3700000001</v>
      </c>
      <c r="U22" s="33">
        <v>684030.19</v>
      </c>
      <c r="V22" s="33">
        <v>-228224.64000000001</v>
      </c>
      <c r="W22" s="33">
        <v>-228224.64000000001</v>
      </c>
      <c r="X22" s="33">
        <v>444383.37</v>
      </c>
      <c r="Y22" s="33">
        <v>35000000</v>
      </c>
      <c r="Z22" s="33">
        <v>0</v>
      </c>
      <c r="AA22" s="51">
        <v>560.08259999999996</v>
      </c>
      <c r="AE22" s="7"/>
    </row>
    <row r="23" spans="1:31">
      <c r="A23" s="39" t="s">
        <v>201</v>
      </c>
      <c r="B23" t="s">
        <v>239</v>
      </c>
      <c r="C23" t="s">
        <v>221</v>
      </c>
      <c r="D23" s="33">
        <v>750000</v>
      </c>
      <c r="E23" s="33">
        <v>276421.74</v>
      </c>
      <c r="F23" s="33">
        <v>-43744.605000000003</v>
      </c>
      <c r="G23" s="33">
        <v>-43744.605000000003</v>
      </c>
      <c r="H23" s="33">
        <v>0</v>
      </c>
      <c r="I23" s="33">
        <v>133.81</v>
      </c>
      <c r="J23" s="33">
        <v>0</v>
      </c>
      <c r="K23" s="33">
        <v>-587.29999999999995</v>
      </c>
      <c r="L23" s="33">
        <v>-3281.25</v>
      </c>
      <c r="M23" s="33">
        <v>-1523.69</v>
      </c>
      <c r="N23" s="33">
        <v>0</v>
      </c>
      <c r="O23" s="33">
        <v>1254.48</v>
      </c>
      <c r="P23" s="33">
        <v>-4137.76</v>
      </c>
      <c r="Q23" s="33">
        <v>-126.45</v>
      </c>
      <c r="R23" s="33">
        <v>-563.44000000000005</v>
      </c>
      <c r="S23" s="33">
        <v>-19990.22</v>
      </c>
      <c r="T23" s="33">
        <v>24866.11</v>
      </c>
      <c r="U23" s="33">
        <v>-24254.43</v>
      </c>
      <c r="V23" s="33">
        <v>3089.9</v>
      </c>
      <c r="W23" s="33">
        <v>-4140.54</v>
      </c>
      <c r="X23" s="33">
        <v>305274.89</v>
      </c>
      <c r="Y23" s="33">
        <v>452616.13</v>
      </c>
      <c r="Z23" s="33">
        <v>297383.87</v>
      </c>
      <c r="AA23" s="51">
        <v>7.4899999999999994E-2</v>
      </c>
      <c r="AE23" s="7"/>
    </row>
    <row r="24" spans="1:31">
      <c r="A24" s="39" t="s">
        <v>201</v>
      </c>
      <c r="B24" t="s">
        <v>240</v>
      </c>
      <c r="C24" t="s">
        <v>221</v>
      </c>
      <c r="D24" s="33">
        <v>150000</v>
      </c>
      <c r="E24" s="33">
        <v>0</v>
      </c>
      <c r="F24" s="33">
        <v>16001.08</v>
      </c>
      <c r="G24" s="33">
        <v>16001.08</v>
      </c>
      <c r="H24" s="33">
        <v>0</v>
      </c>
      <c r="I24" s="33">
        <v>-48.94</v>
      </c>
      <c r="J24" s="33">
        <v>0</v>
      </c>
      <c r="K24" s="33">
        <v>115.71</v>
      </c>
      <c r="L24" s="33">
        <v>-2855.14</v>
      </c>
      <c r="M24" s="33">
        <v>771.3</v>
      </c>
      <c r="N24" s="33">
        <v>0</v>
      </c>
      <c r="O24" s="33">
        <v>-437.15</v>
      </c>
      <c r="P24" s="33">
        <v>-2405.2800000000002</v>
      </c>
      <c r="Q24" s="33">
        <v>-112.68</v>
      </c>
      <c r="R24" s="33">
        <v>-112.68</v>
      </c>
      <c r="S24" s="33">
        <v>4973.2299999999996</v>
      </c>
      <c r="T24" s="33">
        <v>4973.2299999999996</v>
      </c>
      <c r="U24" s="33">
        <v>2455.27</v>
      </c>
      <c r="V24" s="33">
        <v>-828.12</v>
      </c>
      <c r="W24" s="33">
        <v>-828.12</v>
      </c>
      <c r="X24" s="33">
        <v>61054.98</v>
      </c>
      <c r="Y24" s="33">
        <v>90523.23</v>
      </c>
      <c r="Z24" s="33">
        <v>59476.77</v>
      </c>
      <c r="AA24" s="51">
        <v>7.4899999999999994E-2</v>
      </c>
      <c r="AE24" s="7"/>
    </row>
    <row r="25" spans="1:31">
      <c r="A25" s="39" t="s">
        <v>201</v>
      </c>
      <c r="B25" t="s">
        <v>241</v>
      </c>
      <c r="C25" t="s">
        <v>221</v>
      </c>
      <c r="D25" s="33">
        <v>900000</v>
      </c>
      <c r="E25" s="33">
        <v>331709.09999999998</v>
      </c>
      <c r="F25" s="33">
        <v>-52493.53</v>
      </c>
      <c r="G25" s="33">
        <v>-52493.53</v>
      </c>
      <c r="H25" s="33">
        <v>0</v>
      </c>
      <c r="I25" s="33">
        <v>160.57</v>
      </c>
      <c r="J25" s="33">
        <v>0</v>
      </c>
      <c r="K25" s="33">
        <v>-704.76</v>
      </c>
      <c r="L25" s="33">
        <v>-3937.5</v>
      </c>
      <c r="M25" s="33">
        <v>-1828.42</v>
      </c>
      <c r="N25" s="33">
        <v>0</v>
      </c>
      <c r="O25" s="33">
        <v>1505.34</v>
      </c>
      <c r="P25" s="33">
        <v>-4965.34</v>
      </c>
      <c r="Q25" s="33">
        <v>-151.72999999999999</v>
      </c>
      <c r="R25" s="33">
        <v>-676.12</v>
      </c>
      <c r="S25" s="33">
        <v>-23988.25</v>
      </c>
      <c r="T25" s="33">
        <v>29839.32</v>
      </c>
      <c r="U25" s="33">
        <v>-29105.32</v>
      </c>
      <c r="V25" s="33">
        <v>3706.74</v>
      </c>
      <c r="W25" s="33">
        <v>-4970.53</v>
      </c>
      <c r="X25" s="33">
        <v>366331.73</v>
      </c>
      <c r="Y25" s="33">
        <v>543139.36</v>
      </c>
      <c r="Z25" s="33">
        <v>356860.64</v>
      </c>
      <c r="AA25" s="51">
        <v>7.4899999999999994E-2</v>
      </c>
      <c r="AE25" s="7"/>
    </row>
    <row r="26" spans="1:31">
      <c r="A26" s="39" t="s">
        <v>201</v>
      </c>
      <c r="B26" t="s">
        <v>242</v>
      </c>
      <c r="C26" t="s">
        <v>221</v>
      </c>
      <c r="D26" s="33">
        <v>1000000</v>
      </c>
      <c r="E26" s="33">
        <v>368565.7</v>
      </c>
      <c r="F26" s="33">
        <v>-58326.14</v>
      </c>
      <c r="G26" s="33">
        <v>-58326.14</v>
      </c>
      <c r="H26" s="33">
        <v>0</v>
      </c>
      <c r="I26" s="33">
        <v>178.39</v>
      </c>
      <c r="J26" s="33">
        <v>0</v>
      </c>
      <c r="K26" s="33">
        <v>-783.06</v>
      </c>
      <c r="L26" s="33">
        <v>-4375</v>
      </c>
      <c r="M26" s="33">
        <v>-2031.58</v>
      </c>
      <c r="N26" s="33">
        <v>0</v>
      </c>
      <c r="O26" s="33">
        <v>1672.53</v>
      </c>
      <c r="P26" s="33">
        <v>-5517.11</v>
      </c>
      <c r="Q26" s="33">
        <v>-168.59</v>
      </c>
      <c r="R26" s="33">
        <v>-751.25</v>
      </c>
      <c r="S26" s="33">
        <v>-26653.62</v>
      </c>
      <c r="T26" s="33">
        <v>33154.82</v>
      </c>
      <c r="U26" s="33">
        <v>-32339.32</v>
      </c>
      <c r="V26" s="33">
        <v>4118.6499999999996</v>
      </c>
      <c r="W26" s="33">
        <v>-5522.78</v>
      </c>
      <c r="X26" s="33">
        <v>407035.24</v>
      </c>
      <c r="Y26" s="33">
        <v>603488.18000000005</v>
      </c>
      <c r="Z26" s="33">
        <v>396511.82</v>
      </c>
      <c r="AA26" s="51">
        <v>7.4899999999999994E-2</v>
      </c>
      <c r="AE26" s="7"/>
    </row>
    <row r="27" spans="1:31">
      <c r="A27" s="39" t="s">
        <v>201</v>
      </c>
      <c r="B27" t="s">
        <v>243</v>
      </c>
      <c r="C27" t="s">
        <v>221</v>
      </c>
      <c r="D27" s="33">
        <v>1000000</v>
      </c>
      <c r="E27" s="33">
        <v>0</v>
      </c>
      <c r="F27" s="33">
        <v>106673.86</v>
      </c>
      <c r="G27" s="33">
        <v>106673.86</v>
      </c>
      <c r="H27" s="33">
        <v>0</v>
      </c>
      <c r="I27" s="33">
        <v>-326.36</v>
      </c>
      <c r="J27" s="33">
        <v>0</v>
      </c>
      <c r="K27" s="33">
        <v>771.37</v>
      </c>
      <c r="L27" s="33">
        <v>-19034.25</v>
      </c>
      <c r="M27" s="33">
        <v>5142.0200000000004</v>
      </c>
      <c r="N27" s="33">
        <v>0</v>
      </c>
      <c r="O27" s="33">
        <v>-2914.37</v>
      </c>
      <c r="P27" s="33">
        <v>-16035.23</v>
      </c>
      <c r="Q27" s="33">
        <v>-751.25</v>
      </c>
      <c r="R27" s="33">
        <v>-751.25</v>
      </c>
      <c r="S27" s="33">
        <v>33154.82</v>
      </c>
      <c r="T27" s="33">
        <v>33154.82</v>
      </c>
      <c r="U27" s="33">
        <v>16368.34</v>
      </c>
      <c r="V27" s="33">
        <v>-5520.67</v>
      </c>
      <c r="W27" s="33">
        <v>-5520.67</v>
      </c>
      <c r="X27" s="33">
        <v>407033.13</v>
      </c>
      <c r="Y27" s="33">
        <v>603488.18000000005</v>
      </c>
      <c r="Z27" s="33">
        <v>396511.82</v>
      </c>
      <c r="AA27" s="51">
        <v>7.4899999999999994E-2</v>
      </c>
      <c r="AE27" s="7"/>
    </row>
    <row r="28" spans="1:31">
      <c r="A28" s="39" t="s">
        <v>201</v>
      </c>
      <c r="B28" t="s">
        <v>244</v>
      </c>
      <c r="C28" t="s">
        <v>221</v>
      </c>
      <c r="D28" s="33">
        <v>500000</v>
      </c>
      <c r="E28" s="33">
        <v>184281.11</v>
      </c>
      <c r="F28" s="33">
        <v>-29163.07</v>
      </c>
      <c r="G28" s="33">
        <v>-29163.07</v>
      </c>
      <c r="H28" s="33">
        <v>0</v>
      </c>
      <c r="I28" s="33">
        <v>89.2</v>
      </c>
      <c r="J28" s="33">
        <v>0</v>
      </c>
      <c r="K28" s="33">
        <v>-391.54</v>
      </c>
      <c r="L28" s="33">
        <v>-2187.5</v>
      </c>
      <c r="M28" s="33">
        <v>-1015.79</v>
      </c>
      <c r="N28" s="33">
        <v>0</v>
      </c>
      <c r="O28" s="33">
        <v>836.38</v>
      </c>
      <c r="P28" s="33">
        <v>-2758.45</v>
      </c>
      <c r="Q28" s="33">
        <v>-84.3</v>
      </c>
      <c r="R28" s="33">
        <v>-375.63</v>
      </c>
      <c r="S28" s="33">
        <v>-13326.78</v>
      </c>
      <c r="T28" s="33">
        <v>16577.41</v>
      </c>
      <c r="U28" s="33">
        <v>-16169.53</v>
      </c>
      <c r="V28" s="33">
        <v>2059.91</v>
      </c>
      <c r="W28" s="33">
        <v>-2760.37</v>
      </c>
      <c r="X28" s="33">
        <v>203516.59</v>
      </c>
      <c r="Y28" s="33">
        <v>301744.09999999998</v>
      </c>
      <c r="Z28" s="33">
        <v>198255.9</v>
      </c>
      <c r="AA28" s="51">
        <v>7.4899999999999994E-2</v>
      </c>
      <c r="AE28" s="7"/>
    </row>
    <row r="29" spans="1:31">
      <c r="A29" s="39" t="s">
        <v>201</v>
      </c>
      <c r="B29" t="s">
        <v>245</v>
      </c>
      <c r="C29" t="s">
        <v>221</v>
      </c>
      <c r="D29" s="33">
        <v>150000</v>
      </c>
      <c r="E29" s="33">
        <v>55284.36</v>
      </c>
      <c r="F29" s="33">
        <v>-8748.92</v>
      </c>
      <c r="G29" s="33">
        <v>-8748.92</v>
      </c>
      <c r="H29" s="33">
        <v>0</v>
      </c>
      <c r="I29" s="33">
        <v>26.76</v>
      </c>
      <c r="J29" s="33">
        <v>0</v>
      </c>
      <c r="K29" s="33">
        <v>-117.46</v>
      </c>
      <c r="L29" s="33">
        <v>-656.25</v>
      </c>
      <c r="M29" s="33">
        <v>-304.74</v>
      </c>
      <c r="N29" s="33">
        <v>0</v>
      </c>
      <c r="O29" s="33">
        <v>250.89</v>
      </c>
      <c r="P29" s="33">
        <v>-827.56</v>
      </c>
      <c r="Q29" s="33">
        <v>-25.28</v>
      </c>
      <c r="R29" s="33">
        <v>-112.68</v>
      </c>
      <c r="S29" s="33">
        <v>-3998.03</v>
      </c>
      <c r="T29" s="33">
        <v>4973.2299999999996</v>
      </c>
      <c r="U29" s="33">
        <v>-4850.87</v>
      </c>
      <c r="V29" s="33">
        <v>617.97</v>
      </c>
      <c r="W29" s="33">
        <v>-828.12</v>
      </c>
      <c r="X29" s="33">
        <v>61054.99</v>
      </c>
      <c r="Y29" s="33">
        <v>90523.23</v>
      </c>
      <c r="Z29" s="33">
        <v>59476.77</v>
      </c>
      <c r="AA29" s="51">
        <v>7.4899999999999994E-2</v>
      </c>
      <c r="AE29" s="7"/>
    </row>
    <row r="30" spans="1:31" s="20" customFormat="1">
      <c r="A30" s="39" t="s">
        <v>201</v>
      </c>
      <c r="B30" t="s">
        <v>246</v>
      </c>
      <c r="C30" t="s">
        <v>221</v>
      </c>
      <c r="D30" s="33">
        <v>1000000</v>
      </c>
      <c r="E30" s="33">
        <v>0</v>
      </c>
      <c r="F30" s="33">
        <v>106673.86</v>
      </c>
      <c r="G30" s="33">
        <v>106673.86</v>
      </c>
      <c r="H30" s="33">
        <v>0</v>
      </c>
      <c r="I30" s="33">
        <v>-326.36</v>
      </c>
      <c r="J30" s="33">
        <v>0</v>
      </c>
      <c r="K30" s="33">
        <v>771.37</v>
      </c>
      <c r="L30" s="33">
        <v>-19034.25</v>
      </c>
      <c r="M30" s="33">
        <v>5142.0200000000004</v>
      </c>
      <c r="N30" s="33">
        <v>0</v>
      </c>
      <c r="O30" s="33">
        <v>-2914.37</v>
      </c>
      <c r="P30" s="33">
        <v>-16035.23</v>
      </c>
      <c r="Q30" s="33">
        <v>-751.25</v>
      </c>
      <c r="R30" s="33">
        <v>-751.25</v>
      </c>
      <c r="S30" s="33">
        <v>33154.82</v>
      </c>
      <c r="T30" s="33">
        <v>33154.82</v>
      </c>
      <c r="U30" s="33">
        <v>16368.34</v>
      </c>
      <c r="V30" s="33">
        <v>-5520.67</v>
      </c>
      <c r="W30" s="33">
        <v>-5520.67</v>
      </c>
      <c r="X30" s="33">
        <v>407033.13</v>
      </c>
      <c r="Y30" s="33">
        <v>603488.18000000005</v>
      </c>
      <c r="Z30" s="33">
        <v>396511.82</v>
      </c>
      <c r="AA30" s="51">
        <v>7.4899999999999994E-2</v>
      </c>
      <c r="AB30" s="75"/>
      <c r="AC30" s="75"/>
      <c r="AD30" s="75"/>
      <c r="AE30" s="7"/>
    </row>
    <row r="31" spans="1:31">
      <c r="A31" s="39" t="s">
        <v>201</v>
      </c>
      <c r="B31" t="s">
        <v>247</v>
      </c>
      <c r="C31" t="s">
        <v>221</v>
      </c>
      <c r="D31" s="33">
        <v>1000000</v>
      </c>
      <c r="E31" s="33">
        <v>368562.34</v>
      </c>
      <c r="F31" s="33">
        <v>-58326.14</v>
      </c>
      <c r="G31" s="33">
        <v>-58326.14</v>
      </c>
      <c r="H31" s="33">
        <v>0</v>
      </c>
      <c r="I31" s="33">
        <v>178.39</v>
      </c>
      <c r="J31" s="33">
        <v>0</v>
      </c>
      <c r="K31" s="33">
        <v>-783.06</v>
      </c>
      <c r="L31" s="33">
        <v>-4375</v>
      </c>
      <c r="M31" s="33">
        <v>-2031.58</v>
      </c>
      <c r="N31" s="33">
        <v>0</v>
      </c>
      <c r="O31" s="33">
        <v>1672.53</v>
      </c>
      <c r="P31" s="33">
        <v>-5517.11</v>
      </c>
      <c r="Q31" s="33">
        <v>-168.59</v>
      </c>
      <c r="R31" s="33">
        <v>-751.25</v>
      </c>
      <c r="S31" s="33">
        <v>-26653.62</v>
      </c>
      <c r="T31" s="33">
        <v>33154.82</v>
      </c>
      <c r="U31" s="33">
        <v>-32339.32</v>
      </c>
      <c r="V31" s="33">
        <v>4119.91</v>
      </c>
      <c r="W31" s="33">
        <v>-5520.68</v>
      </c>
      <c r="X31" s="33">
        <v>407033.14</v>
      </c>
      <c r="Y31" s="33">
        <v>603488.18000000005</v>
      </c>
      <c r="Z31" s="33">
        <v>396511.82</v>
      </c>
      <c r="AA31" s="51">
        <v>7.4899999999999994E-2</v>
      </c>
      <c r="AE31" s="7"/>
    </row>
    <row r="32" spans="1:31">
      <c r="A32" s="39" t="s">
        <v>201</v>
      </c>
      <c r="B32" t="s">
        <v>248</v>
      </c>
      <c r="C32" t="s">
        <v>221</v>
      </c>
      <c r="D32" s="33">
        <v>250000</v>
      </c>
      <c r="E32" s="33">
        <v>0</v>
      </c>
      <c r="F32" s="33">
        <v>26668.465</v>
      </c>
      <c r="G32" s="33">
        <v>26668.465</v>
      </c>
      <c r="H32" s="33">
        <v>0</v>
      </c>
      <c r="I32" s="33">
        <v>-81.58</v>
      </c>
      <c r="J32" s="33">
        <v>0</v>
      </c>
      <c r="K32" s="33">
        <v>192.84</v>
      </c>
      <c r="L32" s="33">
        <v>-4758.5600000000004</v>
      </c>
      <c r="M32" s="33">
        <v>1285.5</v>
      </c>
      <c r="N32" s="33">
        <v>0</v>
      </c>
      <c r="O32" s="33">
        <v>-728.63</v>
      </c>
      <c r="P32" s="33">
        <v>-4008.85</v>
      </c>
      <c r="Q32" s="33">
        <v>-187.81</v>
      </c>
      <c r="R32" s="33">
        <v>-187.81</v>
      </c>
      <c r="S32" s="33">
        <v>8288.7000000000007</v>
      </c>
      <c r="T32" s="33">
        <v>8288.7000000000007</v>
      </c>
      <c r="U32" s="33">
        <v>4092.04</v>
      </c>
      <c r="V32" s="33">
        <v>-1380.15</v>
      </c>
      <c r="W32" s="33">
        <v>-1380.15</v>
      </c>
      <c r="X32" s="33">
        <v>101758.26</v>
      </c>
      <c r="Y32" s="33">
        <v>150872.04999999999</v>
      </c>
      <c r="Z32" s="33">
        <v>99127.95</v>
      </c>
      <c r="AA32" s="51">
        <v>7.4899999999999994E-2</v>
      </c>
      <c r="AE32" s="7"/>
    </row>
    <row r="33" spans="1:31">
      <c r="A33" s="39" t="s">
        <v>201</v>
      </c>
      <c r="B33" t="s">
        <v>249</v>
      </c>
      <c r="C33" t="s">
        <v>221</v>
      </c>
      <c r="D33" s="33">
        <v>400000</v>
      </c>
      <c r="E33" s="33">
        <v>147424.92000000001</v>
      </c>
      <c r="F33" s="33">
        <v>-23330.455000000002</v>
      </c>
      <c r="G33" s="33">
        <v>-23330.455000000002</v>
      </c>
      <c r="H33" s="33">
        <v>0</v>
      </c>
      <c r="I33" s="33">
        <v>71.349999999999994</v>
      </c>
      <c r="J33" s="33">
        <v>0</v>
      </c>
      <c r="K33" s="33">
        <v>-313.22000000000003</v>
      </c>
      <c r="L33" s="33">
        <v>-1750</v>
      </c>
      <c r="M33" s="33">
        <v>-812.63</v>
      </c>
      <c r="N33" s="33">
        <v>0</v>
      </c>
      <c r="O33" s="33">
        <v>669.02</v>
      </c>
      <c r="P33" s="33">
        <v>-2206.83</v>
      </c>
      <c r="Q33" s="33">
        <v>-67.44</v>
      </c>
      <c r="R33" s="33">
        <v>-300.5</v>
      </c>
      <c r="S33" s="33">
        <v>-10661.45</v>
      </c>
      <c r="T33" s="33">
        <v>13261.92</v>
      </c>
      <c r="U33" s="33">
        <v>-12935.72</v>
      </c>
      <c r="V33" s="33">
        <v>1647.97</v>
      </c>
      <c r="W33" s="33">
        <v>-2208.2600000000002</v>
      </c>
      <c r="X33" s="33">
        <v>162813.25</v>
      </c>
      <c r="Y33" s="33">
        <v>241395.27</v>
      </c>
      <c r="Z33" s="33">
        <v>158604.73000000001</v>
      </c>
      <c r="AA33" s="51">
        <v>7.4899999999999994E-2</v>
      </c>
      <c r="AE33" s="7"/>
    </row>
    <row r="34" spans="1:31">
      <c r="A34" s="39" t="s">
        <v>201</v>
      </c>
      <c r="B34" t="s">
        <v>250</v>
      </c>
      <c r="C34" t="s">
        <v>221</v>
      </c>
      <c r="D34" s="33">
        <v>200000</v>
      </c>
      <c r="E34" s="33">
        <v>73712.460000000006</v>
      </c>
      <c r="F34" s="33">
        <v>-11665.23</v>
      </c>
      <c r="G34" s="33">
        <v>-11665.23</v>
      </c>
      <c r="H34" s="33">
        <v>0</v>
      </c>
      <c r="I34" s="33">
        <v>35.68</v>
      </c>
      <c r="J34" s="33">
        <v>0</v>
      </c>
      <c r="K34" s="33">
        <v>-156.62</v>
      </c>
      <c r="L34" s="33">
        <v>-875</v>
      </c>
      <c r="M34" s="33">
        <v>-406.32</v>
      </c>
      <c r="N34" s="33">
        <v>0</v>
      </c>
      <c r="O34" s="33">
        <v>334.54</v>
      </c>
      <c r="P34" s="33">
        <v>-1103.4000000000001</v>
      </c>
      <c r="Q34" s="33">
        <v>-33.72</v>
      </c>
      <c r="R34" s="33">
        <v>-150.25</v>
      </c>
      <c r="S34" s="33">
        <v>-5330.73</v>
      </c>
      <c r="T34" s="33">
        <v>6630.97</v>
      </c>
      <c r="U34" s="33">
        <v>-6467.85</v>
      </c>
      <c r="V34" s="33">
        <v>823.98</v>
      </c>
      <c r="W34" s="33">
        <v>-1104.1400000000001</v>
      </c>
      <c r="X34" s="33">
        <v>81406.63</v>
      </c>
      <c r="Y34" s="33">
        <v>120697.64</v>
      </c>
      <c r="Z34" s="33">
        <v>79302.36</v>
      </c>
      <c r="AA34" s="51">
        <v>7.4899999999999994E-2</v>
      </c>
      <c r="AE34" s="7"/>
    </row>
    <row r="35" spans="1:31">
      <c r="A35" s="39" t="s">
        <v>201</v>
      </c>
      <c r="B35" t="s">
        <v>251</v>
      </c>
      <c r="C35" t="s">
        <v>221</v>
      </c>
      <c r="D35" s="33">
        <v>2000000</v>
      </c>
      <c r="E35" s="33">
        <v>0</v>
      </c>
      <c r="F35" s="33">
        <v>213347.715</v>
      </c>
      <c r="G35" s="33">
        <v>213347.715</v>
      </c>
      <c r="H35" s="33">
        <v>0</v>
      </c>
      <c r="I35" s="33">
        <v>-652.69000000000005</v>
      </c>
      <c r="J35" s="33">
        <v>0</v>
      </c>
      <c r="K35" s="33">
        <v>1542.74</v>
      </c>
      <c r="L35" s="33">
        <v>-38068.49</v>
      </c>
      <c r="M35" s="33">
        <v>10284.040000000001</v>
      </c>
      <c r="N35" s="33">
        <v>0</v>
      </c>
      <c r="O35" s="33">
        <v>-5828.68</v>
      </c>
      <c r="P35" s="33">
        <v>-32070.39</v>
      </c>
      <c r="Q35" s="33">
        <v>-1502.52</v>
      </c>
      <c r="R35" s="33">
        <v>-1502.52</v>
      </c>
      <c r="S35" s="33">
        <v>66309.62</v>
      </c>
      <c r="T35" s="33">
        <v>66309.62</v>
      </c>
      <c r="U35" s="33">
        <v>32736.71</v>
      </c>
      <c r="V35" s="33">
        <v>-11041.37</v>
      </c>
      <c r="W35" s="33">
        <v>-11041.37</v>
      </c>
      <c r="X35" s="33">
        <v>814066.29</v>
      </c>
      <c r="Y35" s="33">
        <v>1206976.3600000001</v>
      </c>
      <c r="Z35" s="33">
        <v>793023.64</v>
      </c>
      <c r="AA35" s="51">
        <v>7.4899999999999994E-2</v>
      </c>
      <c r="AE35" s="7"/>
    </row>
    <row r="36" spans="1:31">
      <c r="A36" s="39" t="s">
        <v>201</v>
      </c>
      <c r="B36" t="s">
        <v>252</v>
      </c>
      <c r="C36" t="s">
        <v>221</v>
      </c>
      <c r="D36" s="33">
        <v>8000000</v>
      </c>
      <c r="E36" s="33">
        <v>2948525.26</v>
      </c>
      <c r="F36" s="33">
        <v>-466609.14</v>
      </c>
      <c r="G36" s="33">
        <v>-466609.14</v>
      </c>
      <c r="H36" s="33">
        <v>0</v>
      </c>
      <c r="I36" s="33">
        <v>1427.21</v>
      </c>
      <c r="J36" s="33">
        <v>0</v>
      </c>
      <c r="K36" s="33">
        <v>-6264.52</v>
      </c>
      <c r="L36" s="33">
        <v>-35000</v>
      </c>
      <c r="M36" s="33">
        <v>-16252.66</v>
      </c>
      <c r="N36" s="33">
        <v>0</v>
      </c>
      <c r="O36" s="33">
        <v>13380.5</v>
      </c>
      <c r="P36" s="33">
        <v>-44136.68</v>
      </c>
      <c r="Q36" s="33">
        <v>-1348.81</v>
      </c>
      <c r="R36" s="33">
        <v>-6010.05</v>
      </c>
      <c r="S36" s="33">
        <v>-213228.78</v>
      </c>
      <c r="T36" s="33">
        <v>265238.46000000002</v>
      </c>
      <c r="U36" s="33">
        <v>-258714.27</v>
      </c>
      <c r="V36" s="33">
        <v>32949.14</v>
      </c>
      <c r="W36" s="33">
        <v>-44182.18</v>
      </c>
      <c r="X36" s="33">
        <v>3256281.87</v>
      </c>
      <c r="Y36" s="33">
        <v>4827905.47</v>
      </c>
      <c r="Z36" s="33">
        <v>3172094.53</v>
      </c>
      <c r="AA36" s="51">
        <v>7.4899999999999994E-2</v>
      </c>
      <c r="AE36" s="7"/>
    </row>
    <row r="37" spans="1:31">
      <c r="A37" s="39" t="s">
        <v>201</v>
      </c>
      <c r="B37" t="s">
        <v>253</v>
      </c>
      <c r="C37" t="s">
        <v>221</v>
      </c>
      <c r="D37" s="33">
        <v>250000</v>
      </c>
      <c r="E37" s="33">
        <v>92140.61</v>
      </c>
      <c r="F37" s="33">
        <v>-14581.535</v>
      </c>
      <c r="G37" s="33">
        <v>-14581.535</v>
      </c>
      <c r="H37" s="33">
        <v>0</v>
      </c>
      <c r="I37" s="33">
        <v>44.61</v>
      </c>
      <c r="J37" s="33">
        <v>0</v>
      </c>
      <c r="K37" s="33">
        <v>-195.77</v>
      </c>
      <c r="L37" s="33">
        <v>-1093.75</v>
      </c>
      <c r="M37" s="33">
        <v>-507.9</v>
      </c>
      <c r="N37" s="33">
        <v>0</v>
      </c>
      <c r="O37" s="33">
        <v>418.08</v>
      </c>
      <c r="P37" s="33">
        <v>-1379.34</v>
      </c>
      <c r="Q37" s="33">
        <v>-42.15</v>
      </c>
      <c r="R37" s="33">
        <v>-187.81</v>
      </c>
      <c r="S37" s="33">
        <v>-6663.42</v>
      </c>
      <c r="T37" s="33">
        <v>8288.7000000000007</v>
      </c>
      <c r="U37" s="33">
        <v>-8084.91</v>
      </c>
      <c r="V37" s="33">
        <v>1030</v>
      </c>
      <c r="W37" s="33">
        <v>-1380.15</v>
      </c>
      <c r="X37" s="33">
        <v>101758.26</v>
      </c>
      <c r="Y37" s="33">
        <v>150872.04999999999</v>
      </c>
      <c r="Z37" s="33">
        <v>99127.95</v>
      </c>
      <c r="AA37" s="51">
        <v>7.4899999999999994E-2</v>
      </c>
      <c r="AE37" s="7"/>
    </row>
    <row r="38" spans="1:31">
      <c r="A38" s="39" t="s">
        <v>201</v>
      </c>
      <c r="B38" t="s">
        <v>254</v>
      </c>
      <c r="C38" t="s">
        <v>221</v>
      </c>
      <c r="D38" s="33">
        <v>300000</v>
      </c>
      <c r="E38" s="33">
        <v>110569.69</v>
      </c>
      <c r="F38" s="33">
        <v>-17497.845000000001</v>
      </c>
      <c r="G38" s="33">
        <v>-17497.845000000001</v>
      </c>
      <c r="H38" s="33">
        <v>0</v>
      </c>
      <c r="I38" s="33">
        <v>53.53</v>
      </c>
      <c r="J38" s="33">
        <v>0</v>
      </c>
      <c r="K38" s="33">
        <v>-234.92</v>
      </c>
      <c r="L38" s="33">
        <v>-1312.5</v>
      </c>
      <c r="M38" s="33">
        <v>-609.47</v>
      </c>
      <c r="N38" s="33">
        <v>0</v>
      </c>
      <c r="O38" s="33">
        <v>501.82</v>
      </c>
      <c r="P38" s="33">
        <v>-1655.07</v>
      </c>
      <c r="Q38" s="33">
        <v>-50.58</v>
      </c>
      <c r="R38" s="33">
        <v>-225.38</v>
      </c>
      <c r="S38" s="33">
        <v>-7996.09</v>
      </c>
      <c r="T38" s="33">
        <v>9946.4500000000007</v>
      </c>
      <c r="U38" s="33">
        <v>-9701.74</v>
      </c>
      <c r="V38" s="33">
        <v>1235.56</v>
      </c>
      <c r="W38" s="33">
        <v>-1656.86</v>
      </c>
      <c r="X38" s="33">
        <v>122110.59</v>
      </c>
      <c r="Y38" s="33">
        <v>181046.45</v>
      </c>
      <c r="Z38" s="33">
        <v>118953.55</v>
      </c>
      <c r="AA38" s="51">
        <v>7.4899999999999994E-2</v>
      </c>
      <c r="AE38" s="7"/>
    </row>
    <row r="39" spans="1:31">
      <c r="A39" s="39" t="s">
        <v>201</v>
      </c>
      <c r="B39" t="s">
        <v>255</v>
      </c>
      <c r="C39" t="s">
        <v>221</v>
      </c>
      <c r="D39" s="33">
        <v>100000</v>
      </c>
      <c r="E39" s="33">
        <v>36856.22</v>
      </c>
      <c r="F39" s="33">
        <v>-5832.6149999999998</v>
      </c>
      <c r="G39" s="33">
        <v>-5832.6149999999998</v>
      </c>
      <c r="H39" s="33">
        <v>0</v>
      </c>
      <c r="I39" s="33">
        <v>17.84</v>
      </c>
      <c r="J39" s="33">
        <v>0</v>
      </c>
      <c r="K39" s="33">
        <v>-78.3</v>
      </c>
      <c r="L39" s="33">
        <v>-437.5</v>
      </c>
      <c r="M39" s="33">
        <v>-203.16</v>
      </c>
      <c r="N39" s="33">
        <v>0</v>
      </c>
      <c r="O39" s="33">
        <v>167.26</v>
      </c>
      <c r="P39" s="33">
        <v>-551.70000000000005</v>
      </c>
      <c r="Q39" s="33">
        <v>-16.850000000000001</v>
      </c>
      <c r="R39" s="33">
        <v>-75.12</v>
      </c>
      <c r="S39" s="33">
        <v>-2665.36</v>
      </c>
      <c r="T39" s="33">
        <v>3315.48</v>
      </c>
      <c r="U39" s="33">
        <v>-3233.91</v>
      </c>
      <c r="V39" s="33">
        <v>411.99</v>
      </c>
      <c r="W39" s="33">
        <v>-552.07000000000005</v>
      </c>
      <c r="X39" s="33">
        <v>40703.32</v>
      </c>
      <c r="Y39" s="33">
        <v>60348.82</v>
      </c>
      <c r="Z39" s="33">
        <v>39651.18</v>
      </c>
      <c r="AA39" s="51">
        <v>7.4899999999999994E-2</v>
      </c>
      <c r="AE39" s="7"/>
    </row>
    <row r="40" spans="1:31">
      <c r="A40" s="39" t="s">
        <v>201</v>
      </c>
      <c r="B40" t="s">
        <v>256</v>
      </c>
      <c r="C40" t="s">
        <v>221</v>
      </c>
      <c r="D40" s="33">
        <v>200000</v>
      </c>
      <c r="E40" s="33">
        <v>0</v>
      </c>
      <c r="F40" s="33">
        <v>21334.77</v>
      </c>
      <c r="G40" s="33">
        <v>21334.77</v>
      </c>
      <c r="H40" s="33">
        <v>0</v>
      </c>
      <c r="I40" s="33">
        <v>-65.28</v>
      </c>
      <c r="J40" s="33">
        <v>0</v>
      </c>
      <c r="K40" s="33">
        <v>154.27000000000001</v>
      </c>
      <c r="L40" s="33">
        <v>-3806.85</v>
      </c>
      <c r="M40" s="33">
        <v>1028.4000000000001</v>
      </c>
      <c r="N40" s="33">
        <v>0</v>
      </c>
      <c r="O40" s="33">
        <v>-582.85</v>
      </c>
      <c r="P40" s="33">
        <v>-3207.03</v>
      </c>
      <c r="Q40" s="33">
        <v>-150.25</v>
      </c>
      <c r="R40" s="33">
        <v>-150.25</v>
      </c>
      <c r="S40" s="33">
        <v>6630.97</v>
      </c>
      <c r="T40" s="33">
        <v>6630.97</v>
      </c>
      <c r="U40" s="33">
        <v>3273.69</v>
      </c>
      <c r="V40" s="33">
        <v>-1104.1400000000001</v>
      </c>
      <c r="W40" s="33">
        <v>-1104.1400000000001</v>
      </c>
      <c r="X40" s="33">
        <v>81406.63</v>
      </c>
      <c r="Y40" s="33">
        <v>120697.64</v>
      </c>
      <c r="Z40" s="33">
        <v>79302.36</v>
      </c>
      <c r="AA40" s="51">
        <v>7.4899999999999994E-2</v>
      </c>
      <c r="AE40" s="7"/>
    </row>
    <row r="41" spans="1:31">
      <c r="A41" s="39" t="s">
        <v>201</v>
      </c>
      <c r="B41" t="s">
        <v>257</v>
      </c>
      <c r="C41" t="s">
        <v>221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  <c r="V41" s="33">
        <v>0</v>
      </c>
      <c r="W41" s="33">
        <v>0</v>
      </c>
      <c r="X41" s="33">
        <v>0</v>
      </c>
      <c r="Y41" s="33">
        <v>0</v>
      </c>
      <c r="Z41" s="33">
        <v>0</v>
      </c>
      <c r="AA41" s="51"/>
      <c r="AE41" s="7"/>
    </row>
    <row r="42" spans="1:31">
      <c r="A42" s="39" t="s">
        <v>201</v>
      </c>
      <c r="B42" t="s">
        <v>258</v>
      </c>
      <c r="C42" t="s">
        <v>221</v>
      </c>
      <c r="D42" s="33">
        <v>2150000</v>
      </c>
      <c r="E42" s="33">
        <v>792410.58</v>
      </c>
      <c r="F42" s="33">
        <v>-250802.41</v>
      </c>
      <c r="G42" s="33">
        <v>0</v>
      </c>
      <c r="H42" s="33">
        <v>0</v>
      </c>
      <c r="I42" s="33">
        <v>383.57</v>
      </c>
      <c r="J42" s="33">
        <v>0</v>
      </c>
      <c r="K42" s="33">
        <v>-1683.59</v>
      </c>
      <c r="L42" s="33">
        <v>-9406.25</v>
      </c>
      <c r="M42" s="33">
        <v>-4367.8999999999996</v>
      </c>
      <c r="N42" s="33">
        <v>0</v>
      </c>
      <c r="O42" s="33">
        <v>3596.09</v>
      </c>
      <c r="P42" s="33">
        <v>-11861.65</v>
      </c>
      <c r="Q42" s="33">
        <v>-362.49</v>
      </c>
      <c r="R42" s="33">
        <v>-1615.2</v>
      </c>
      <c r="S42" s="33">
        <v>-57305.21</v>
      </c>
      <c r="T42" s="33">
        <v>71282.84</v>
      </c>
      <c r="U42" s="33">
        <v>-69529.350000000006</v>
      </c>
      <c r="V42" s="33">
        <v>8857.11</v>
      </c>
      <c r="W42" s="33">
        <v>-11870.54</v>
      </c>
      <c r="X42" s="33">
        <v>875122.32</v>
      </c>
      <c r="Y42" s="33">
        <v>1297499.5900000001</v>
      </c>
      <c r="Z42" s="33">
        <v>852500.41</v>
      </c>
      <c r="AA42" s="51">
        <v>7.4899999999999994E-2</v>
      </c>
    </row>
    <row r="43" spans="1:31">
      <c r="A43" s="39" t="s">
        <v>201</v>
      </c>
      <c r="B43" t="s">
        <v>259</v>
      </c>
      <c r="C43" t="s">
        <v>221</v>
      </c>
      <c r="D43" s="33">
        <v>284500</v>
      </c>
      <c r="E43" s="33">
        <v>0</v>
      </c>
      <c r="F43" s="33">
        <v>60697.42</v>
      </c>
      <c r="G43" s="33">
        <v>0</v>
      </c>
      <c r="H43" s="33">
        <v>0</v>
      </c>
      <c r="I43" s="33">
        <v>-92.84</v>
      </c>
      <c r="J43" s="33">
        <v>0</v>
      </c>
      <c r="K43" s="33">
        <v>219.45</v>
      </c>
      <c r="L43" s="33">
        <v>-5415.25</v>
      </c>
      <c r="M43" s="33">
        <v>1462.91</v>
      </c>
      <c r="N43" s="33">
        <v>0</v>
      </c>
      <c r="O43" s="33">
        <v>-829.13</v>
      </c>
      <c r="P43" s="33">
        <v>-4562.0200000000004</v>
      </c>
      <c r="Q43" s="33">
        <v>-213.73</v>
      </c>
      <c r="R43" s="33">
        <v>-213.73</v>
      </c>
      <c r="S43" s="33">
        <v>9432.5499999999993</v>
      </c>
      <c r="T43" s="33">
        <v>9432.5499999999993</v>
      </c>
      <c r="U43" s="33">
        <v>4656.8</v>
      </c>
      <c r="V43" s="33">
        <v>-1570.64</v>
      </c>
      <c r="W43" s="33">
        <v>-1570.64</v>
      </c>
      <c r="X43" s="33">
        <v>115800.93</v>
      </c>
      <c r="Y43" s="33">
        <v>171692.39</v>
      </c>
      <c r="Z43" s="33">
        <v>112807.61</v>
      </c>
      <c r="AA43" s="51">
        <v>7.4899999999999994E-2</v>
      </c>
    </row>
    <row r="44" spans="1:31">
      <c r="A44" s="39" t="s">
        <v>201</v>
      </c>
      <c r="B44" t="s">
        <v>260</v>
      </c>
      <c r="C44" t="s">
        <v>221</v>
      </c>
      <c r="D44" s="33">
        <v>1500000</v>
      </c>
      <c r="E44" s="33">
        <v>552845.46</v>
      </c>
      <c r="F44" s="33">
        <v>-174978.43</v>
      </c>
      <c r="G44" s="33">
        <v>0</v>
      </c>
      <c r="H44" s="33">
        <v>0</v>
      </c>
      <c r="I44" s="33">
        <v>267.60000000000002</v>
      </c>
      <c r="J44" s="33">
        <v>0</v>
      </c>
      <c r="K44" s="33">
        <v>-1174.5999999999999</v>
      </c>
      <c r="L44" s="33">
        <v>-6562.5</v>
      </c>
      <c r="M44" s="33">
        <v>-3047.37</v>
      </c>
      <c r="N44" s="33">
        <v>0</v>
      </c>
      <c r="O44" s="33">
        <v>2508.92</v>
      </c>
      <c r="P44" s="33">
        <v>-8275.5499999999993</v>
      </c>
      <c r="Q44" s="33">
        <v>-252.9</v>
      </c>
      <c r="R44" s="33">
        <v>-1126.8800000000001</v>
      </c>
      <c r="S44" s="33">
        <v>-39980.400000000001</v>
      </c>
      <c r="T44" s="33">
        <v>49732.22</v>
      </c>
      <c r="U44" s="33">
        <v>-48508.85</v>
      </c>
      <c r="V44" s="33">
        <v>6179.06</v>
      </c>
      <c r="W44" s="33">
        <v>-8282.31</v>
      </c>
      <c r="X44" s="33">
        <v>610550.99</v>
      </c>
      <c r="Y44" s="33">
        <v>905232.28</v>
      </c>
      <c r="Z44" s="33">
        <v>594767.72</v>
      </c>
      <c r="AA44" s="51">
        <v>7.4899999999999994E-2</v>
      </c>
    </row>
    <row r="45" spans="1:31">
      <c r="A45" s="39" t="s">
        <v>201</v>
      </c>
      <c r="B45" t="s">
        <v>261</v>
      </c>
      <c r="C45" t="s">
        <v>221</v>
      </c>
      <c r="D45" s="33">
        <v>250000</v>
      </c>
      <c r="E45" s="33">
        <v>92141.45</v>
      </c>
      <c r="F45" s="33">
        <v>-29163.07</v>
      </c>
      <c r="G45" s="33">
        <v>0</v>
      </c>
      <c r="H45" s="33">
        <v>0</v>
      </c>
      <c r="I45" s="33">
        <v>44.61</v>
      </c>
      <c r="J45" s="33">
        <v>0</v>
      </c>
      <c r="K45" s="33">
        <v>-195.77</v>
      </c>
      <c r="L45" s="33">
        <v>-1093.75</v>
      </c>
      <c r="M45" s="33">
        <v>-507.9</v>
      </c>
      <c r="N45" s="33">
        <v>0</v>
      </c>
      <c r="O45" s="33">
        <v>418.08</v>
      </c>
      <c r="P45" s="33">
        <v>-1379.34</v>
      </c>
      <c r="Q45" s="33">
        <v>-42.15</v>
      </c>
      <c r="R45" s="33">
        <v>-187.81</v>
      </c>
      <c r="S45" s="33">
        <v>-6663.42</v>
      </c>
      <c r="T45" s="33">
        <v>8288.7000000000007</v>
      </c>
      <c r="U45" s="33">
        <v>-8084.91</v>
      </c>
      <c r="V45" s="33">
        <v>1029.69</v>
      </c>
      <c r="W45" s="33">
        <v>-1380.67</v>
      </c>
      <c r="X45" s="33">
        <v>101758.79</v>
      </c>
      <c r="Y45" s="33">
        <v>150872.04999999999</v>
      </c>
      <c r="Z45" s="33">
        <v>99127.95</v>
      </c>
      <c r="AA45" s="51">
        <v>7.4899999999999994E-2</v>
      </c>
    </row>
    <row r="46" spans="1:31">
      <c r="A46" s="39" t="s">
        <v>201</v>
      </c>
      <c r="B46" t="s">
        <v>262</v>
      </c>
      <c r="C46" t="s">
        <v>221</v>
      </c>
      <c r="D46" s="33">
        <v>250000</v>
      </c>
      <c r="E46" s="33">
        <v>0</v>
      </c>
      <c r="F46" s="33">
        <v>53336.93</v>
      </c>
      <c r="G46" s="33">
        <v>0</v>
      </c>
      <c r="H46" s="33">
        <v>0</v>
      </c>
      <c r="I46" s="33">
        <v>-81.58</v>
      </c>
      <c r="J46" s="33">
        <v>0</v>
      </c>
      <c r="K46" s="33">
        <v>192.84</v>
      </c>
      <c r="L46" s="33">
        <v>-4758.5600000000004</v>
      </c>
      <c r="M46" s="33">
        <v>1285.51</v>
      </c>
      <c r="N46" s="33">
        <v>0</v>
      </c>
      <c r="O46" s="33">
        <v>-728.63</v>
      </c>
      <c r="P46" s="33">
        <v>-4008.84</v>
      </c>
      <c r="Q46" s="33">
        <v>-187.81</v>
      </c>
      <c r="R46" s="33">
        <v>-187.81</v>
      </c>
      <c r="S46" s="33">
        <v>8288.7000000000007</v>
      </c>
      <c r="T46" s="33">
        <v>8288.7000000000007</v>
      </c>
      <c r="U46" s="33">
        <v>4092.05</v>
      </c>
      <c r="V46" s="33">
        <v>-1380.16</v>
      </c>
      <c r="W46" s="33">
        <v>-1380.16</v>
      </c>
      <c r="X46" s="33">
        <v>101758.26</v>
      </c>
      <c r="Y46" s="33">
        <v>150872.04999999999</v>
      </c>
      <c r="Z46" s="33">
        <v>99127.95</v>
      </c>
      <c r="AA46" s="51">
        <v>7.4899999999999994E-2</v>
      </c>
    </row>
    <row r="47" spans="1:31">
      <c r="A47" s="39" t="s">
        <v>201</v>
      </c>
      <c r="B47" t="s">
        <v>263</v>
      </c>
      <c r="C47" t="s">
        <v>221</v>
      </c>
      <c r="D47" s="33">
        <v>1200000</v>
      </c>
      <c r="E47" s="33">
        <v>442278.79</v>
      </c>
      <c r="F47" s="33">
        <v>-139982.74</v>
      </c>
      <c r="G47" s="33">
        <v>0</v>
      </c>
      <c r="H47" s="33">
        <v>0</v>
      </c>
      <c r="I47" s="33">
        <v>214.08</v>
      </c>
      <c r="J47" s="33">
        <v>0</v>
      </c>
      <c r="K47" s="33">
        <v>-939.68</v>
      </c>
      <c r="L47" s="33">
        <v>-5250</v>
      </c>
      <c r="M47" s="33">
        <v>-2437.9</v>
      </c>
      <c r="N47" s="33">
        <v>0</v>
      </c>
      <c r="O47" s="33">
        <v>2007.06</v>
      </c>
      <c r="P47" s="33">
        <v>-6620.52</v>
      </c>
      <c r="Q47" s="33">
        <v>-202.31</v>
      </c>
      <c r="R47" s="33">
        <v>-901.5</v>
      </c>
      <c r="S47" s="33">
        <v>-31984.32</v>
      </c>
      <c r="T47" s="33">
        <v>39785.769999999997</v>
      </c>
      <c r="U47" s="33">
        <v>-38807.15</v>
      </c>
      <c r="V47" s="33">
        <v>4942.37</v>
      </c>
      <c r="W47" s="33">
        <v>-6627.33</v>
      </c>
      <c r="X47" s="33">
        <v>488442.27</v>
      </c>
      <c r="Y47" s="33">
        <v>724185.82</v>
      </c>
      <c r="Z47" s="33">
        <v>475814.18</v>
      </c>
      <c r="AA47" s="51">
        <v>7.4899999999999994E-2</v>
      </c>
    </row>
    <row r="48" spans="1:31">
      <c r="A48" s="39" t="s">
        <v>201</v>
      </c>
      <c r="B48" t="s">
        <v>264</v>
      </c>
      <c r="C48" t="s">
        <v>221</v>
      </c>
      <c r="D48" s="33">
        <v>250000</v>
      </c>
      <c r="E48" s="33">
        <v>92141.45</v>
      </c>
      <c r="F48" s="33">
        <v>-29163.07</v>
      </c>
      <c r="G48" s="33">
        <v>0</v>
      </c>
      <c r="H48" s="33">
        <v>0</v>
      </c>
      <c r="I48" s="33">
        <v>44.61</v>
      </c>
      <c r="J48" s="33">
        <v>0</v>
      </c>
      <c r="K48" s="33">
        <v>-195.77</v>
      </c>
      <c r="L48" s="33">
        <v>-1093.75</v>
      </c>
      <c r="M48" s="33">
        <v>-507.9</v>
      </c>
      <c r="N48" s="33">
        <v>0</v>
      </c>
      <c r="O48" s="33">
        <v>418.08</v>
      </c>
      <c r="P48" s="33">
        <v>-1379.34</v>
      </c>
      <c r="Q48" s="33">
        <v>-42.15</v>
      </c>
      <c r="R48" s="33">
        <v>-187.81</v>
      </c>
      <c r="S48" s="33">
        <v>-6663.42</v>
      </c>
      <c r="T48" s="33">
        <v>8288.7000000000007</v>
      </c>
      <c r="U48" s="33">
        <v>-8084.91</v>
      </c>
      <c r="V48" s="33">
        <v>1029.69</v>
      </c>
      <c r="W48" s="33">
        <v>-1380.67</v>
      </c>
      <c r="X48" s="33">
        <v>101758.79</v>
      </c>
      <c r="Y48" s="33">
        <v>150872.04999999999</v>
      </c>
      <c r="Z48" s="33">
        <v>99127.95</v>
      </c>
      <c r="AA48" s="51">
        <v>7.4899999999999994E-2</v>
      </c>
    </row>
    <row r="49" spans="1:30">
      <c r="A49" s="39" t="s">
        <v>201</v>
      </c>
      <c r="B49" t="s">
        <v>265</v>
      </c>
      <c r="C49" t="s">
        <v>221</v>
      </c>
      <c r="D49" s="33">
        <v>500000</v>
      </c>
      <c r="E49" s="33">
        <v>184282.78</v>
      </c>
      <c r="F49" s="33">
        <v>-58326.14</v>
      </c>
      <c r="G49" s="33">
        <v>0</v>
      </c>
      <c r="H49" s="33">
        <v>0</v>
      </c>
      <c r="I49" s="33">
        <v>89.2</v>
      </c>
      <c r="J49" s="33">
        <v>0</v>
      </c>
      <c r="K49" s="33">
        <v>-391.54</v>
      </c>
      <c r="L49" s="33">
        <v>-2187.5</v>
      </c>
      <c r="M49" s="33">
        <v>-1015.79</v>
      </c>
      <c r="N49" s="33">
        <v>0</v>
      </c>
      <c r="O49" s="33">
        <v>836.38</v>
      </c>
      <c r="P49" s="33">
        <v>-2758.45</v>
      </c>
      <c r="Q49" s="33">
        <v>-84.3</v>
      </c>
      <c r="R49" s="33">
        <v>-375.63</v>
      </c>
      <c r="S49" s="33">
        <v>-13326.78</v>
      </c>
      <c r="T49" s="33">
        <v>16577.41</v>
      </c>
      <c r="U49" s="33">
        <v>-16169.53</v>
      </c>
      <c r="V49" s="33">
        <v>2059.29</v>
      </c>
      <c r="W49" s="33">
        <v>-2761.41</v>
      </c>
      <c r="X49" s="33">
        <v>203517.64</v>
      </c>
      <c r="Y49" s="33">
        <v>301744.09999999998</v>
      </c>
      <c r="Z49" s="33">
        <v>198255.9</v>
      </c>
      <c r="AA49" s="51">
        <v>7.4899999999999994E-2</v>
      </c>
    </row>
    <row r="50" spans="1:30">
      <c r="A50" s="39" t="s">
        <v>201</v>
      </c>
      <c r="B50" t="s">
        <v>266</v>
      </c>
      <c r="C50" t="s">
        <v>221</v>
      </c>
      <c r="D50" s="33">
        <v>500000</v>
      </c>
      <c r="E50" s="33">
        <v>184281.11</v>
      </c>
      <c r="F50" s="33">
        <v>-58326.14</v>
      </c>
      <c r="G50" s="33">
        <v>0</v>
      </c>
      <c r="H50" s="33">
        <v>0</v>
      </c>
      <c r="I50" s="33">
        <v>89.2</v>
      </c>
      <c r="J50" s="33">
        <v>0</v>
      </c>
      <c r="K50" s="33">
        <v>-391.54</v>
      </c>
      <c r="L50" s="33">
        <v>-2187.5</v>
      </c>
      <c r="M50" s="33">
        <v>-1015.79</v>
      </c>
      <c r="N50" s="33">
        <v>0</v>
      </c>
      <c r="O50" s="33">
        <v>836.38</v>
      </c>
      <c r="P50" s="33">
        <v>-2758.45</v>
      </c>
      <c r="Q50" s="33">
        <v>-84.3</v>
      </c>
      <c r="R50" s="33">
        <v>-375.63</v>
      </c>
      <c r="S50" s="33">
        <v>-13326.78</v>
      </c>
      <c r="T50" s="33">
        <v>16577.41</v>
      </c>
      <c r="U50" s="33">
        <v>-16169.53</v>
      </c>
      <c r="V50" s="33">
        <v>2059.91</v>
      </c>
      <c r="W50" s="33">
        <v>-2760.37</v>
      </c>
      <c r="X50" s="33">
        <v>203516.59</v>
      </c>
      <c r="Y50" s="33">
        <v>301744.09999999998</v>
      </c>
      <c r="Z50" s="33">
        <v>198255.9</v>
      </c>
      <c r="AA50" s="51">
        <v>7.4899999999999994E-2</v>
      </c>
    </row>
    <row r="51" spans="1:30">
      <c r="A51" s="39" t="s">
        <v>201</v>
      </c>
      <c r="B51" t="s">
        <v>267</v>
      </c>
      <c r="C51" t="s">
        <v>221</v>
      </c>
      <c r="D51" s="33">
        <v>500000</v>
      </c>
      <c r="E51" s="33">
        <v>184282.78</v>
      </c>
      <c r="F51" s="33">
        <v>-58326.14</v>
      </c>
      <c r="G51" s="33">
        <v>0</v>
      </c>
      <c r="H51" s="33">
        <v>0</v>
      </c>
      <c r="I51" s="33">
        <v>89.2</v>
      </c>
      <c r="J51" s="33">
        <v>0</v>
      </c>
      <c r="K51" s="33">
        <v>-391.54</v>
      </c>
      <c r="L51" s="33">
        <v>-2187.5</v>
      </c>
      <c r="M51" s="33">
        <v>-1015.79</v>
      </c>
      <c r="N51" s="33">
        <v>0</v>
      </c>
      <c r="O51" s="33">
        <v>836.38</v>
      </c>
      <c r="P51" s="33">
        <v>-2758.45</v>
      </c>
      <c r="Q51" s="33">
        <v>-84.3</v>
      </c>
      <c r="R51" s="33">
        <v>-375.63</v>
      </c>
      <c r="S51" s="33">
        <v>-13326.78</v>
      </c>
      <c r="T51" s="33">
        <v>16577.41</v>
      </c>
      <c r="U51" s="33">
        <v>-16169.53</v>
      </c>
      <c r="V51" s="33">
        <v>2059.29</v>
      </c>
      <c r="W51" s="33">
        <v>-2761.41</v>
      </c>
      <c r="X51" s="33">
        <v>203517.64</v>
      </c>
      <c r="Y51" s="33">
        <v>301744.09999999998</v>
      </c>
      <c r="Z51" s="33">
        <v>198255.9</v>
      </c>
      <c r="AA51" s="51">
        <v>7.4899999999999994E-2</v>
      </c>
    </row>
    <row r="52" spans="1:30">
      <c r="A52" s="39" t="s">
        <v>201</v>
      </c>
      <c r="B52" t="s">
        <v>268</v>
      </c>
      <c r="C52" t="s">
        <v>221</v>
      </c>
      <c r="D52" s="33">
        <v>400000</v>
      </c>
      <c r="E52" s="33">
        <v>147426.26</v>
      </c>
      <c r="F52" s="33">
        <v>-46660.91</v>
      </c>
      <c r="G52" s="33">
        <v>0</v>
      </c>
      <c r="H52" s="33">
        <v>0</v>
      </c>
      <c r="I52" s="33">
        <v>71.349999999999994</v>
      </c>
      <c r="J52" s="33">
        <v>0</v>
      </c>
      <c r="K52" s="33">
        <v>-313.22000000000003</v>
      </c>
      <c r="L52" s="33">
        <v>-1750</v>
      </c>
      <c r="M52" s="33">
        <v>-812.63</v>
      </c>
      <c r="N52" s="33">
        <v>0</v>
      </c>
      <c r="O52" s="33">
        <v>669.02</v>
      </c>
      <c r="P52" s="33">
        <v>-2206.83</v>
      </c>
      <c r="Q52" s="33">
        <v>-67.44</v>
      </c>
      <c r="R52" s="33">
        <v>-300.5</v>
      </c>
      <c r="S52" s="33">
        <v>-10661.45</v>
      </c>
      <c r="T52" s="33">
        <v>13261.92</v>
      </c>
      <c r="U52" s="33">
        <v>-12935.72</v>
      </c>
      <c r="V52" s="33">
        <v>1647.47</v>
      </c>
      <c r="W52" s="33">
        <v>-2209.1</v>
      </c>
      <c r="X52" s="33">
        <v>162814.09</v>
      </c>
      <c r="Y52" s="33">
        <v>241395.27</v>
      </c>
      <c r="Z52" s="33">
        <v>158604.73000000001</v>
      </c>
      <c r="AA52" s="51">
        <v>7.4899999999999994E-2</v>
      </c>
    </row>
    <row r="53" spans="1:30">
      <c r="A53" s="39" t="s">
        <v>201</v>
      </c>
      <c r="B53" t="s">
        <v>269</v>
      </c>
      <c r="C53" t="s">
        <v>221</v>
      </c>
      <c r="D53" s="33">
        <v>250000</v>
      </c>
      <c r="E53" s="33">
        <v>92140.61</v>
      </c>
      <c r="F53" s="33">
        <v>-29163.07</v>
      </c>
      <c r="G53" s="33">
        <v>0</v>
      </c>
      <c r="H53" s="33">
        <v>0</v>
      </c>
      <c r="I53" s="33">
        <v>44.61</v>
      </c>
      <c r="J53" s="33">
        <v>0</v>
      </c>
      <c r="K53" s="33">
        <v>-195.77</v>
      </c>
      <c r="L53" s="33">
        <v>-1093.75</v>
      </c>
      <c r="M53" s="33">
        <v>-507.9</v>
      </c>
      <c r="N53" s="33">
        <v>0</v>
      </c>
      <c r="O53" s="33">
        <v>418.08</v>
      </c>
      <c r="P53" s="33">
        <v>-1379.34</v>
      </c>
      <c r="Q53" s="33">
        <v>-42.15</v>
      </c>
      <c r="R53" s="33">
        <v>-187.81</v>
      </c>
      <c r="S53" s="33">
        <v>-6663.42</v>
      </c>
      <c r="T53" s="33">
        <v>8288.7000000000007</v>
      </c>
      <c r="U53" s="33">
        <v>-8084.91</v>
      </c>
      <c r="V53" s="33">
        <v>1030</v>
      </c>
      <c r="W53" s="33">
        <v>-1380.15</v>
      </c>
      <c r="X53" s="33">
        <v>101758.26</v>
      </c>
      <c r="Y53" s="33">
        <v>150872.04999999999</v>
      </c>
      <c r="Z53" s="33">
        <v>99127.95</v>
      </c>
      <c r="AA53" s="51">
        <v>7.4899999999999994E-2</v>
      </c>
    </row>
    <row r="54" spans="1:30">
      <c r="A54" s="39" t="s">
        <v>201</v>
      </c>
      <c r="B54" t="s">
        <v>270</v>
      </c>
      <c r="C54" t="s">
        <v>221</v>
      </c>
      <c r="D54" s="33">
        <v>150000</v>
      </c>
      <c r="E54" s="33">
        <v>55284.36</v>
      </c>
      <c r="F54" s="33">
        <v>-17497.84</v>
      </c>
      <c r="G54" s="33">
        <v>0</v>
      </c>
      <c r="H54" s="33">
        <v>0</v>
      </c>
      <c r="I54" s="33">
        <v>26.76</v>
      </c>
      <c r="J54" s="33">
        <v>0</v>
      </c>
      <c r="K54" s="33">
        <v>-117.46</v>
      </c>
      <c r="L54" s="33">
        <v>-656.25</v>
      </c>
      <c r="M54" s="33">
        <v>-304.74</v>
      </c>
      <c r="N54" s="33">
        <v>0</v>
      </c>
      <c r="O54" s="33">
        <v>250.89</v>
      </c>
      <c r="P54" s="33">
        <v>-827.56</v>
      </c>
      <c r="Q54" s="33">
        <v>-25.28</v>
      </c>
      <c r="R54" s="33">
        <v>-112.68</v>
      </c>
      <c r="S54" s="33">
        <v>-3998.03</v>
      </c>
      <c r="T54" s="33">
        <v>4973.2299999999996</v>
      </c>
      <c r="U54" s="33">
        <v>-4850.87</v>
      </c>
      <c r="V54" s="33">
        <v>617.97</v>
      </c>
      <c r="W54" s="33">
        <v>-828.12</v>
      </c>
      <c r="X54" s="33">
        <v>61054.99</v>
      </c>
      <c r="Y54" s="33">
        <v>90523.23</v>
      </c>
      <c r="Z54" s="33">
        <v>59476.77</v>
      </c>
      <c r="AA54" s="51">
        <v>7.4899999999999994E-2</v>
      </c>
    </row>
    <row r="55" spans="1:30">
      <c r="A55" s="39" t="s">
        <v>201</v>
      </c>
      <c r="B55" t="s">
        <v>271</v>
      </c>
      <c r="C55" t="s">
        <v>221</v>
      </c>
      <c r="D55" s="33">
        <v>250000</v>
      </c>
      <c r="E55" s="33">
        <v>92140.61</v>
      </c>
      <c r="F55" s="33">
        <v>-29163.07</v>
      </c>
      <c r="G55" s="33">
        <v>0</v>
      </c>
      <c r="H55" s="33">
        <v>0</v>
      </c>
      <c r="I55" s="33">
        <v>44.61</v>
      </c>
      <c r="J55" s="33">
        <v>0</v>
      </c>
      <c r="K55" s="33">
        <v>-195.77</v>
      </c>
      <c r="L55" s="33">
        <v>-1093.75</v>
      </c>
      <c r="M55" s="33">
        <v>-507.9</v>
      </c>
      <c r="N55" s="33">
        <v>0</v>
      </c>
      <c r="O55" s="33">
        <v>418.08</v>
      </c>
      <c r="P55" s="33">
        <v>-1379.34</v>
      </c>
      <c r="Q55" s="33">
        <v>-42.15</v>
      </c>
      <c r="R55" s="33">
        <v>-187.81</v>
      </c>
      <c r="S55" s="33">
        <v>-6663.42</v>
      </c>
      <c r="T55" s="33">
        <v>8288.7000000000007</v>
      </c>
      <c r="U55" s="33">
        <v>-8084.91</v>
      </c>
      <c r="V55" s="33">
        <v>1030</v>
      </c>
      <c r="W55" s="33">
        <v>-1380.15</v>
      </c>
      <c r="X55" s="33">
        <v>101758.26</v>
      </c>
      <c r="Y55" s="33">
        <v>150872.04999999999</v>
      </c>
      <c r="Z55" s="33">
        <v>99127.95</v>
      </c>
      <c r="AA55" s="51">
        <v>7.4899999999999994E-2</v>
      </c>
    </row>
    <row r="56" spans="1:30">
      <c r="A56" s="39" t="s">
        <v>201</v>
      </c>
      <c r="B56" t="s">
        <v>272</v>
      </c>
      <c r="C56" t="s">
        <v>221</v>
      </c>
      <c r="D56" s="33">
        <v>250000</v>
      </c>
      <c r="E56" s="33">
        <v>92140.61</v>
      </c>
      <c r="F56" s="33">
        <v>-29163.07</v>
      </c>
      <c r="G56" s="33">
        <v>0</v>
      </c>
      <c r="H56" s="33">
        <v>0</v>
      </c>
      <c r="I56" s="33">
        <v>44.61</v>
      </c>
      <c r="J56" s="33">
        <v>0</v>
      </c>
      <c r="K56" s="33">
        <v>-195.77</v>
      </c>
      <c r="L56" s="33">
        <v>-1093.75</v>
      </c>
      <c r="M56" s="33">
        <v>-507.9</v>
      </c>
      <c r="N56" s="33">
        <v>0</v>
      </c>
      <c r="O56" s="33">
        <v>418.08</v>
      </c>
      <c r="P56" s="33">
        <v>-1379.34</v>
      </c>
      <c r="Q56" s="33">
        <v>-42.15</v>
      </c>
      <c r="R56" s="33">
        <v>-187.81</v>
      </c>
      <c r="S56" s="33">
        <v>-6663.42</v>
      </c>
      <c r="T56" s="33">
        <v>8288.7000000000007</v>
      </c>
      <c r="U56" s="33">
        <v>-8084.91</v>
      </c>
      <c r="V56" s="33">
        <v>1030</v>
      </c>
      <c r="W56" s="33">
        <v>-1380.15</v>
      </c>
      <c r="X56" s="33">
        <v>101758.26</v>
      </c>
      <c r="Y56" s="33">
        <v>150872.04999999999</v>
      </c>
      <c r="Z56" s="33">
        <v>99127.95</v>
      </c>
      <c r="AA56" s="51">
        <v>7.4899999999999994E-2</v>
      </c>
    </row>
    <row r="57" spans="1:30">
      <c r="A57" s="39" t="s">
        <v>201</v>
      </c>
      <c r="B57" t="s">
        <v>273</v>
      </c>
      <c r="C57" t="s">
        <v>221</v>
      </c>
      <c r="D57" s="33">
        <v>5000000</v>
      </c>
      <c r="E57" s="33">
        <v>1842824.85</v>
      </c>
      <c r="F57" s="33">
        <v>-583261.42000000004</v>
      </c>
      <c r="G57" s="33">
        <v>0</v>
      </c>
      <c r="H57" s="33">
        <v>0</v>
      </c>
      <c r="I57" s="33">
        <v>892.03</v>
      </c>
      <c r="J57" s="33">
        <v>0</v>
      </c>
      <c r="K57" s="33">
        <v>-3915.33</v>
      </c>
      <c r="L57" s="33">
        <v>-21875</v>
      </c>
      <c r="M57" s="33">
        <v>-10157.91</v>
      </c>
      <c r="N57" s="33">
        <v>0</v>
      </c>
      <c r="O57" s="33">
        <v>8362.82</v>
      </c>
      <c r="P57" s="33">
        <v>-27585.42</v>
      </c>
      <c r="Q57" s="33">
        <v>-843</v>
      </c>
      <c r="R57" s="33">
        <v>-3756.28</v>
      </c>
      <c r="S57" s="33">
        <v>-133267.96</v>
      </c>
      <c r="T57" s="33">
        <v>165774.04</v>
      </c>
      <c r="U57" s="33">
        <v>-161696.38</v>
      </c>
      <c r="V57" s="33">
        <v>20594.47</v>
      </c>
      <c r="W57" s="33">
        <v>-27611.74</v>
      </c>
      <c r="X57" s="33">
        <v>2035174.07</v>
      </c>
      <c r="Y57" s="33">
        <v>3017440.9</v>
      </c>
      <c r="Z57" s="33">
        <v>1982559.1</v>
      </c>
      <c r="AA57" s="51">
        <v>7.4899999999999994E-2</v>
      </c>
    </row>
    <row r="58" spans="1:30">
      <c r="A58" s="39" t="s">
        <v>201</v>
      </c>
      <c r="B58" t="s">
        <v>274</v>
      </c>
      <c r="C58" t="s">
        <v>221</v>
      </c>
      <c r="D58" s="33">
        <v>15000000</v>
      </c>
      <c r="E58" s="33">
        <v>0</v>
      </c>
      <c r="F58" s="33">
        <v>3200215.73</v>
      </c>
      <c r="G58" s="33">
        <v>0</v>
      </c>
      <c r="H58" s="33">
        <v>0</v>
      </c>
      <c r="I58" s="33">
        <v>-4895.22</v>
      </c>
      <c r="J58" s="33">
        <v>0</v>
      </c>
      <c r="K58" s="33">
        <v>11570.54</v>
      </c>
      <c r="L58" s="33">
        <v>-236568.49</v>
      </c>
      <c r="M58" s="33">
        <v>63907.95</v>
      </c>
      <c r="N58" s="33">
        <v>0</v>
      </c>
      <c r="O58" s="33">
        <v>-43715.14</v>
      </c>
      <c r="P58" s="33">
        <v>-204805.14</v>
      </c>
      <c r="Q58" s="33">
        <v>-11268.83</v>
      </c>
      <c r="R58" s="33">
        <v>-11268.83</v>
      </c>
      <c r="S58" s="33">
        <v>497322.15</v>
      </c>
      <c r="T58" s="33">
        <v>497322.15</v>
      </c>
      <c r="U58" s="33">
        <v>281248.18</v>
      </c>
      <c r="V58" s="33">
        <v>-94060.47</v>
      </c>
      <c r="W58" s="33">
        <v>-94060.47</v>
      </c>
      <c r="X58" s="33">
        <v>182292.49</v>
      </c>
      <c r="Y58" s="33">
        <v>15000000</v>
      </c>
      <c r="Z58" s="33">
        <v>0</v>
      </c>
      <c r="AA58" s="51">
        <v>537.56669999999997</v>
      </c>
    </row>
    <row r="59" spans="1:30">
      <c r="A59" s="39" t="s">
        <v>201</v>
      </c>
      <c r="B59" t="s">
        <v>275</v>
      </c>
      <c r="C59" t="s">
        <v>221</v>
      </c>
      <c r="D59" s="33">
        <v>50000</v>
      </c>
      <c r="E59" s="33">
        <v>18428.3</v>
      </c>
      <c r="F59" s="33">
        <v>-5832.61</v>
      </c>
      <c r="G59" s="33">
        <v>0</v>
      </c>
      <c r="H59" s="33">
        <v>0</v>
      </c>
      <c r="I59" s="33">
        <v>8.93</v>
      </c>
      <c r="J59" s="33">
        <v>0</v>
      </c>
      <c r="K59" s="33">
        <v>-39.15</v>
      </c>
      <c r="L59" s="33">
        <v>-218.75</v>
      </c>
      <c r="M59" s="33">
        <v>-101.58</v>
      </c>
      <c r="N59" s="33">
        <v>0</v>
      </c>
      <c r="O59" s="33">
        <v>83.63</v>
      </c>
      <c r="P59" s="33">
        <v>-275.85000000000002</v>
      </c>
      <c r="Q59" s="33">
        <v>-8.43</v>
      </c>
      <c r="R59" s="33">
        <v>-37.56</v>
      </c>
      <c r="S59" s="33">
        <v>-1332.69</v>
      </c>
      <c r="T59" s="33">
        <v>1657.74</v>
      </c>
      <c r="U59" s="33">
        <v>-1616.97</v>
      </c>
      <c r="V59" s="33">
        <v>205.93</v>
      </c>
      <c r="W59" s="33">
        <v>-276.14999999999998</v>
      </c>
      <c r="X59" s="33">
        <v>20351.78</v>
      </c>
      <c r="Y59" s="33">
        <v>30174.41</v>
      </c>
      <c r="Z59" s="33">
        <v>19825.59</v>
      </c>
      <c r="AA59" s="51">
        <v>7.4899999999999994E-2</v>
      </c>
    </row>
    <row r="60" spans="1:30">
      <c r="A60" s="39" t="s">
        <v>201</v>
      </c>
      <c r="B60" t="s">
        <v>276</v>
      </c>
      <c r="C60" t="s">
        <v>221</v>
      </c>
      <c r="D60" s="33">
        <v>1100000</v>
      </c>
      <c r="E60" s="33">
        <v>405418.58</v>
      </c>
      <c r="F60" s="33">
        <v>-128317.51</v>
      </c>
      <c r="G60" s="33">
        <v>0</v>
      </c>
      <c r="H60" s="33">
        <v>0</v>
      </c>
      <c r="I60" s="33">
        <v>196.23</v>
      </c>
      <c r="J60" s="33">
        <v>0</v>
      </c>
      <c r="K60" s="33">
        <v>-861.37</v>
      </c>
      <c r="L60" s="33">
        <v>-4812.5</v>
      </c>
      <c r="M60" s="33">
        <v>-2234.7399999999998</v>
      </c>
      <c r="N60" s="33">
        <v>0</v>
      </c>
      <c r="O60" s="33">
        <v>1839.75</v>
      </c>
      <c r="P60" s="33">
        <v>-6068.86</v>
      </c>
      <c r="Q60" s="33">
        <v>-185.46</v>
      </c>
      <c r="R60" s="33">
        <v>-826.38</v>
      </c>
      <c r="S60" s="33">
        <v>-29318.98</v>
      </c>
      <c r="T60" s="33">
        <v>36470.28</v>
      </c>
      <c r="U60" s="33">
        <v>-35573.300000000003</v>
      </c>
      <c r="V60" s="33">
        <v>4531.93</v>
      </c>
      <c r="W60" s="33">
        <v>-6072.72</v>
      </c>
      <c r="X60" s="33">
        <v>447736.44</v>
      </c>
      <c r="Y60" s="33">
        <v>663837</v>
      </c>
      <c r="Z60" s="33">
        <v>436163</v>
      </c>
      <c r="AA60" s="51">
        <v>7.4899999999999994E-2</v>
      </c>
    </row>
    <row r="61" spans="1:30" s="20" customFormat="1">
      <c r="A61" s="39" t="s">
        <v>201</v>
      </c>
      <c r="B61" t="s">
        <v>277</v>
      </c>
      <c r="C61" t="s">
        <v>221</v>
      </c>
      <c r="D61" s="33">
        <v>500000</v>
      </c>
      <c r="E61" s="33">
        <v>184281.11</v>
      </c>
      <c r="F61" s="33">
        <v>-58326.14</v>
      </c>
      <c r="G61" s="33">
        <v>0</v>
      </c>
      <c r="H61" s="33">
        <v>0</v>
      </c>
      <c r="I61" s="33">
        <v>89.2</v>
      </c>
      <c r="J61" s="33">
        <v>0</v>
      </c>
      <c r="K61" s="33">
        <v>-391.54</v>
      </c>
      <c r="L61" s="33">
        <v>-2187.5</v>
      </c>
      <c r="M61" s="33">
        <v>-1015.79</v>
      </c>
      <c r="N61" s="33">
        <v>0</v>
      </c>
      <c r="O61" s="33">
        <v>836.38</v>
      </c>
      <c r="P61" s="33">
        <v>-2758.45</v>
      </c>
      <c r="Q61" s="33">
        <v>-84.3</v>
      </c>
      <c r="R61" s="33">
        <v>-375.63</v>
      </c>
      <c r="S61" s="33">
        <v>-13326.78</v>
      </c>
      <c r="T61" s="33">
        <v>16577.41</v>
      </c>
      <c r="U61" s="33">
        <v>-16169.53</v>
      </c>
      <c r="V61" s="33">
        <v>2059.91</v>
      </c>
      <c r="W61" s="33">
        <v>-2760.37</v>
      </c>
      <c r="X61" s="33">
        <v>203516.59</v>
      </c>
      <c r="Y61" s="33">
        <v>301744.09999999998</v>
      </c>
      <c r="Z61" s="33">
        <v>198255.9</v>
      </c>
      <c r="AA61" s="51">
        <v>7.4899999999999994E-2</v>
      </c>
      <c r="AB61" s="75"/>
      <c r="AC61" s="75"/>
      <c r="AD61" s="75"/>
    </row>
    <row r="62" spans="1:30">
      <c r="A62" s="39" t="s">
        <v>201</v>
      </c>
      <c r="B62" t="s">
        <v>278</v>
      </c>
      <c r="C62" t="s">
        <v>221</v>
      </c>
      <c r="D62" s="33">
        <v>600000</v>
      </c>
      <c r="E62" s="33">
        <v>147424.92000000001</v>
      </c>
      <c r="F62" s="33">
        <v>-3991.37</v>
      </c>
      <c r="G62" s="33">
        <v>0</v>
      </c>
      <c r="H62" s="33">
        <v>0</v>
      </c>
      <c r="I62" s="33">
        <v>6.08</v>
      </c>
      <c r="J62" s="33">
        <v>0</v>
      </c>
      <c r="K62" s="33">
        <v>-158.94999999999999</v>
      </c>
      <c r="L62" s="33">
        <v>-5556.85</v>
      </c>
      <c r="M62" s="33">
        <v>215.77</v>
      </c>
      <c r="N62" s="33">
        <v>0</v>
      </c>
      <c r="O62" s="33">
        <v>86.22</v>
      </c>
      <c r="P62" s="33">
        <v>-5413.81</v>
      </c>
      <c r="Q62" s="33">
        <v>-217.69</v>
      </c>
      <c r="R62" s="33">
        <v>-450.75</v>
      </c>
      <c r="S62" s="33">
        <v>-4030.49</v>
      </c>
      <c r="T62" s="33">
        <v>19892.88</v>
      </c>
      <c r="U62" s="33">
        <v>-9661.99</v>
      </c>
      <c r="V62" s="33">
        <v>543.79999999999995</v>
      </c>
      <c r="W62" s="33">
        <v>-3312.43</v>
      </c>
      <c r="X62" s="33">
        <v>244219.9</v>
      </c>
      <c r="Y62" s="33">
        <v>362092.91</v>
      </c>
      <c r="Z62" s="33">
        <v>237907.09</v>
      </c>
      <c r="AA62" s="51">
        <v>7.4899999999999994E-2</v>
      </c>
    </row>
    <row r="63" spans="1:30">
      <c r="A63" s="39" t="s">
        <v>201</v>
      </c>
      <c r="B63" t="s">
        <v>279</v>
      </c>
      <c r="C63" t="s">
        <v>221</v>
      </c>
      <c r="D63" s="33">
        <v>5000000</v>
      </c>
      <c r="E63" s="33">
        <v>1842824.87</v>
      </c>
      <c r="F63" s="33">
        <v>-583261.42000000004</v>
      </c>
      <c r="G63" s="33">
        <v>0</v>
      </c>
      <c r="H63" s="33">
        <v>0</v>
      </c>
      <c r="I63" s="33">
        <v>892.03</v>
      </c>
      <c r="J63" s="33">
        <v>0</v>
      </c>
      <c r="K63" s="33">
        <v>-3915.33</v>
      </c>
      <c r="L63" s="33">
        <v>-21875</v>
      </c>
      <c r="M63" s="33">
        <v>-10157.91</v>
      </c>
      <c r="N63" s="33">
        <v>0</v>
      </c>
      <c r="O63" s="33">
        <v>8362.83</v>
      </c>
      <c r="P63" s="33">
        <v>-27585.41</v>
      </c>
      <c r="Q63" s="33">
        <v>-842.99</v>
      </c>
      <c r="R63" s="33">
        <v>-3756.27</v>
      </c>
      <c r="S63" s="33">
        <v>-133267.98000000001</v>
      </c>
      <c r="T63" s="33">
        <v>165774.04</v>
      </c>
      <c r="U63" s="33">
        <v>-161696.38</v>
      </c>
      <c r="V63" s="33">
        <v>20594.47</v>
      </c>
      <c r="W63" s="33">
        <v>-27611.75</v>
      </c>
      <c r="X63" s="33">
        <v>2035174.09</v>
      </c>
      <c r="Y63" s="33">
        <v>3017440.9</v>
      </c>
      <c r="Z63" s="33">
        <v>1982559.1</v>
      </c>
      <c r="AA63" s="51">
        <v>7.4899999999999994E-2</v>
      </c>
    </row>
    <row r="64" spans="1:30">
      <c r="A64" s="39" t="s">
        <v>201</v>
      </c>
      <c r="B64" t="s">
        <v>280</v>
      </c>
      <c r="C64" t="s">
        <v>221</v>
      </c>
      <c r="D64" s="33">
        <v>1000000</v>
      </c>
      <c r="E64" s="33">
        <v>368562.34</v>
      </c>
      <c r="F64" s="33">
        <v>-116652.28</v>
      </c>
      <c r="G64" s="33">
        <v>0</v>
      </c>
      <c r="H64" s="33">
        <v>0</v>
      </c>
      <c r="I64" s="33">
        <v>178.39</v>
      </c>
      <c r="J64" s="33">
        <v>0</v>
      </c>
      <c r="K64" s="33">
        <v>-783.06</v>
      </c>
      <c r="L64" s="33">
        <v>-4375</v>
      </c>
      <c r="M64" s="33">
        <v>-2031.58</v>
      </c>
      <c r="N64" s="33">
        <v>0</v>
      </c>
      <c r="O64" s="33">
        <v>1672.53</v>
      </c>
      <c r="P64" s="33">
        <v>-5517.11</v>
      </c>
      <c r="Q64" s="33">
        <v>-168.59</v>
      </c>
      <c r="R64" s="33">
        <v>-751.25</v>
      </c>
      <c r="S64" s="33">
        <v>-26653.62</v>
      </c>
      <c r="T64" s="33">
        <v>33154.82</v>
      </c>
      <c r="U64" s="33">
        <v>-32339.32</v>
      </c>
      <c r="V64" s="33">
        <v>4119.91</v>
      </c>
      <c r="W64" s="33">
        <v>-5520.68</v>
      </c>
      <c r="X64" s="33">
        <v>407033.14</v>
      </c>
      <c r="Y64" s="33">
        <v>603488.18000000005</v>
      </c>
      <c r="Z64" s="33">
        <v>396511.82</v>
      </c>
      <c r="AA64" s="51">
        <v>7.4899999999999994E-2</v>
      </c>
    </row>
    <row r="65" spans="1:30">
      <c r="A65" s="39" t="s">
        <v>201</v>
      </c>
      <c r="B65" t="s">
        <v>281</v>
      </c>
      <c r="C65" t="s">
        <v>221</v>
      </c>
      <c r="D65" s="33">
        <v>1000000</v>
      </c>
      <c r="E65" s="33">
        <v>368562.34</v>
      </c>
      <c r="F65" s="33">
        <v>-116652.28</v>
      </c>
      <c r="G65" s="33">
        <v>0</v>
      </c>
      <c r="H65" s="33">
        <v>0</v>
      </c>
      <c r="I65" s="33">
        <v>178.39</v>
      </c>
      <c r="J65" s="33">
        <v>0</v>
      </c>
      <c r="K65" s="33">
        <v>-783.06</v>
      </c>
      <c r="L65" s="33">
        <v>-4375</v>
      </c>
      <c r="M65" s="33">
        <v>-2031.58</v>
      </c>
      <c r="N65" s="33">
        <v>0</v>
      </c>
      <c r="O65" s="33">
        <v>1672.53</v>
      </c>
      <c r="P65" s="33">
        <v>-5517.11</v>
      </c>
      <c r="Q65" s="33">
        <v>-168.59</v>
      </c>
      <c r="R65" s="33">
        <v>-751.25</v>
      </c>
      <c r="S65" s="33">
        <v>-26653.62</v>
      </c>
      <c r="T65" s="33">
        <v>33154.82</v>
      </c>
      <c r="U65" s="33">
        <v>-32339.32</v>
      </c>
      <c r="V65" s="33">
        <v>4119.91</v>
      </c>
      <c r="W65" s="33">
        <v>-5520.68</v>
      </c>
      <c r="X65" s="33">
        <v>407033.14</v>
      </c>
      <c r="Y65" s="33">
        <v>603488.18000000005</v>
      </c>
      <c r="Z65" s="33">
        <v>396511.82</v>
      </c>
      <c r="AA65" s="51">
        <v>7.4899999999999994E-2</v>
      </c>
    </row>
    <row r="66" spans="1:30">
      <c r="A66" s="39" t="s">
        <v>201</v>
      </c>
      <c r="B66" t="s">
        <v>282</v>
      </c>
      <c r="C66" t="s">
        <v>221</v>
      </c>
      <c r="D66" s="33">
        <v>1000000</v>
      </c>
      <c r="E66" s="33">
        <v>368562.34</v>
      </c>
      <c r="F66" s="33">
        <v>-116652.28</v>
      </c>
      <c r="G66" s="33">
        <v>0</v>
      </c>
      <c r="H66" s="33">
        <v>0</v>
      </c>
      <c r="I66" s="33">
        <v>178.39</v>
      </c>
      <c r="J66" s="33">
        <v>0</v>
      </c>
      <c r="K66" s="33">
        <v>-783.06</v>
      </c>
      <c r="L66" s="33">
        <v>-4375</v>
      </c>
      <c r="M66" s="33">
        <v>-2031.58</v>
      </c>
      <c r="N66" s="33">
        <v>0</v>
      </c>
      <c r="O66" s="33">
        <v>1672.53</v>
      </c>
      <c r="P66" s="33">
        <v>-5517.11</v>
      </c>
      <c r="Q66" s="33">
        <v>-168.59</v>
      </c>
      <c r="R66" s="33">
        <v>-751.25</v>
      </c>
      <c r="S66" s="33">
        <v>-26653.62</v>
      </c>
      <c r="T66" s="33">
        <v>33154.82</v>
      </c>
      <c r="U66" s="33">
        <v>-32339.32</v>
      </c>
      <c r="V66" s="33">
        <v>4119.91</v>
      </c>
      <c r="W66" s="33">
        <v>-5520.68</v>
      </c>
      <c r="X66" s="33">
        <v>407033.14</v>
      </c>
      <c r="Y66" s="33">
        <v>603488.18000000005</v>
      </c>
      <c r="Z66" s="33">
        <v>396511.82</v>
      </c>
      <c r="AA66" s="51">
        <v>7.4899999999999994E-2</v>
      </c>
    </row>
    <row r="67" spans="1:30">
      <c r="A67" s="39" t="s">
        <v>201</v>
      </c>
      <c r="B67" t="s">
        <v>283</v>
      </c>
      <c r="C67" t="s">
        <v>221</v>
      </c>
      <c r="D67" s="33">
        <v>250000</v>
      </c>
      <c r="E67" s="33">
        <v>92141.45</v>
      </c>
      <c r="F67" s="33">
        <v>-29163.07</v>
      </c>
      <c r="G67" s="33">
        <v>0</v>
      </c>
      <c r="H67" s="33">
        <v>0</v>
      </c>
      <c r="I67" s="33">
        <v>44.61</v>
      </c>
      <c r="J67" s="33">
        <v>0</v>
      </c>
      <c r="K67" s="33">
        <v>-195.77</v>
      </c>
      <c r="L67" s="33">
        <v>-1093.75</v>
      </c>
      <c r="M67" s="33">
        <v>-507.9</v>
      </c>
      <c r="N67" s="33">
        <v>0</v>
      </c>
      <c r="O67" s="33">
        <v>418.08</v>
      </c>
      <c r="P67" s="33">
        <v>-1379.34</v>
      </c>
      <c r="Q67" s="33">
        <v>-42.15</v>
      </c>
      <c r="R67" s="33">
        <v>-187.81</v>
      </c>
      <c r="S67" s="33">
        <v>-6663.42</v>
      </c>
      <c r="T67" s="33">
        <v>8288.7000000000007</v>
      </c>
      <c r="U67" s="33">
        <v>-8084.91</v>
      </c>
      <c r="V67" s="33">
        <v>1029.69</v>
      </c>
      <c r="W67" s="33">
        <v>-1380.67</v>
      </c>
      <c r="X67" s="33">
        <v>101758.79</v>
      </c>
      <c r="Y67" s="33">
        <v>150872.04999999999</v>
      </c>
      <c r="Z67" s="33">
        <v>99127.95</v>
      </c>
      <c r="AA67" s="51">
        <v>7.4899999999999994E-2</v>
      </c>
    </row>
    <row r="68" spans="1:30">
      <c r="A68" s="39" t="s">
        <v>201</v>
      </c>
      <c r="B68" t="s">
        <v>284</v>
      </c>
      <c r="C68" t="s">
        <v>221</v>
      </c>
      <c r="D68" s="33">
        <v>3000000</v>
      </c>
      <c r="E68" s="33">
        <v>1105686.8799999999</v>
      </c>
      <c r="F68" s="33">
        <v>-349956.85</v>
      </c>
      <c r="G68" s="33">
        <v>0</v>
      </c>
      <c r="H68" s="33">
        <v>0</v>
      </c>
      <c r="I68" s="33">
        <v>535.20000000000005</v>
      </c>
      <c r="J68" s="33">
        <v>0</v>
      </c>
      <c r="K68" s="33">
        <v>-2349.1799999999998</v>
      </c>
      <c r="L68" s="33">
        <v>-13125</v>
      </c>
      <c r="M68" s="33">
        <v>-6094.75</v>
      </c>
      <c r="N68" s="33">
        <v>0</v>
      </c>
      <c r="O68" s="33">
        <v>5017.72</v>
      </c>
      <c r="P68" s="33">
        <v>-16551.21</v>
      </c>
      <c r="Q68" s="33">
        <v>-505.8</v>
      </c>
      <c r="R68" s="33">
        <v>-2253.77</v>
      </c>
      <c r="S68" s="33">
        <v>-79960.77</v>
      </c>
      <c r="T68" s="33">
        <v>99464.43</v>
      </c>
      <c r="U68" s="33">
        <v>-97017.78</v>
      </c>
      <c r="V68" s="33">
        <v>12359.68</v>
      </c>
      <c r="W68" s="33">
        <v>-16562.04</v>
      </c>
      <c r="X68" s="33">
        <v>1221099.44</v>
      </c>
      <c r="Y68" s="33">
        <v>1810464.54</v>
      </c>
      <c r="Z68" s="33">
        <v>1189535.46</v>
      </c>
      <c r="AA68" s="51">
        <v>7.4899999999999994E-2</v>
      </c>
    </row>
    <row r="69" spans="1:30">
      <c r="A69" s="39" t="s">
        <v>201</v>
      </c>
      <c r="B69" t="s">
        <v>285</v>
      </c>
      <c r="C69" t="s">
        <v>221</v>
      </c>
      <c r="D69" s="33">
        <v>1000000</v>
      </c>
      <c r="E69" s="33">
        <v>368565.7</v>
      </c>
      <c r="F69" s="33">
        <v>-116652.28</v>
      </c>
      <c r="G69" s="33">
        <v>0</v>
      </c>
      <c r="H69" s="33">
        <v>0</v>
      </c>
      <c r="I69" s="33">
        <v>178.39</v>
      </c>
      <c r="J69" s="33">
        <v>0</v>
      </c>
      <c r="K69" s="33">
        <v>-783.06</v>
      </c>
      <c r="L69" s="33">
        <v>-4375</v>
      </c>
      <c r="M69" s="33">
        <v>-2031.58</v>
      </c>
      <c r="N69" s="33">
        <v>0</v>
      </c>
      <c r="O69" s="33">
        <v>1672.53</v>
      </c>
      <c r="P69" s="33">
        <v>-5517.11</v>
      </c>
      <c r="Q69" s="33">
        <v>-168.59</v>
      </c>
      <c r="R69" s="33">
        <v>-751.25</v>
      </c>
      <c r="S69" s="33">
        <v>-26653.62</v>
      </c>
      <c r="T69" s="33">
        <v>33154.82</v>
      </c>
      <c r="U69" s="33">
        <v>-32339.32</v>
      </c>
      <c r="V69" s="33">
        <v>4118.7</v>
      </c>
      <c r="W69" s="33">
        <v>-5522.73</v>
      </c>
      <c r="X69" s="33">
        <v>407035.29</v>
      </c>
      <c r="Y69" s="33">
        <v>603488.18000000005</v>
      </c>
      <c r="Z69" s="33">
        <v>396511.82</v>
      </c>
      <c r="AA69" s="51">
        <v>7.4899999999999994E-2</v>
      </c>
    </row>
    <row r="70" spans="1:30">
      <c r="A70" s="39" t="s">
        <v>201</v>
      </c>
      <c r="B70" t="s">
        <v>286</v>
      </c>
      <c r="C70" t="s">
        <v>286</v>
      </c>
      <c r="D70" s="33">
        <v>2430000</v>
      </c>
      <c r="E70" s="33">
        <v>781208.08</v>
      </c>
      <c r="F70" s="33">
        <v>-50160.480000000003</v>
      </c>
      <c r="G70" s="33">
        <v>0</v>
      </c>
      <c r="H70" s="33">
        <v>0</v>
      </c>
      <c r="I70" s="33">
        <v>433.52</v>
      </c>
      <c r="J70" s="33">
        <v>0</v>
      </c>
      <c r="K70" s="33">
        <v>-1902.85</v>
      </c>
      <c r="L70" s="33">
        <v>0</v>
      </c>
      <c r="M70" s="33">
        <v>0</v>
      </c>
      <c r="N70" s="33">
        <v>0</v>
      </c>
      <c r="O70" s="33">
        <v>4064.38</v>
      </c>
      <c r="P70" s="33">
        <v>2161.5300000000002</v>
      </c>
      <c r="Q70" s="33">
        <v>-409.7</v>
      </c>
      <c r="R70" s="33">
        <v>-1825.56</v>
      </c>
      <c r="S70" s="33">
        <v>-64768.26</v>
      </c>
      <c r="T70" s="33">
        <v>80566.179999999993</v>
      </c>
      <c r="U70" s="33">
        <v>-63016.43</v>
      </c>
      <c r="V70" s="33">
        <v>137507.42000000001</v>
      </c>
      <c r="W70" s="33">
        <v>641492.4</v>
      </c>
      <c r="X70" s="33">
        <v>884732.67</v>
      </c>
      <c r="Y70" s="33">
        <v>2259499.92</v>
      </c>
      <c r="Z70" s="33">
        <v>170500.08</v>
      </c>
      <c r="AA70" s="51">
        <v>0.81230000000000002</v>
      </c>
    </row>
    <row r="71" spans="1:30" s="20" customFormat="1">
      <c r="A71" s="20" t="s">
        <v>73</v>
      </c>
      <c r="D71" s="61">
        <f>SUBTOTAL(109,QTDPCAP[Total Commitment])</f>
        <v>110239500</v>
      </c>
      <c r="E71" s="61">
        <f>SUBTOTAL(109,QTDPCAP[Beginning Capital])</f>
        <v>20047897.629999988</v>
      </c>
      <c r="F71" s="61">
        <f>SUBTOTAL(109,QTDPCAP[Capital Contributions])</f>
        <v>2902326.9949999996</v>
      </c>
      <c r="G71" s="61">
        <f>SUBTOTAL(109,QTDPCAP[Capital Contributions - Loan])</f>
        <v>2797673.004999999</v>
      </c>
      <c r="H71" s="61">
        <f>SUBTOTAL(109,QTDPCAP[Capital Distributions])</f>
        <v>0</v>
      </c>
      <c r="I71" s="61">
        <f>SUBTOTAL(109,QTDPCAP[Syndication Costs])</f>
        <v>-8364.0800000000054</v>
      </c>
      <c r="J71" s="61">
        <f>SUBTOTAL(109,QTDPCAP[Dividend Income])</f>
        <v>0</v>
      </c>
      <c r="K71" s="61">
        <f>SUBTOTAL(109,QTDPCAP[Other income])</f>
        <v>-6.8212102632969618E-12</v>
      </c>
      <c r="L71" s="61">
        <f>SUBTOTAL(109,QTDPCAP[Management Fees])</f>
        <v>-1084541.33</v>
      </c>
      <c r="M71" s="61">
        <f>SUBTOTAL(109,QTDPCAP[Management Fee Waiver])</f>
        <v>125000.0000000001</v>
      </c>
      <c r="N71" s="61">
        <f>SUBTOTAL(109,QTDPCAP[Management Fee Reimbursement])</f>
        <v>0</v>
      </c>
      <c r="O71" s="61">
        <f>SUBTOTAL(109,QTDPCAP[Professional &amp; Other Expenses])</f>
        <v>-70348.589999999982</v>
      </c>
      <c r="P71" s="61">
        <f>SUBTOTAL(109,QTDPCAP[Total Operating Income/(Expense)])</f>
        <v>-1029889.9199999996</v>
      </c>
      <c r="Q71" s="61">
        <f>SUBTOTAL(109,QTDPCAP[Realized Gain/(Loss)])</f>
        <v>-50943.62000000001</v>
      </c>
      <c r="R71" s="61">
        <f>SUBTOTAL(109,QTDPCAP[Realized Gain/(Loss)  LTD])</f>
        <v>-82817.839999999982</v>
      </c>
      <c r="S71" s="61">
        <f>SUBTOTAL(109,QTDPCAP[Unrealized Gain/(Loss) QTD])</f>
        <v>383150.5199999999</v>
      </c>
      <c r="T71" s="61">
        <f>SUBTOTAL(109,QTDPCAP[Unrealized Gain/(Loss)  LTD])</f>
        <v>3654969.8300000019</v>
      </c>
      <c r="U71" s="61">
        <f>SUBTOTAL(109,QTDPCAP[Net Increase / (Decrease) from Operations])</f>
        <v>-697683.02</v>
      </c>
      <c r="V71" s="61">
        <f>SUBTOTAL(109,QTDPCAP[Unrealized Carried Interest - QTD])</f>
        <v>0</v>
      </c>
      <c r="W71" s="61">
        <f>SUBTOTAL(109,QTDPCAP[Unrealized Carried Interest - LTD])</f>
        <v>0</v>
      </c>
      <c r="X71" s="61">
        <f>SUBTOTAL(109,QTDPCAP[Ending Capital])</f>
        <v>25041850.530000001</v>
      </c>
      <c r="Y71" s="61">
        <f>SUBTOTAL(109,QTDPCAP[Remaining Commitment])</f>
        <v>87146850.000000015</v>
      </c>
      <c r="Z71" s="61">
        <f>SUBTOTAL(109,QTDPCAP[LTD Contributions])</f>
        <v>23092649.999999996</v>
      </c>
      <c r="AA71" s="70"/>
      <c r="AB71" s="75"/>
      <c r="AC71" s="75"/>
      <c r="AD71" s="75"/>
    </row>
    <row r="72" spans="1:30" s="20" customFormat="1">
      <c r="A72"/>
      <c r="B72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23"/>
      <c r="AB72" s="75"/>
      <c r="AC72" s="75"/>
      <c r="AD72" s="75"/>
    </row>
  </sheetData>
  <phoneticPr fontId="46" type="noConversion"/>
  <pageMargins left="0.7" right="0.7" top="0.75" bottom="0.75" header="0.3" footer="0.3"/>
  <pageSetup scale="13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transitionEvaluation="1" transitionEntry="1">
    <tabColor rgb="FF6699FF"/>
  </sheetPr>
  <dimension ref="A1:AR71"/>
  <sheetViews>
    <sheetView showGridLines="0" view="pageBreakPreview" zoomScale="90" zoomScaleNormal="80" zoomScaleSheetLayoutView="90" workbookViewId="0">
      <pane xSplit="3" ySplit="5" topLeftCell="E53" activePane="bottomRight" state="frozen"/>
      <selection activeCell="S24" sqref="S24"/>
      <selection pane="topRight" activeCell="S24" sqref="S24"/>
      <selection pane="bottomLeft" activeCell="S24" sqref="S24"/>
      <selection pane="bottomRight" activeCell="I71" sqref="I71"/>
    </sheetView>
  </sheetViews>
  <sheetFormatPr baseColWidth="10" defaultColWidth="8.83203125" defaultRowHeight="15"/>
  <cols>
    <col min="1" max="1" width="37.6640625" bestFit="1" customWidth="1"/>
    <col min="2" max="2" width="34.33203125" bestFit="1" customWidth="1"/>
    <col min="3" max="3" width="15.83203125" customWidth="1"/>
    <col min="4" max="4" width="21.5" style="4" bestFit="1" customWidth="1"/>
    <col min="5" max="5" width="20.1640625" style="4" bestFit="1" customWidth="1"/>
    <col min="6" max="6" width="17.1640625" style="4" customWidth="1"/>
    <col min="7" max="7" width="16.1640625" style="4" customWidth="1"/>
    <col min="8" max="8" width="17.1640625" style="4" customWidth="1"/>
    <col min="9" max="9" width="15" style="4" customWidth="1"/>
    <col min="10" max="10" width="15.33203125" style="4" customWidth="1"/>
    <col min="11" max="11" width="14.6640625" style="4" customWidth="1"/>
    <col min="12" max="12" width="18.33203125" style="4" customWidth="1"/>
    <col min="13" max="13" width="22" style="4" customWidth="1"/>
    <col min="14" max="14" width="17.5" style="4" customWidth="1"/>
    <col min="15" max="15" width="20.83203125" style="4" customWidth="1"/>
    <col min="16" max="16" width="26.6640625" style="4" customWidth="1"/>
    <col min="17" max="17" width="19.6640625" style="4" customWidth="1"/>
    <col min="18" max="18" width="27.83203125" style="4" bestFit="1" customWidth="1"/>
    <col min="19" max="19" width="23.5" style="4" customWidth="1"/>
    <col min="20" max="20" width="21.1640625" style="4" customWidth="1"/>
    <col min="21" max="21" width="24.6640625" style="4" customWidth="1"/>
    <col min="22" max="22" width="21.6640625" style="4" customWidth="1"/>
    <col min="23" max="23" width="21.33203125" style="4" customWidth="1"/>
    <col min="24" max="24" width="17.33203125" style="4" bestFit="1" customWidth="1"/>
    <col min="25" max="25" width="20" style="4" customWidth="1"/>
    <col min="26" max="26" width="17.5" style="4" customWidth="1"/>
    <col min="27" max="27" width="10.83203125" style="5" bestFit="1" customWidth="1"/>
    <col min="28" max="29" width="19.6640625" hidden="1" customWidth="1"/>
    <col min="30" max="30" width="9.33203125" bestFit="1" customWidth="1"/>
    <col min="32" max="32" width="12" customWidth="1"/>
    <col min="33" max="33" width="8.83203125" customWidth="1"/>
    <col min="34" max="34" width="24.5" style="4" bestFit="1" customWidth="1"/>
    <col min="35" max="35" width="13.83203125" bestFit="1" customWidth="1"/>
    <col min="36" max="36" width="14.33203125" bestFit="1" customWidth="1"/>
    <col min="40" max="40" width="10.1640625" bestFit="1" customWidth="1"/>
    <col min="42" max="42" width="10.83203125" bestFit="1" customWidth="1"/>
    <col min="44" max="44" width="13" bestFit="1" customWidth="1"/>
  </cols>
  <sheetData>
    <row r="1" spans="1:44">
      <c r="A1" s="8" t="str">
        <f>'Cash LTD'!A1</f>
        <v>ABC PARTNERS, LP</v>
      </c>
    </row>
    <row r="2" spans="1:44">
      <c r="A2" s="8" t="s">
        <v>168</v>
      </c>
    </row>
    <row r="3" spans="1:44">
      <c r="A3" s="8" t="e">
        <f>#REF!</f>
        <v>#REF!</v>
      </c>
    </row>
    <row r="5" spans="1:44" ht="45.75" customHeight="1">
      <c r="A5" s="1" t="s">
        <v>1</v>
      </c>
      <c r="B5" s="1" t="s">
        <v>3</v>
      </c>
      <c r="C5" s="1" t="s">
        <v>2</v>
      </c>
      <c r="D5" s="6" t="s">
        <v>4</v>
      </c>
      <c r="E5" s="6" t="s">
        <v>5</v>
      </c>
      <c r="F5" s="6" t="s">
        <v>6</v>
      </c>
      <c r="G5" s="6" t="s">
        <v>287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105</v>
      </c>
      <c r="O5" s="6" t="s">
        <v>13</v>
      </c>
      <c r="P5" s="6" t="s">
        <v>14</v>
      </c>
      <c r="Q5" s="6" t="s">
        <v>15</v>
      </c>
      <c r="R5" s="6" t="s">
        <v>16</v>
      </c>
      <c r="S5" s="6" t="s">
        <v>17</v>
      </c>
      <c r="T5" s="6" t="s">
        <v>18</v>
      </c>
      <c r="U5" s="6" t="s">
        <v>19</v>
      </c>
      <c r="V5" s="6" t="s">
        <v>20</v>
      </c>
      <c r="W5" s="6" t="s">
        <v>21</v>
      </c>
      <c r="X5" s="6" t="s">
        <v>22</v>
      </c>
      <c r="Y5" s="6" t="s">
        <v>23</v>
      </c>
      <c r="Z5" s="6" t="s">
        <v>24</v>
      </c>
      <c r="AA5" s="24" t="s">
        <v>25</v>
      </c>
      <c r="AB5" s="1" t="s">
        <v>26</v>
      </c>
      <c r="AC5" s="1" t="s">
        <v>27</v>
      </c>
      <c r="AD5" s="1" t="s">
        <v>116</v>
      </c>
    </row>
    <row r="6" spans="1:44" ht="16">
      <c r="A6" s="34" t="s">
        <v>201</v>
      </c>
      <c r="B6" s="1" t="s">
        <v>222</v>
      </c>
      <c r="C6" s="34" t="s">
        <v>221</v>
      </c>
      <c r="D6" s="35">
        <v>500000</v>
      </c>
      <c r="E6" s="36">
        <v>0</v>
      </c>
      <c r="F6" s="36">
        <v>53336.875</v>
      </c>
      <c r="G6" s="36">
        <v>53336.875</v>
      </c>
      <c r="H6" s="36">
        <v>0</v>
      </c>
      <c r="I6" s="33">
        <v>-163.16999999999999</v>
      </c>
      <c r="J6" s="36">
        <v>0</v>
      </c>
      <c r="K6" s="33">
        <v>385.68</v>
      </c>
      <c r="L6" s="33">
        <v>-9517.1200000000008</v>
      </c>
      <c r="M6" s="33">
        <v>2571.0100000000002</v>
      </c>
      <c r="N6" s="36">
        <v>0</v>
      </c>
      <c r="O6" s="33">
        <v>-1457.12</v>
      </c>
      <c r="P6" s="36">
        <v>-8017.55</v>
      </c>
      <c r="Q6" s="36">
        <v>-375.63</v>
      </c>
      <c r="R6" s="36">
        <v>-375.63</v>
      </c>
      <c r="S6" s="36">
        <v>16577.41</v>
      </c>
      <c r="T6" s="36">
        <v>16577.41</v>
      </c>
      <c r="U6" s="36">
        <v>8184.23</v>
      </c>
      <c r="V6" s="36">
        <v>-2760.37</v>
      </c>
      <c r="W6" s="36">
        <v>-2760.37</v>
      </c>
      <c r="X6" s="36">
        <v>203516.66</v>
      </c>
      <c r="Y6" s="36">
        <v>301744.03000000003</v>
      </c>
      <c r="Z6" s="36">
        <v>198255.97</v>
      </c>
      <c r="AA6" s="37">
        <v>7.4899999999999994E-2</v>
      </c>
      <c r="AB6" s="38">
        <v>0.15206900193495465</v>
      </c>
      <c r="AC6" s="38">
        <v>0.15679906542232902</v>
      </c>
      <c r="AD6" s="38" t="s">
        <v>117</v>
      </c>
      <c r="AI6" s="4"/>
    </row>
    <row r="7" spans="1:44" ht="16">
      <c r="A7" s="39" t="s">
        <v>201</v>
      </c>
      <c r="B7" s="1" t="s">
        <v>223</v>
      </c>
      <c r="C7" s="34" t="s">
        <v>221</v>
      </c>
      <c r="D7" s="31">
        <v>200000</v>
      </c>
      <c r="E7" s="32">
        <v>0</v>
      </c>
      <c r="F7" s="36">
        <v>21334.77</v>
      </c>
      <c r="G7" s="36">
        <v>21334.77</v>
      </c>
      <c r="H7" s="32">
        <v>0</v>
      </c>
      <c r="I7" s="33">
        <v>-65.28</v>
      </c>
      <c r="J7" s="32">
        <v>0</v>
      </c>
      <c r="K7" s="33">
        <v>154.27000000000001</v>
      </c>
      <c r="L7" s="33">
        <v>-3806.85</v>
      </c>
      <c r="M7" s="33">
        <v>1028.4000000000001</v>
      </c>
      <c r="N7" s="32">
        <v>0</v>
      </c>
      <c r="O7" s="33">
        <v>-582.85</v>
      </c>
      <c r="P7" s="32">
        <v>-3207.03</v>
      </c>
      <c r="Q7" s="32">
        <v>-150.25</v>
      </c>
      <c r="R7" s="32">
        <v>-150.25</v>
      </c>
      <c r="S7" s="32">
        <v>6630.97</v>
      </c>
      <c r="T7" s="32">
        <v>6630.97</v>
      </c>
      <c r="U7" s="32">
        <v>3273.69</v>
      </c>
      <c r="V7" s="32">
        <v>-1104.1400000000001</v>
      </c>
      <c r="W7" s="32">
        <v>-1104.1400000000001</v>
      </c>
      <c r="X7" s="32">
        <v>81406.63</v>
      </c>
      <c r="Y7" s="32">
        <v>120697.64</v>
      </c>
      <c r="Z7" s="32">
        <v>79302.36</v>
      </c>
      <c r="AA7" s="40">
        <v>7.4899999999999994E-2</v>
      </c>
      <c r="AB7" s="41">
        <v>0.15206900193495465</v>
      </c>
      <c r="AC7" s="41">
        <v>0.15679906542232902</v>
      </c>
      <c r="AD7" s="41" t="s">
        <v>117</v>
      </c>
      <c r="AF7" s="12"/>
      <c r="AG7" s="16"/>
      <c r="AI7" s="4"/>
      <c r="AJ7" s="14"/>
      <c r="AL7" s="4"/>
      <c r="AM7" s="7"/>
      <c r="AN7" s="4"/>
      <c r="AO7" s="7"/>
      <c r="AP7" s="4"/>
      <c r="AQ7" s="7"/>
      <c r="AR7" s="13"/>
    </row>
    <row r="8" spans="1:44" ht="16">
      <c r="A8" s="39" t="s">
        <v>201</v>
      </c>
      <c r="B8" s="1" t="s">
        <v>224</v>
      </c>
      <c r="C8" s="34" t="s">
        <v>221</v>
      </c>
      <c r="D8" s="31">
        <v>1500000</v>
      </c>
      <c r="E8" s="32">
        <v>0</v>
      </c>
      <c r="F8" s="36">
        <v>160010.785</v>
      </c>
      <c r="G8" s="36">
        <v>160010.785</v>
      </c>
      <c r="H8" s="32">
        <v>0</v>
      </c>
      <c r="I8" s="33">
        <v>-489.52</v>
      </c>
      <c r="J8" s="32">
        <v>0</v>
      </c>
      <c r="K8" s="33">
        <v>1157.05</v>
      </c>
      <c r="L8" s="33">
        <v>-28551.37</v>
      </c>
      <c r="M8" s="33">
        <v>7713.03</v>
      </c>
      <c r="N8" s="32">
        <v>0</v>
      </c>
      <c r="O8" s="33">
        <v>-4371.47</v>
      </c>
      <c r="P8" s="32">
        <v>-24052.76</v>
      </c>
      <c r="Q8" s="32">
        <v>-1126.8800000000001</v>
      </c>
      <c r="R8" s="32">
        <v>-1126.8800000000001</v>
      </c>
      <c r="S8" s="32">
        <v>49732.22</v>
      </c>
      <c r="T8" s="32">
        <v>49732.22</v>
      </c>
      <c r="U8" s="32">
        <v>24552.58</v>
      </c>
      <c r="V8" s="32">
        <v>-8281.0499999999993</v>
      </c>
      <c r="W8" s="32">
        <v>-8281.0499999999993</v>
      </c>
      <c r="X8" s="32">
        <v>610549.73</v>
      </c>
      <c r="Y8" s="32">
        <v>905232.28</v>
      </c>
      <c r="Z8" s="32">
        <v>594767.72</v>
      </c>
      <c r="AA8" s="40">
        <v>7.4899999999999994E-2</v>
      </c>
      <c r="AB8" s="41">
        <v>0.15206900193495465</v>
      </c>
      <c r="AC8" s="41">
        <v>0.15679906542232902</v>
      </c>
      <c r="AD8" s="41" t="s">
        <v>117</v>
      </c>
      <c r="AF8" s="12"/>
      <c r="AG8" s="16"/>
      <c r="AI8" s="4"/>
      <c r="AJ8" s="14"/>
      <c r="AL8" s="4"/>
      <c r="AM8" s="7"/>
      <c r="AN8" s="4"/>
      <c r="AO8" s="7"/>
      <c r="AP8" s="4"/>
      <c r="AQ8" s="7"/>
    </row>
    <row r="9" spans="1:44" ht="16">
      <c r="A9" s="39" t="s">
        <v>201</v>
      </c>
      <c r="B9" s="1" t="s">
        <v>225</v>
      </c>
      <c r="C9" s="34" t="s">
        <v>221</v>
      </c>
      <c r="D9" s="31">
        <v>1800000</v>
      </c>
      <c r="E9" s="32">
        <v>0</v>
      </c>
      <c r="F9" s="36">
        <v>192012.94500000001</v>
      </c>
      <c r="G9" s="36">
        <v>192012.94500000001</v>
      </c>
      <c r="H9" s="32">
        <v>0</v>
      </c>
      <c r="I9" s="33">
        <v>-587.41999999999996</v>
      </c>
      <c r="J9" s="32">
        <v>0</v>
      </c>
      <c r="K9" s="33">
        <v>1388.46</v>
      </c>
      <c r="L9" s="33">
        <v>-34254.1</v>
      </c>
      <c r="M9" s="33">
        <v>9255.6299999999992</v>
      </c>
      <c r="N9" s="32">
        <v>0</v>
      </c>
      <c r="O9" s="33">
        <v>-5245.8</v>
      </c>
      <c r="P9" s="32">
        <v>-28855.81</v>
      </c>
      <c r="Q9" s="32">
        <v>-1352.26</v>
      </c>
      <c r="R9" s="32">
        <v>-1352.26</v>
      </c>
      <c r="S9" s="32">
        <v>59678.66</v>
      </c>
      <c r="T9" s="32">
        <v>59678.66</v>
      </c>
      <c r="U9" s="32">
        <v>29470.59</v>
      </c>
      <c r="V9" s="32">
        <v>-9941</v>
      </c>
      <c r="W9" s="32">
        <v>-9941</v>
      </c>
      <c r="X9" s="32">
        <v>732663.44</v>
      </c>
      <c r="Y9" s="32">
        <v>1086278.73</v>
      </c>
      <c r="Z9" s="32">
        <v>713721.27</v>
      </c>
      <c r="AA9" s="40">
        <v>7.4899999999999994E-2</v>
      </c>
      <c r="AB9" s="41">
        <v>0.15206900193495465</v>
      </c>
      <c r="AC9" s="41">
        <v>0.15679906542232902</v>
      </c>
      <c r="AD9" s="41"/>
      <c r="AF9" s="12"/>
      <c r="AG9" s="16"/>
      <c r="AI9" s="4"/>
      <c r="AJ9" s="14"/>
      <c r="AL9" s="4"/>
      <c r="AM9" s="7"/>
      <c r="AN9" s="4"/>
      <c r="AO9" s="7"/>
      <c r="AP9" s="4"/>
      <c r="AQ9" s="7"/>
    </row>
    <row r="10" spans="1:44" ht="16">
      <c r="A10" s="39" t="s">
        <v>201</v>
      </c>
      <c r="B10" s="1" t="s">
        <v>226</v>
      </c>
      <c r="C10" s="34" t="s">
        <v>221</v>
      </c>
      <c r="D10" s="31">
        <v>500000</v>
      </c>
      <c r="E10" s="32">
        <v>0</v>
      </c>
      <c r="F10" s="36">
        <v>53336.93</v>
      </c>
      <c r="G10" s="36">
        <v>53336.93</v>
      </c>
      <c r="H10" s="32">
        <v>0</v>
      </c>
      <c r="I10" s="33">
        <v>-163.16999999999999</v>
      </c>
      <c r="J10" s="32">
        <v>0</v>
      </c>
      <c r="K10" s="33">
        <v>385.68</v>
      </c>
      <c r="L10" s="33">
        <v>-9517.1200000000008</v>
      </c>
      <c r="M10" s="33">
        <v>2571.0100000000002</v>
      </c>
      <c r="N10" s="32">
        <v>0</v>
      </c>
      <c r="O10" s="33">
        <v>-1457.12</v>
      </c>
      <c r="P10" s="32">
        <v>-8017.55</v>
      </c>
      <c r="Q10" s="32">
        <v>-375.63</v>
      </c>
      <c r="R10" s="32">
        <v>-375.63</v>
      </c>
      <c r="S10" s="32">
        <v>16577.41</v>
      </c>
      <c r="T10" s="32">
        <v>16577.41</v>
      </c>
      <c r="U10" s="32">
        <v>8184.23</v>
      </c>
      <c r="V10" s="32">
        <v>-2760.37</v>
      </c>
      <c r="W10" s="32">
        <v>-2760.37</v>
      </c>
      <c r="X10" s="32">
        <v>203516.59</v>
      </c>
      <c r="Y10" s="32">
        <v>301744.09999999998</v>
      </c>
      <c r="Z10" s="32">
        <v>198255.9</v>
      </c>
      <c r="AA10" s="40">
        <v>7.4899999999999994E-2</v>
      </c>
      <c r="AB10" s="41">
        <v>0.15206900193495465</v>
      </c>
      <c r="AC10" s="41">
        <v>0.15679906542232902</v>
      </c>
      <c r="AD10" s="41" t="s">
        <v>117</v>
      </c>
      <c r="AF10" s="12"/>
      <c r="AG10" s="16"/>
      <c r="AI10" s="4"/>
      <c r="AJ10" s="14"/>
      <c r="AL10" s="4"/>
      <c r="AM10" s="7"/>
      <c r="AN10" s="4"/>
      <c r="AO10" s="7"/>
      <c r="AP10" s="4"/>
      <c r="AQ10" s="7"/>
    </row>
    <row r="11" spans="1:44" ht="16">
      <c r="A11" s="39" t="s">
        <v>201</v>
      </c>
      <c r="B11" s="1" t="s">
        <v>227</v>
      </c>
      <c r="C11" s="34" t="s">
        <v>221</v>
      </c>
      <c r="D11" s="31">
        <v>1000000</v>
      </c>
      <c r="E11" s="32">
        <v>0</v>
      </c>
      <c r="F11" s="36">
        <v>106673.86</v>
      </c>
      <c r="G11" s="36">
        <v>106673.86</v>
      </c>
      <c r="H11" s="32">
        <v>0</v>
      </c>
      <c r="I11" s="33">
        <v>-326.36</v>
      </c>
      <c r="J11" s="32">
        <v>0</v>
      </c>
      <c r="K11" s="33">
        <v>771.37</v>
      </c>
      <c r="L11" s="33">
        <v>-19034.25</v>
      </c>
      <c r="M11" s="33">
        <v>5142.0200000000004</v>
      </c>
      <c r="N11" s="32">
        <v>0</v>
      </c>
      <c r="O11" s="33">
        <v>-2914.35</v>
      </c>
      <c r="P11" s="32">
        <v>-16035.21</v>
      </c>
      <c r="Q11" s="32">
        <v>-751.25</v>
      </c>
      <c r="R11" s="32">
        <v>-751.25</v>
      </c>
      <c r="S11" s="32">
        <v>33154.82</v>
      </c>
      <c r="T11" s="32">
        <v>33154.82</v>
      </c>
      <c r="U11" s="32">
        <v>16368.36</v>
      </c>
      <c r="V11" s="32">
        <v>-5520.68</v>
      </c>
      <c r="W11" s="32">
        <v>-5520.68</v>
      </c>
      <c r="X11" s="32">
        <v>407033.14</v>
      </c>
      <c r="Y11" s="32">
        <v>603488.18000000005</v>
      </c>
      <c r="Z11" s="32">
        <v>396511.82</v>
      </c>
      <c r="AA11" s="40">
        <v>7.4899999999999994E-2</v>
      </c>
      <c r="AB11" s="41">
        <v>0.15206900193495465</v>
      </c>
      <c r="AC11" s="41">
        <v>0.15679906542232902</v>
      </c>
      <c r="AD11" s="41" t="s">
        <v>117</v>
      </c>
      <c r="AF11" s="12"/>
      <c r="AG11" s="16"/>
      <c r="AI11" s="4"/>
      <c r="AJ11" s="14"/>
      <c r="AL11" s="4"/>
      <c r="AM11" s="7"/>
      <c r="AN11" s="4"/>
      <c r="AO11" s="7"/>
      <c r="AP11" s="4"/>
      <c r="AQ11" s="7"/>
    </row>
    <row r="12" spans="1:44" ht="16">
      <c r="A12" s="39" t="s">
        <v>201</v>
      </c>
      <c r="B12" s="1" t="s">
        <v>228</v>
      </c>
      <c r="C12" s="34" t="s">
        <v>221</v>
      </c>
      <c r="D12" s="31">
        <v>500000</v>
      </c>
      <c r="E12" s="32">
        <v>0</v>
      </c>
      <c r="F12" s="36">
        <v>53336.93</v>
      </c>
      <c r="G12" s="36">
        <v>53336.93</v>
      </c>
      <c r="H12" s="32">
        <v>0</v>
      </c>
      <c r="I12" s="33">
        <v>-163.16999999999999</v>
      </c>
      <c r="J12" s="32">
        <v>0</v>
      </c>
      <c r="K12" s="33">
        <v>385.68</v>
      </c>
      <c r="L12" s="33">
        <v>-9517.1200000000008</v>
      </c>
      <c r="M12" s="33">
        <v>2571.0100000000002</v>
      </c>
      <c r="N12" s="32">
        <v>0</v>
      </c>
      <c r="O12" s="33">
        <v>-1457.12</v>
      </c>
      <c r="P12" s="32">
        <v>-8017.55</v>
      </c>
      <c r="Q12" s="32">
        <v>-375.63</v>
      </c>
      <c r="R12" s="32">
        <v>-375.63</v>
      </c>
      <c r="S12" s="32">
        <v>16577.41</v>
      </c>
      <c r="T12" s="32">
        <v>16577.41</v>
      </c>
      <c r="U12" s="32">
        <v>8184.23</v>
      </c>
      <c r="V12" s="32">
        <v>-2760.37</v>
      </c>
      <c r="W12" s="32">
        <v>-2760.37</v>
      </c>
      <c r="X12" s="32">
        <v>203516.59</v>
      </c>
      <c r="Y12" s="32">
        <v>301744.09999999998</v>
      </c>
      <c r="Z12" s="32">
        <v>198255.9</v>
      </c>
      <c r="AA12" s="40">
        <v>7.4899999999999994E-2</v>
      </c>
      <c r="AB12" s="41">
        <v>0.15206900193495465</v>
      </c>
      <c r="AC12" s="41">
        <v>0.15679906542232902</v>
      </c>
      <c r="AD12" s="41" t="s">
        <v>117</v>
      </c>
      <c r="AF12" s="12"/>
      <c r="AG12" s="16"/>
      <c r="AI12" s="4"/>
      <c r="AJ12" s="14"/>
      <c r="AL12" s="4"/>
      <c r="AM12" s="7"/>
      <c r="AN12" s="4"/>
      <c r="AO12" s="7"/>
      <c r="AP12" s="4"/>
      <c r="AQ12" s="7"/>
    </row>
    <row r="13" spans="1:44" ht="16">
      <c r="A13" s="39" t="s">
        <v>201</v>
      </c>
      <c r="B13" s="1" t="s">
        <v>229</v>
      </c>
      <c r="C13" s="34" t="s">
        <v>221</v>
      </c>
      <c r="D13" s="31">
        <v>125000</v>
      </c>
      <c r="E13" s="32">
        <v>0</v>
      </c>
      <c r="F13" s="36">
        <v>13334.23</v>
      </c>
      <c r="G13" s="36">
        <v>13334.23</v>
      </c>
      <c r="H13" s="32">
        <v>0</v>
      </c>
      <c r="I13" s="33">
        <v>-40.78</v>
      </c>
      <c r="J13" s="32">
        <v>0</v>
      </c>
      <c r="K13" s="33">
        <v>96.42</v>
      </c>
      <c r="L13" s="33">
        <v>-2379.3000000000002</v>
      </c>
      <c r="M13" s="33">
        <v>642.75</v>
      </c>
      <c r="N13" s="32">
        <v>0</v>
      </c>
      <c r="O13" s="33">
        <v>-364.3</v>
      </c>
      <c r="P13" s="32">
        <v>-2004.43</v>
      </c>
      <c r="Q13" s="32">
        <v>-93.9</v>
      </c>
      <c r="R13" s="32">
        <v>-93.9</v>
      </c>
      <c r="S13" s="32">
        <v>4144.3500000000004</v>
      </c>
      <c r="T13" s="32">
        <v>4144.3500000000004</v>
      </c>
      <c r="U13" s="32">
        <v>2046.02</v>
      </c>
      <c r="V13" s="32">
        <v>-690.08</v>
      </c>
      <c r="W13" s="32">
        <v>-690.08</v>
      </c>
      <c r="X13" s="32">
        <v>50879.14</v>
      </c>
      <c r="Y13" s="32">
        <v>75436.02</v>
      </c>
      <c r="Z13" s="32">
        <v>49563.98</v>
      </c>
      <c r="AA13" s="40">
        <v>7.4899999999999994E-2</v>
      </c>
      <c r="AB13" s="41">
        <v>0.15206900193495465</v>
      </c>
      <c r="AC13" s="41">
        <v>0.15679906542232902</v>
      </c>
      <c r="AD13" s="41" t="s">
        <v>117</v>
      </c>
      <c r="AF13" s="12"/>
      <c r="AG13" s="16"/>
      <c r="AI13" s="4"/>
      <c r="AJ13" s="14"/>
      <c r="AL13" s="4"/>
      <c r="AM13" s="7"/>
      <c r="AN13" s="4"/>
      <c r="AO13" s="7"/>
      <c r="AP13" s="4"/>
      <c r="AQ13" s="7"/>
    </row>
    <row r="14" spans="1:44" ht="16">
      <c r="A14" s="39" t="s">
        <v>201</v>
      </c>
      <c r="B14" s="1" t="s">
        <v>230</v>
      </c>
      <c r="C14" s="34" t="s">
        <v>221</v>
      </c>
      <c r="D14" s="31">
        <v>800000</v>
      </c>
      <c r="E14" s="32">
        <v>0</v>
      </c>
      <c r="F14" s="36">
        <v>85339.085000000006</v>
      </c>
      <c r="G14" s="36">
        <v>85339.085000000006</v>
      </c>
      <c r="H14" s="32">
        <v>0</v>
      </c>
      <c r="I14" s="33">
        <v>-261.07</v>
      </c>
      <c r="J14" s="32">
        <v>0</v>
      </c>
      <c r="K14" s="33">
        <v>617.1</v>
      </c>
      <c r="L14" s="33">
        <v>-15224.04</v>
      </c>
      <c r="M14" s="33">
        <v>4113.6099999999997</v>
      </c>
      <c r="N14" s="32">
        <v>0</v>
      </c>
      <c r="O14" s="33">
        <v>-2331.5500000000002</v>
      </c>
      <c r="P14" s="32">
        <v>-12824.88</v>
      </c>
      <c r="Q14" s="32">
        <v>-601</v>
      </c>
      <c r="R14" s="32">
        <v>-601</v>
      </c>
      <c r="S14" s="32">
        <v>26523.86</v>
      </c>
      <c r="T14" s="32">
        <v>26523.86</v>
      </c>
      <c r="U14" s="32">
        <v>13097.98</v>
      </c>
      <c r="V14" s="32">
        <v>-4418.1899999999996</v>
      </c>
      <c r="W14" s="32">
        <v>-4418.1899999999996</v>
      </c>
      <c r="X14" s="32">
        <v>325628.17</v>
      </c>
      <c r="Y14" s="32">
        <v>482790.55</v>
      </c>
      <c r="Z14" s="32">
        <v>317209.45</v>
      </c>
      <c r="AA14" s="40">
        <v>7.4899999999999994E-2</v>
      </c>
      <c r="AB14" s="41">
        <v>0.15206900193495465</v>
      </c>
      <c r="AC14" s="41">
        <v>0.15679906542232902</v>
      </c>
      <c r="AD14" s="41" t="s">
        <v>117</v>
      </c>
      <c r="AF14" s="12"/>
      <c r="AG14" s="16"/>
      <c r="AI14" s="4"/>
      <c r="AJ14" s="14"/>
      <c r="AL14" s="4"/>
      <c r="AM14" s="7"/>
      <c r="AN14" s="4"/>
      <c r="AO14" s="7"/>
      <c r="AP14" s="4"/>
      <c r="AQ14" s="7"/>
    </row>
    <row r="15" spans="1:44" ht="16">
      <c r="A15" s="39" t="s">
        <v>201</v>
      </c>
      <c r="B15" s="1" t="s">
        <v>231</v>
      </c>
      <c r="C15" s="34" t="s">
        <v>221</v>
      </c>
      <c r="D15" s="31">
        <v>900000</v>
      </c>
      <c r="E15" s="32">
        <v>0</v>
      </c>
      <c r="F15" s="36">
        <v>96006.47</v>
      </c>
      <c r="G15" s="36">
        <v>96006.47</v>
      </c>
      <c r="H15" s="32">
        <v>0</v>
      </c>
      <c r="I15" s="33">
        <v>-293.70999999999998</v>
      </c>
      <c r="J15" s="32">
        <v>0</v>
      </c>
      <c r="K15" s="33">
        <v>694.23</v>
      </c>
      <c r="L15" s="33">
        <v>-17129.14</v>
      </c>
      <c r="M15" s="33">
        <v>4627.82</v>
      </c>
      <c r="N15" s="32">
        <v>0</v>
      </c>
      <c r="O15" s="33">
        <v>-2622.89</v>
      </c>
      <c r="P15" s="32">
        <v>-14429.98</v>
      </c>
      <c r="Q15" s="32">
        <v>-676.12</v>
      </c>
      <c r="R15" s="32">
        <v>-676.12</v>
      </c>
      <c r="S15" s="32">
        <v>29839.32</v>
      </c>
      <c r="T15" s="32">
        <v>29839.32</v>
      </c>
      <c r="U15" s="32">
        <v>14733.22</v>
      </c>
      <c r="V15" s="32">
        <v>-4969.47</v>
      </c>
      <c r="W15" s="32">
        <v>-4969.47</v>
      </c>
      <c r="X15" s="32">
        <v>366330.68</v>
      </c>
      <c r="Y15" s="32">
        <v>543139.36</v>
      </c>
      <c r="Z15" s="32">
        <v>356860.64</v>
      </c>
      <c r="AA15" s="40">
        <v>7.4899999999999994E-2</v>
      </c>
      <c r="AB15" s="41">
        <v>0.15206900193495465</v>
      </c>
      <c r="AC15" s="41">
        <v>0.15679906542232902</v>
      </c>
      <c r="AD15" s="41" t="s">
        <v>117</v>
      </c>
      <c r="AF15" s="12"/>
      <c r="AG15" s="16"/>
      <c r="AI15" s="4"/>
      <c r="AJ15" s="14"/>
      <c r="AL15" s="4"/>
      <c r="AM15" s="7"/>
      <c r="AN15" s="4"/>
      <c r="AO15" s="7"/>
      <c r="AP15" s="4"/>
      <c r="AQ15" s="7"/>
    </row>
    <row r="16" spans="1:44" ht="16">
      <c r="A16" s="39" t="s">
        <v>201</v>
      </c>
      <c r="B16" s="1" t="s">
        <v>232</v>
      </c>
      <c r="C16" s="34" t="s">
        <v>221</v>
      </c>
      <c r="D16" s="31">
        <v>1000000</v>
      </c>
      <c r="E16" s="32">
        <v>0</v>
      </c>
      <c r="F16" s="36">
        <v>106673.86</v>
      </c>
      <c r="G16" s="36">
        <v>106673.86</v>
      </c>
      <c r="H16" s="32">
        <v>0</v>
      </c>
      <c r="I16" s="33">
        <v>-326.36</v>
      </c>
      <c r="J16" s="32">
        <v>0</v>
      </c>
      <c r="K16" s="33">
        <v>771.37</v>
      </c>
      <c r="L16" s="33">
        <v>-19030.05</v>
      </c>
      <c r="M16" s="33">
        <v>5142.0200000000004</v>
      </c>
      <c r="N16" s="32">
        <v>0</v>
      </c>
      <c r="O16" s="33">
        <v>-2914.35</v>
      </c>
      <c r="P16" s="32">
        <v>-16031.01</v>
      </c>
      <c r="Q16" s="32">
        <v>-751.25</v>
      </c>
      <c r="R16" s="32">
        <v>-751.25</v>
      </c>
      <c r="S16" s="32">
        <v>33154.82</v>
      </c>
      <c r="T16" s="32">
        <v>33154.82</v>
      </c>
      <c r="U16" s="32">
        <v>16372.56</v>
      </c>
      <c r="V16" s="32">
        <v>-5522.78</v>
      </c>
      <c r="W16" s="32">
        <v>-5522.78</v>
      </c>
      <c r="X16" s="32">
        <v>407035.24</v>
      </c>
      <c r="Y16" s="32">
        <v>603488.18000000005</v>
      </c>
      <c r="Z16" s="32">
        <v>396511.82</v>
      </c>
      <c r="AA16" s="40">
        <v>7.4899999999999994E-2</v>
      </c>
      <c r="AB16" s="41">
        <v>0.15206900193495465</v>
      </c>
      <c r="AC16" s="41">
        <v>0.15679906542232902</v>
      </c>
      <c r="AD16" s="41"/>
      <c r="AF16" s="12"/>
      <c r="AG16" s="16"/>
      <c r="AI16" s="4"/>
      <c r="AJ16" s="14"/>
      <c r="AL16" s="4"/>
      <c r="AM16" s="7"/>
      <c r="AN16" s="4"/>
      <c r="AO16" s="7"/>
      <c r="AP16" s="4"/>
      <c r="AQ16" s="7"/>
    </row>
    <row r="17" spans="1:43" ht="16">
      <c r="A17" s="39" t="s">
        <v>201</v>
      </c>
      <c r="B17" s="1" t="s">
        <v>233</v>
      </c>
      <c r="C17" s="34" t="s">
        <v>221</v>
      </c>
      <c r="D17" s="31">
        <v>1000000</v>
      </c>
      <c r="E17" s="32">
        <v>0</v>
      </c>
      <c r="F17" s="36">
        <v>106673.86</v>
      </c>
      <c r="G17" s="36">
        <v>106673.86</v>
      </c>
      <c r="H17" s="32">
        <v>0</v>
      </c>
      <c r="I17" s="33">
        <v>-326.36</v>
      </c>
      <c r="J17" s="32">
        <v>0</v>
      </c>
      <c r="K17" s="33">
        <v>771.37</v>
      </c>
      <c r="L17" s="33">
        <v>-19034.25</v>
      </c>
      <c r="M17" s="33">
        <v>5142.0200000000004</v>
      </c>
      <c r="N17" s="32">
        <v>0</v>
      </c>
      <c r="O17" s="33">
        <v>-2914.35</v>
      </c>
      <c r="P17" s="32">
        <v>-16035.21</v>
      </c>
      <c r="Q17" s="32">
        <v>-751.25</v>
      </c>
      <c r="R17" s="32">
        <v>-751.25</v>
      </c>
      <c r="S17" s="32">
        <v>33154.82</v>
      </c>
      <c r="T17" s="32">
        <v>33154.82</v>
      </c>
      <c r="U17" s="32">
        <v>16368.36</v>
      </c>
      <c r="V17" s="32">
        <v>-5520.68</v>
      </c>
      <c r="W17" s="32">
        <v>-5520.68</v>
      </c>
      <c r="X17" s="32">
        <v>407033.14</v>
      </c>
      <c r="Y17" s="32">
        <v>603488.18000000005</v>
      </c>
      <c r="Z17" s="32">
        <v>396511.82</v>
      </c>
      <c r="AA17" s="40">
        <v>7.4899999999999994E-2</v>
      </c>
      <c r="AB17" s="41">
        <v>0.15206900193495465</v>
      </c>
      <c r="AC17" s="41">
        <v>0.15679906542232902</v>
      </c>
      <c r="AD17" s="41" t="s">
        <v>117</v>
      </c>
      <c r="AF17" s="12"/>
      <c r="AG17" s="16"/>
      <c r="AI17" s="4"/>
      <c r="AJ17" s="14"/>
      <c r="AL17" s="4"/>
      <c r="AM17" s="7"/>
      <c r="AN17" s="4"/>
      <c r="AO17" s="7"/>
      <c r="AP17" s="4"/>
      <c r="AQ17" s="7"/>
    </row>
    <row r="18" spans="1:43" ht="16">
      <c r="A18" s="39" t="s">
        <v>201</v>
      </c>
      <c r="B18" s="1" t="s">
        <v>234</v>
      </c>
      <c r="C18" s="34" t="s">
        <v>221</v>
      </c>
      <c r="D18" s="31">
        <v>250000</v>
      </c>
      <c r="E18" s="32">
        <v>0</v>
      </c>
      <c r="F18" s="36">
        <v>26668.465</v>
      </c>
      <c r="G18" s="36">
        <v>26668.465</v>
      </c>
      <c r="H18" s="32">
        <v>0</v>
      </c>
      <c r="I18" s="33">
        <v>-81.58</v>
      </c>
      <c r="J18" s="32">
        <v>0</v>
      </c>
      <c r="K18" s="33">
        <v>192.84</v>
      </c>
      <c r="L18" s="33">
        <v>-4757.51</v>
      </c>
      <c r="M18" s="33">
        <v>1285.5</v>
      </c>
      <c r="N18" s="32">
        <v>0</v>
      </c>
      <c r="O18" s="33">
        <v>-728.63</v>
      </c>
      <c r="P18" s="32">
        <v>-4007.8</v>
      </c>
      <c r="Q18" s="32">
        <v>-187.81</v>
      </c>
      <c r="R18" s="32">
        <v>-187.81</v>
      </c>
      <c r="S18" s="32">
        <v>8288.7000000000007</v>
      </c>
      <c r="T18" s="32">
        <v>8288.7000000000007</v>
      </c>
      <c r="U18" s="32">
        <v>4093.09</v>
      </c>
      <c r="V18" s="32">
        <v>-1380.67</v>
      </c>
      <c r="W18" s="32">
        <v>-1380.67</v>
      </c>
      <c r="X18" s="32">
        <v>101758.79</v>
      </c>
      <c r="Y18" s="32">
        <v>150872.04999999999</v>
      </c>
      <c r="Z18" s="32">
        <v>99127.95</v>
      </c>
      <c r="AA18" s="40">
        <v>7.4899999999999994E-2</v>
      </c>
      <c r="AB18" s="41">
        <v>0.15206900193495465</v>
      </c>
      <c r="AC18" s="41">
        <v>0.15679906542232902</v>
      </c>
      <c r="AD18" s="41" t="s">
        <v>117</v>
      </c>
      <c r="AF18" s="12"/>
      <c r="AG18" s="16"/>
      <c r="AI18" s="4"/>
      <c r="AJ18" s="14"/>
      <c r="AL18" s="4"/>
      <c r="AM18" s="7"/>
      <c r="AN18" s="4"/>
      <c r="AO18" s="7"/>
      <c r="AP18" s="4"/>
      <c r="AQ18" s="7"/>
    </row>
    <row r="19" spans="1:43" ht="16">
      <c r="A19" s="39" t="s">
        <v>201</v>
      </c>
      <c r="B19" s="1" t="s">
        <v>235</v>
      </c>
      <c r="C19" s="34" t="s">
        <v>221</v>
      </c>
      <c r="D19" s="31">
        <v>300000</v>
      </c>
      <c r="E19" s="32">
        <v>0</v>
      </c>
      <c r="F19" s="36">
        <v>32002.154999999999</v>
      </c>
      <c r="G19" s="36">
        <v>32002.154999999999</v>
      </c>
      <c r="H19" s="32">
        <v>0</v>
      </c>
      <c r="I19" s="33">
        <v>-97.9</v>
      </c>
      <c r="J19" s="32">
        <v>0</v>
      </c>
      <c r="K19" s="33">
        <v>231.41</v>
      </c>
      <c r="L19" s="33">
        <v>-5709.02</v>
      </c>
      <c r="M19" s="33">
        <v>1542.61</v>
      </c>
      <c r="N19" s="32">
        <v>0</v>
      </c>
      <c r="O19" s="33">
        <v>-874.27</v>
      </c>
      <c r="P19" s="32">
        <v>-4809.2700000000004</v>
      </c>
      <c r="Q19" s="32">
        <v>-225.38</v>
      </c>
      <c r="R19" s="32">
        <v>-225.38</v>
      </c>
      <c r="S19" s="32">
        <v>9946.4500000000007</v>
      </c>
      <c r="T19" s="32">
        <v>9946.4500000000007</v>
      </c>
      <c r="U19" s="32">
        <v>4911.8</v>
      </c>
      <c r="V19" s="32">
        <v>-1656.86</v>
      </c>
      <c r="W19" s="32">
        <v>-1656.86</v>
      </c>
      <c r="X19" s="32">
        <v>122110.59</v>
      </c>
      <c r="Y19" s="32">
        <v>181046.45</v>
      </c>
      <c r="Z19" s="32">
        <v>118953.55</v>
      </c>
      <c r="AA19" s="40">
        <v>7.4899999999999994E-2</v>
      </c>
      <c r="AB19" s="41">
        <v>0.15206900193495465</v>
      </c>
      <c r="AC19" s="41">
        <v>0.15679906542232902</v>
      </c>
      <c r="AD19" s="41" t="s">
        <v>117</v>
      </c>
      <c r="AF19" s="12"/>
      <c r="AG19" s="16"/>
      <c r="AI19" s="4"/>
      <c r="AJ19" s="14"/>
      <c r="AL19" s="4"/>
      <c r="AM19" s="7"/>
      <c r="AN19" s="4"/>
      <c r="AO19" s="7"/>
      <c r="AP19" s="4"/>
      <c r="AQ19" s="7"/>
    </row>
    <row r="20" spans="1:43" ht="16">
      <c r="A20" s="39" t="s">
        <v>201</v>
      </c>
      <c r="B20" s="1" t="s">
        <v>236</v>
      </c>
      <c r="C20" s="34" t="s">
        <v>221</v>
      </c>
      <c r="D20" s="31">
        <v>100000</v>
      </c>
      <c r="E20" s="32">
        <v>0</v>
      </c>
      <c r="F20" s="36">
        <v>10667.385</v>
      </c>
      <c r="G20" s="36">
        <v>10667.385</v>
      </c>
      <c r="H20" s="32">
        <v>0</v>
      </c>
      <c r="I20" s="33">
        <v>-32.630000000000003</v>
      </c>
      <c r="J20" s="32">
        <v>0</v>
      </c>
      <c r="K20" s="33">
        <v>77.14</v>
      </c>
      <c r="L20" s="33">
        <v>-1903.01</v>
      </c>
      <c r="M20" s="33">
        <v>514.20000000000005</v>
      </c>
      <c r="N20" s="32">
        <v>0</v>
      </c>
      <c r="O20" s="33">
        <v>-291.44</v>
      </c>
      <c r="P20" s="32">
        <v>-1603.11</v>
      </c>
      <c r="Q20" s="32">
        <v>-75.12</v>
      </c>
      <c r="R20" s="32">
        <v>-75.12</v>
      </c>
      <c r="S20" s="32">
        <v>3315.48</v>
      </c>
      <c r="T20" s="32">
        <v>3315.48</v>
      </c>
      <c r="U20" s="32">
        <v>1637.25</v>
      </c>
      <c r="V20" s="32">
        <v>-552.28</v>
      </c>
      <c r="W20" s="32">
        <v>-552.28</v>
      </c>
      <c r="X20" s="32">
        <v>40703.519999999997</v>
      </c>
      <c r="Y20" s="32">
        <v>60348.82</v>
      </c>
      <c r="Z20" s="32">
        <v>39651.18</v>
      </c>
      <c r="AA20" s="40">
        <v>7.4899999999999994E-2</v>
      </c>
      <c r="AB20" s="41">
        <v>0.15206900193495465</v>
      </c>
      <c r="AC20" s="41">
        <v>0.15679906542232902</v>
      </c>
      <c r="AD20" s="41"/>
      <c r="AF20" s="12"/>
      <c r="AG20" s="16"/>
      <c r="AI20" s="4"/>
      <c r="AJ20" s="14"/>
      <c r="AL20" s="4"/>
      <c r="AM20" s="7"/>
      <c r="AN20" s="4"/>
      <c r="AO20" s="7"/>
      <c r="AP20" s="4"/>
      <c r="AQ20" s="7"/>
    </row>
    <row r="21" spans="1:43" ht="16">
      <c r="A21" s="39" t="s">
        <v>201</v>
      </c>
      <c r="B21" s="1" t="s">
        <v>237</v>
      </c>
      <c r="C21" s="34" t="s">
        <v>221</v>
      </c>
      <c r="D21" s="31">
        <v>1000000</v>
      </c>
      <c r="E21" s="32">
        <v>0</v>
      </c>
      <c r="F21" s="36">
        <v>106673.86</v>
      </c>
      <c r="G21" s="36">
        <v>106673.86</v>
      </c>
      <c r="H21" s="32">
        <v>0</v>
      </c>
      <c r="I21" s="33">
        <v>-326.36</v>
      </c>
      <c r="J21" s="32">
        <v>0</v>
      </c>
      <c r="K21" s="33">
        <v>771.37</v>
      </c>
      <c r="L21" s="33">
        <v>-19034.25</v>
      </c>
      <c r="M21" s="33">
        <v>5142.0200000000004</v>
      </c>
      <c r="N21" s="32">
        <v>0</v>
      </c>
      <c r="O21" s="33">
        <v>-2914.35</v>
      </c>
      <c r="P21" s="32">
        <v>-16035.21</v>
      </c>
      <c r="Q21" s="32">
        <v>-751.25</v>
      </c>
      <c r="R21" s="32">
        <v>-751.25</v>
      </c>
      <c r="S21" s="32">
        <v>33154.82</v>
      </c>
      <c r="T21" s="32">
        <v>33154.82</v>
      </c>
      <c r="U21" s="32">
        <v>16368.36</v>
      </c>
      <c r="V21" s="32">
        <v>-5520.68</v>
      </c>
      <c r="W21" s="32">
        <v>-5520.68</v>
      </c>
      <c r="X21" s="32">
        <v>407033.14</v>
      </c>
      <c r="Y21" s="32">
        <v>603488.18000000005</v>
      </c>
      <c r="Z21" s="32">
        <v>396511.82</v>
      </c>
      <c r="AA21" s="40">
        <v>7.4899999999999994E-2</v>
      </c>
      <c r="AB21" s="41">
        <v>0.15206900193495465</v>
      </c>
      <c r="AC21" s="41">
        <v>0.15679906542232902</v>
      </c>
      <c r="AD21" s="41" t="s">
        <v>117</v>
      </c>
      <c r="AF21" s="12"/>
      <c r="AG21" s="16"/>
      <c r="AI21" s="4"/>
      <c r="AJ21" s="14"/>
      <c r="AL21" s="4"/>
      <c r="AM21" s="7"/>
      <c r="AN21" s="4"/>
      <c r="AO21" s="7"/>
      <c r="AP21" s="4"/>
      <c r="AQ21" s="7"/>
    </row>
    <row r="22" spans="1:43" ht="16">
      <c r="A22" s="39" t="s">
        <v>201</v>
      </c>
      <c r="B22" s="1" t="s">
        <v>238</v>
      </c>
      <c r="C22" s="34" t="s">
        <v>221</v>
      </c>
      <c r="D22" s="31">
        <v>35000000</v>
      </c>
      <c r="E22" s="32">
        <v>0</v>
      </c>
      <c r="F22" s="36">
        <v>3733585.0150000001</v>
      </c>
      <c r="G22" s="36">
        <v>3733585.0150000001</v>
      </c>
      <c r="H22" s="32">
        <v>0</v>
      </c>
      <c r="I22" s="33">
        <v>-11422.18</v>
      </c>
      <c r="J22" s="32">
        <v>0</v>
      </c>
      <c r="K22" s="33">
        <v>26997.919999999998</v>
      </c>
      <c r="L22" s="33">
        <v>-513924.66</v>
      </c>
      <c r="M22" s="33">
        <v>138834.51</v>
      </c>
      <c r="N22" s="32">
        <v>0</v>
      </c>
      <c r="O22" s="33">
        <v>-102002.04</v>
      </c>
      <c r="P22" s="32">
        <v>-450094.27</v>
      </c>
      <c r="Q22" s="32">
        <v>-26293.91</v>
      </c>
      <c r="R22" s="32">
        <v>-26293.91</v>
      </c>
      <c r="S22" s="32">
        <v>1160418.3700000001</v>
      </c>
      <c r="T22" s="32">
        <v>1160418.3700000001</v>
      </c>
      <c r="U22" s="32">
        <v>684030.19</v>
      </c>
      <c r="V22" s="32">
        <v>-228224.64000000001</v>
      </c>
      <c r="W22" s="32">
        <v>-228224.64000000001</v>
      </c>
      <c r="X22" s="32">
        <v>444383.37</v>
      </c>
      <c r="Y22" s="32">
        <v>35000000</v>
      </c>
      <c r="Z22" s="32">
        <v>0</v>
      </c>
      <c r="AA22" s="40">
        <v>560.08259999999996</v>
      </c>
      <c r="AB22" s="41">
        <v>0.15206900193495465</v>
      </c>
      <c r="AC22" s="41">
        <v>0.15679906542232902</v>
      </c>
      <c r="AD22" s="41" t="s">
        <v>117</v>
      </c>
      <c r="AF22" s="12"/>
      <c r="AG22" s="16"/>
      <c r="AI22" s="4"/>
      <c r="AJ22" s="14"/>
      <c r="AL22" s="4"/>
      <c r="AM22" s="7"/>
      <c r="AN22" s="4"/>
      <c r="AO22" s="7"/>
      <c r="AP22" s="4"/>
      <c r="AQ22" s="7"/>
    </row>
    <row r="23" spans="1:43" ht="16">
      <c r="A23" s="39" t="s">
        <v>201</v>
      </c>
      <c r="B23" s="1" t="s">
        <v>239</v>
      </c>
      <c r="C23" s="34" t="s">
        <v>221</v>
      </c>
      <c r="D23" s="31">
        <v>750000</v>
      </c>
      <c r="E23" s="32">
        <v>0</v>
      </c>
      <c r="F23" s="36">
        <v>80005.395000000004</v>
      </c>
      <c r="G23" s="36">
        <v>80005.395000000004</v>
      </c>
      <c r="H23" s="32">
        <v>0</v>
      </c>
      <c r="I23" s="33">
        <v>-244.75</v>
      </c>
      <c r="J23" s="32">
        <v>0</v>
      </c>
      <c r="K23" s="33">
        <v>578.53</v>
      </c>
      <c r="L23" s="33">
        <v>-14275.68</v>
      </c>
      <c r="M23" s="33">
        <v>3856.51</v>
      </c>
      <c r="N23" s="32">
        <v>0</v>
      </c>
      <c r="O23" s="33">
        <v>-2185.7199999999998</v>
      </c>
      <c r="P23" s="32">
        <v>-12026.36</v>
      </c>
      <c r="Q23" s="32">
        <v>-563.44000000000005</v>
      </c>
      <c r="R23" s="32">
        <v>-563.44000000000005</v>
      </c>
      <c r="S23" s="32">
        <v>24866.11</v>
      </c>
      <c r="T23" s="32">
        <v>24866.11</v>
      </c>
      <c r="U23" s="32">
        <v>12276.31</v>
      </c>
      <c r="V23" s="32">
        <v>-4140.54</v>
      </c>
      <c r="W23" s="32">
        <v>-4140.54</v>
      </c>
      <c r="X23" s="32">
        <v>305274.89</v>
      </c>
      <c r="Y23" s="32">
        <v>452616.13</v>
      </c>
      <c r="Z23" s="32">
        <v>297383.87</v>
      </c>
      <c r="AA23" s="40">
        <v>7.4899999999999994E-2</v>
      </c>
      <c r="AB23" s="41">
        <v>0.15206900193495465</v>
      </c>
      <c r="AC23" s="41">
        <v>0.15679906542232902</v>
      </c>
      <c r="AD23" s="41" t="s">
        <v>117</v>
      </c>
      <c r="AF23" s="12"/>
      <c r="AG23" s="16"/>
      <c r="AI23" s="4"/>
      <c r="AJ23" s="14"/>
      <c r="AL23" s="4"/>
      <c r="AM23" s="7"/>
      <c r="AN23" s="4"/>
      <c r="AO23" s="7"/>
      <c r="AP23" s="4"/>
      <c r="AQ23" s="7"/>
    </row>
    <row r="24" spans="1:43" ht="16">
      <c r="A24" s="39" t="s">
        <v>201</v>
      </c>
      <c r="B24" s="1" t="s">
        <v>240</v>
      </c>
      <c r="C24" s="34" t="s">
        <v>221</v>
      </c>
      <c r="D24" s="31">
        <v>150000</v>
      </c>
      <c r="E24" s="32">
        <v>0</v>
      </c>
      <c r="F24" s="36">
        <v>16001.08</v>
      </c>
      <c r="G24" s="36">
        <v>16001.08</v>
      </c>
      <c r="H24" s="32">
        <v>0</v>
      </c>
      <c r="I24" s="33">
        <v>-48.94</v>
      </c>
      <c r="J24" s="32">
        <v>0</v>
      </c>
      <c r="K24" s="33">
        <v>115.71</v>
      </c>
      <c r="L24" s="33">
        <v>-2855.14</v>
      </c>
      <c r="M24" s="33">
        <v>771.3</v>
      </c>
      <c r="N24" s="32">
        <v>0</v>
      </c>
      <c r="O24" s="33">
        <v>-437.15</v>
      </c>
      <c r="P24" s="32">
        <v>-2405.2800000000002</v>
      </c>
      <c r="Q24" s="32">
        <v>-112.68</v>
      </c>
      <c r="R24" s="32">
        <v>-112.68</v>
      </c>
      <c r="S24" s="32">
        <v>4973.2299999999996</v>
      </c>
      <c r="T24" s="32">
        <v>4973.2299999999996</v>
      </c>
      <c r="U24" s="32">
        <v>2455.27</v>
      </c>
      <c r="V24" s="32">
        <v>-828.12</v>
      </c>
      <c r="W24" s="32">
        <v>-828.12</v>
      </c>
      <c r="X24" s="32">
        <v>61054.98</v>
      </c>
      <c r="Y24" s="32">
        <v>90523.23</v>
      </c>
      <c r="Z24" s="32">
        <v>59476.77</v>
      </c>
      <c r="AA24" s="40">
        <v>7.4899999999999994E-2</v>
      </c>
      <c r="AB24" s="41">
        <v>0.15206900193495465</v>
      </c>
      <c r="AC24" s="41">
        <v>0.15679906542232902</v>
      </c>
      <c r="AD24" s="41" t="s">
        <v>117</v>
      </c>
      <c r="AF24" s="12"/>
      <c r="AG24" s="16"/>
      <c r="AI24" s="4"/>
      <c r="AJ24" s="14"/>
      <c r="AL24" s="4"/>
      <c r="AM24" s="7"/>
      <c r="AN24" s="4"/>
      <c r="AO24" s="7"/>
      <c r="AP24" s="4"/>
      <c r="AQ24" s="7"/>
    </row>
    <row r="25" spans="1:43" ht="16">
      <c r="A25" s="39" t="s">
        <v>201</v>
      </c>
      <c r="B25" s="1" t="s">
        <v>241</v>
      </c>
      <c r="C25" s="34" t="s">
        <v>221</v>
      </c>
      <c r="D25" s="31">
        <v>900000</v>
      </c>
      <c r="E25" s="32">
        <v>0</v>
      </c>
      <c r="F25" s="36">
        <v>96006.47</v>
      </c>
      <c r="G25" s="36">
        <v>96006.47</v>
      </c>
      <c r="H25" s="32">
        <v>0</v>
      </c>
      <c r="I25" s="33">
        <v>-293.70999999999998</v>
      </c>
      <c r="J25" s="32">
        <v>0</v>
      </c>
      <c r="K25" s="33">
        <v>694.23</v>
      </c>
      <c r="L25" s="33">
        <v>-17127.05</v>
      </c>
      <c r="M25" s="33">
        <v>4627.84</v>
      </c>
      <c r="N25" s="32">
        <v>0</v>
      </c>
      <c r="O25" s="33">
        <v>-2622.89</v>
      </c>
      <c r="P25" s="32">
        <v>-14427.87</v>
      </c>
      <c r="Q25" s="32">
        <v>-676.12</v>
      </c>
      <c r="R25" s="32">
        <v>-676.12</v>
      </c>
      <c r="S25" s="32">
        <v>29839.32</v>
      </c>
      <c r="T25" s="32">
        <v>29839.32</v>
      </c>
      <c r="U25" s="32">
        <v>14735.33</v>
      </c>
      <c r="V25" s="32">
        <v>-4970.53</v>
      </c>
      <c r="W25" s="32">
        <v>-4970.53</v>
      </c>
      <c r="X25" s="32">
        <v>366331.73</v>
      </c>
      <c r="Y25" s="32">
        <v>543139.36</v>
      </c>
      <c r="Z25" s="32">
        <v>356860.64</v>
      </c>
      <c r="AA25" s="40">
        <v>7.4899999999999994E-2</v>
      </c>
      <c r="AB25" s="41">
        <v>0.15206900193495465</v>
      </c>
      <c r="AC25" s="41">
        <v>0.15679906542232902</v>
      </c>
      <c r="AD25" s="41"/>
      <c r="AF25" s="12"/>
      <c r="AG25" s="16"/>
      <c r="AI25" s="4"/>
      <c r="AJ25" s="14"/>
      <c r="AL25" s="4"/>
      <c r="AM25" s="7"/>
      <c r="AN25" s="4"/>
      <c r="AO25" s="7"/>
      <c r="AP25" s="4"/>
      <c r="AQ25" s="7"/>
    </row>
    <row r="26" spans="1:43" ht="16">
      <c r="A26" s="39" t="s">
        <v>201</v>
      </c>
      <c r="B26" s="1" t="s">
        <v>242</v>
      </c>
      <c r="C26" s="34" t="s">
        <v>221</v>
      </c>
      <c r="D26" s="31">
        <v>1000000</v>
      </c>
      <c r="E26" s="32">
        <v>0</v>
      </c>
      <c r="F26" s="36">
        <v>106673.86</v>
      </c>
      <c r="G26" s="36">
        <v>106673.86</v>
      </c>
      <c r="H26" s="32">
        <v>0</v>
      </c>
      <c r="I26" s="33">
        <v>-326.36</v>
      </c>
      <c r="J26" s="32">
        <v>0</v>
      </c>
      <c r="K26" s="33">
        <v>771.37</v>
      </c>
      <c r="L26" s="33">
        <v>-19030.05</v>
      </c>
      <c r="M26" s="33">
        <v>5142.0200000000004</v>
      </c>
      <c r="N26" s="32">
        <v>0</v>
      </c>
      <c r="O26" s="33">
        <v>-2914.35</v>
      </c>
      <c r="P26" s="32">
        <v>-16031.01</v>
      </c>
      <c r="Q26" s="32">
        <v>-751.25</v>
      </c>
      <c r="R26" s="32">
        <v>-751.25</v>
      </c>
      <c r="S26" s="32">
        <v>33154.82</v>
      </c>
      <c r="T26" s="32">
        <v>33154.82</v>
      </c>
      <c r="U26" s="32">
        <v>16372.56</v>
      </c>
      <c r="V26" s="32">
        <v>-5522.78</v>
      </c>
      <c r="W26" s="32">
        <v>-5522.78</v>
      </c>
      <c r="X26" s="32">
        <v>407035.24</v>
      </c>
      <c r="Y26" s="32">
        <v>603488.18000000005</v>
      </c>
      <c r="Z26" s="32">
        <v>396511.82</v>
      </c>
      <c r="AA26" s="40">
        <v>7.4899999999999994E-2</v>
      </c>
      <c r="AB26" s="41">
        <v>0.15206900193495465</v>
      </c>
      <c r="AC26" s="41">
        <v>0.15679906542232902</v>
      </c>
      <c r="AD26" s="41"/>
      <c r="AF26" s="12"/>
      <c r="AG26" s="16"/>
      <c r="AI26" s="4"/>
      <c r="AJ26" s="14"/>
      <c r="AL26" s="4"/>
      <c r="AM26" s="7"/>
      <c r="AN26" s="4"/>
      <c r="AO26" s="7"/>
      <c r="AP26" s="4"/>
      <c r="AQ26" s="7"/>
    </row>
    <row r="27" spans="1:43" ht="16">
      <c r="A27" s="39" t="s">
        <v>201</v>
      </c>
      <c r="B27" s="1" t="s">
        <v>243</v>
      </c>
      <c r="C27" s="34" t="s">
        <v>221</v>
      </c>
      <c r="D27" s="31">
        <v>1000000</v>
      </c>
      <c r="E27" s="32">
        <v>0</v>
      </c>
      <c r="F27" s="36">
        <v>106673.86</v>
      </c>
      <c r="G27" s="36">
        <v>106673.86</v>
      </c>
      <c r="H27" s="32">
        <v>0</v>
      </c>
      <c r="I27" s="33">
        <v>-326.36</v>
      </c>
      <c r="J27" s="32">
        <v>0</v>
      </c>
      <c r="K27" s="33">
        <v>771.37</v>
      </c>
      <c r="L27" s="33">
        <v>-19034.25</v>
      </c>
      <c r="M27" s="33">
        <v>5142.0200000000004</v>
      </c>
      <c r="N27" s="32">
        <v>0</v>
      </c>
      <c r="O27" s="33">
        <v>-2914.37</v>
      </c>
      <c r="P27" s="32">
        <v>-16035.23</v>
      </c>
      <c r="Q27" s="32">
        <v>-751.25</v>
      </c>
      <c r="R27" s="32">
        <v>-751.25</v>
      </c>
      <c r="S27" s="32">
        <v>33154.82</v>
      </c>
      <c r="T27" s="32">
        <v>33154.82</v>
      </c>
      <c r="U27" s="32">
        <v>16368.34</v>
      </c>
      <c r="V27" s="32">
        <v>-5520.67</v>
      </c>
      <c r="W27" s="32">
        <v>-5520.67</v>
      </c>
      <c r="X27" s="32">
        <v>407033.13</v>
      </c>
      <c r="Y27" s="32">
        <v>603488.18000000005</v>
      </c>
      <c r="Z27" s="32">
        <v>396511.82</v>
      </c>
      <c r="AA27" s="40">
        <v>7.4899999999999994E-2</v>
      </c>
      <c r="AB27" s="41">
        <v>0.15206900193495465</v>
      </c>
      <c r="AC27" s="41">
        <v>0.15679906542232902</v>
      </c>
      <c r="AD27" s="41" t="s">
        <v>117</v>
      </c>
      <c r="AI27" s="4"/>
    </row>
    <row r="28" spans="1:43" ht="16">
      <c r="A28" s="39" t="s">
        <v>201</v>
      </c>
      <c r="B28" s="1" t="s">
        <v>244</v>
      </c>
      <c r="C28" s="34" t="s">
        <v>221</v>
      </c>
      <c r="D28" s="31">
        <v>500000</v>
      </c>
      <c r="E28" s="32">
        <v>0</v>
      </c>
      <c r="F28" s="36">
        <v>53336.93</v>
      </c>
      <c r="G28" s="36">
        <v>53336.93</v>
      </c>
      <c r="H28" s="32">
        <v>0</v>
      </c>
      <c r="I28" s="33">
        <v>-163.16999999999999</v>
      </c>
      <c r="J28" s="32">
        <v>0</v>
      </c>
      <c r="K28" s="33">
        <v>385.68</v>
      </c>
      <c r="L28" s="33">
        <v>-9517.1200000000008</v>
      </c>
      <c r="M28" s="33">
        <v>2571.0100000000002</v>
      </c>
      <c r="N28" s="32">
        <v>0</v>
      </c>
      <c r="O28" s="33">
        <v>-1457.12</v>
      </c>
      <c r="P28" s="32">
        <v>-8017.55</v>
      </c>
      <c r="Q28" s="32">
        <v>-375.63</v>
      </c>
      <c r="R28" s="32">
        <v>-375.63</v>
      </c>
      <c r="S28" s="32">
        <v>16577.41</v>
      </c>
      <c r="T28" s="32">
        <v>16577.41</v>
      </c>
      <c r="U28" s="32">
        <v>8184.23</v>
      </c>
      <c r="V28" s="32">
        <v>-2760.37</v>
      </c>
      <c r="W28" s="32">
        <v>-2760.37</v>
      </c>
      <c r="X28" s="32">
        <v>203516.59</v>
      </c>
      <c r="Y28" s="32">
        <v>301744.09999999998</v>
      </c>
      <c r="Z28" s="32">
        <v>198255.9</v>
      </c>
      <c r="AA28" s="40">
        <v>7.4899999999999994E-2</v>
      </c>
      <c r="AB28" s="41">
        <v>0.15206900193495465</v>
      </c>
      <c r="AC28" s="41">
        <v>0.15679906542232902</v>
      </c>
      <c r="AD28" s="41" t="s">
        <v>117</v>
      </c>
      <c r="AI28" s="4"/>
    </row>
    <row r="29" spans="1:43" s="20" customFormat="1" ht="16">
      <c r="A29" s="39" t="s">
        <v>201</v>
      </c>
      <c r="B29" s="1" t="s">
        <v>245</v>
      </c>
      <c r="C29" s="34" t="s">
        <v>221</v>
      </c>
      <c r="D29" s="31">
        <v>150000</v>
      </c>
      <c r="E29" s="32">
        <v>0</v>
      </c>
      <c r="F29" s="36">
        <v>16001.08</v>
      </c>
      <c r="G29" s="36">
        <v>16001.08</v>
      </c>
      <c r="H29" s="32">
        <v>0</v>
      </c>
      <c r="I29" s="33">
        <v>-48.94</v>
      </c>
      <c r="J29" s="32">
        <v>0</v>
      </c>
      <c r="K29" s="33">
        <v>115.71</v>
      </c>
      <c r="L29" s="33">
        <v>-2855.14</v>
      </c>
      <c r="M29" s="33">
        <v>771.3</v>
      </c>
      <c r="N29" s="32">
        <v>0</v>
      </c>
      <c r="O29" s="33">
        <v>-437.14</v>
      </c>
      <c r="P29" s="32">
        <v>-2405.27</v>
      </c>
      <c r="Q29" s="32">
        <v>-112.68</v>
      </c>
      <c r="R29" s="32">
        <v>-112.68</v>
      </c>
      <c r="S29" s="32">
        <v>4973.2299999999996</v>
      </c>
      <c r="T29" s="32">
        <v>4973.2299999999996</v>
      </c>
      <c r="U29" s="32">
        <v>2455.2800000000002</v>
      </c>
      <c r="V29" s="32">
        <v>-828.12</v>
      </c>
      <c r="W29" s="32">
        <v>-828.12</v>
      </c>
      <c r="X29" s="32">
        <v>61054.99</v>
      </c>
      <c r="Y29" s="32">
        <v>90523.23</v>
      </c>
      <c r="Z29" s="32">
        <v>59476.77</v>
      </c>
      <c r="AA29" s="40">
        <v>7.4899999999999994E-2</v>
      </c>
      <c r="AB29" s="41">
        <v>0.15206900193495465</v>
      </c>
      <c r="AC29" s="41">
        <v>0.15679906542232902</v>
      </c>
      <c r="AD29" s="41" t="s">
        <v>117</v>
      </c>
      <c r="AH29" s="74"/>
      <c r="AI29" s="4"/>
    </row>
    <row r="30" spans="1:43" ht="16">
      <c r="A30" s="39" t="s">
        <v>201</v>
      </c>
      <c r="B30" s="1" t="s">
        <v>246</v>
      </c>
      <c r="C30" s="34" t="s">
        <v>221</v>
      </c>
      <c r="D30" s="31">
        <v>1000000</v>
      </c>
      <c r="E30" s="32">
        <v>0</v>
      </c>
      <c r="F30" s="36">
        <v>106673.86</v>
      </c>
      <c r="G30" s="36">
        <v>106673.86</v>
      </c>
      <c r="H30" s="32">
        <v>0</v>
      </c>
      <c r="I30" s="33">
        <v>-326.36</v>
      </c>
      <c r="J30" s="32">
        <v>0</v>
      </c>
      <c r="K30" s="33">
        <v>771.37</v>
      </c>
      <c r="L30" s="33">
        <v>-19034.25</v>
      </c>
      <c r="M30" s="33">
        <v>5142.0200000000004</v>
      </c>
      <c r="N30" s="32">
        <v>0</v>
      </c>
      <c r="O30" s="33">
        <v>-2914.37</v>
      </c>
      <c r="P30" s="32">
        <v>-16035.23</v>
      </c>
      <c r="Q30" s="32">
        <v>-751.25</v>
      </c>
      <c r="R30" s="32">
        <v>-751.25</v>
      </c>
      <c r="S30" s="32">
        <v>33154.82</v>
      </c>
      <c r="T30" s="32">
        <v>33154.82</v>
      </c>
      <c r="U30" s="32">
        <v>16368.34</v>
      </c>
      <c r="V30" s="32">
        <v>-5520.67</v>
      </c>
      <c r="W30" s="32">
        <v>-5520.67</v>
      </c>
      <c r="X30" s="32">
        <v>407033.13</v>
      </c>
      <c r="Y30" s="32">
        <v>603488.18000000005</v>
      </c>
      <c r="Z30" s="32">
        <v>396511.82</v>
      </c>
      <c r="AA30" s="40">
        <v>7.4899999999999994E-2</v>
      </c>
      <c r="AB30" s="41">
        <v>0.15206900193495465</v>
      </c>
      <c r="AC30" s="41">
        <v>0.15679906542232902</v>
      </c>
      <c r="AD30" s="41" t="s">
        <v>117</v>
      </c>
      <c r="AI30" s="4"/>
    </row>
    <row r="31" spans="1:43" ht="16">
      <c r="A31" s="39" t="s">
        <v>201</v>
      </c>
      <c r="B31" s="1" t="s">
        <v>247</v>
      </c>
      <c r="C31" s="34" t="s">
        <v>221</v>
      </c>
      <c r="D31" s="31">
        <v>1000000</v>
      </c>
      <c r="E31" s="32">
        <v>0</v>
      </c>
      <c r="F31" s="36">
        <v>106673.86</v>
      </c>
      <c r="G31" s="36">
        <v>106673.86</v>
      </c>
      <c r="H31" s="32">
        <v>0</v>
      </c>
      <c r="I31" s="33">
        <v>-326.36</v>
      </c>
      <c r="J31" s="32">
        <v>0</v>
      </c>
      <c r="K31" s="33">
        <v>771.37</v>
      </c>
      <c r="L31" s="33">
        <v>-19034.25</v>
      </c>
      <c r="M31" s="33">
        <v>5142.0200000000004</v>
      </c>
      <c r="N31" s="32">
        <v>0</v>
      </c>
      <c r="O31" s="33">
        <v>-2914.35</v>
      </c>
      <c r="P31" s="32">
        <v>-16035.21</v>
      </c>
      <c r="Q31" s="32">
        <v>-751.25</v>
      </c>
      <c r="R31" s="32">
        <v>-751.25</v>
      </c>
      <c r="S31" s="32">
        <v>33154.82</v>
      </c>
      <c r="T31" s="32">
        <v>33154.82</v>
      </c>
      <c r="U31" s="32">
        <v>16368.36</v>
      </c>
      <c r="V31" s="32">
        <v>-5520.68</v>
      </c>
      <c r="W31" s="32">
        <v>-5520.68</v>
      </c>
      <c r="X31" s="32">
        <v>407033.14</v>
      </c>
      <c r="Y31" s="32">
        <v>603488.18000000005</v>
      </c>
      <c r="Z31" s="32">
        <v>396511.82</v>
      </c>
      <c r="AA31" s="40">
        <v>7.4899999999999994E-2</v>
      </c>
      <c r="AB31" s="41">
        <v>0.15206900193495465</v>
      </c>
      <c r="AC31" s="41">
        <v>0.15679906542232902</v>
      </c>
      <c r="AD31" s="41" t="s">
        <v>117</v>
      </c>
      <c r="AI31" s="4"/>
    </row>
    <row r="32" spans="1:43" ht="16">
      <c r="A32" s="39" t="s">
        <v>201</v>
      </c>
      <c r="B32" s="1" t="s">
        <v>248</v>
      </c>
      <c r="C32" s="34" t="s">
        <v>221</v>
      </c>
      <c r="D32" s="31">
        <v>250000</v>
      </c>
      <c r="E32" s="32">
        <v>0</v>
      </c>
      <c r="F32" s="36">
        <v>26668.465</v>
      </c>
      <c r="G32" s="36">
        <v>26668.465</v>
      </c>
      <c r="H32" s="32">
        <v>0</v>
      </c>
      <c r="I32" s="33">
        <v>-81.58</v>
      </c>
      <c r="J32" s="32">
        <v>0</v>
      </c>
      <c r="K32" s="33">
        <v>192.84</v>
      </c>
      <c r="L32" s="33">
        <v>-4758.5600000000004</v>
      </c>
      <c r="M32" s="33">
        <v>1285.5</v>
      </c>
      <c r="N32" s="32">
        <v>0</v>
      </c>
      <c r="O32" s="33">
        <v>-728.63</v>
      </c>
      <c r="P32" s="32">
        <v>-4008.85</v>
      </c>
      <c r="Q32" s="32">
        <v>-187.81</v>
      </c>
      <c r="R32" s="32">
        <v>-187.81</v>
      </c>
      <c r="S32" s="32">
        <v>8288.7000000000007</v>
      </c>
      <c r="T32" s="32">
        <v>8288.7000000000007</v>
      </c>
      <c r="U32" s="32">
        <v>4092.04</v>
      </c>
      <c r="V32" s="32">
        <v>-1380.15</v>
      </c>
      <c r="W32" s="32">
        <v>-1380.15</v>
      </c>
      <c r="X32" s="32">
        <v>101758.26</v>
      </c>
      <c r="Y32" s="32">
        <v>150872.04999999999</v>
      </c>
      <c r="Z32" s="32">
        <v>99127.95</v>
      </c>
      <c r="AA32" s="40">
        <v>7.4899999999999994E-2</v>
      </c>
      <c r="AB32" s="41">
        <v>0.15206900193495465</v>
      </c>
      <c r="AC32" s="41">
        <v>0.15679906542232902</v>
      </c>
      <c r="AD32" s="41" t="s">
        <v>117</v>
      </c>
      <c r="AI32" s="4"/>
    </row>
    <row r="33" spans="1:35" ht="16">
      <c r="A33" s="39" t="s">
        <v>201</v>
      </c>
      <c r="B33" s="1" t="s">
        <v>249</v>
      </c>
      <c r="C33" s="34" t="s">
        <v>221</v>
      </c>
      <c r="D33" s="31">
        <v>400000</v>
      </c>
      <c r="E33" s="32">
        <v>0</v>
      </c>
      <c r="F33" s="36">
        <v>42669.544999999998</v>
      </c>
      <c r="G33" s="36">
        <v>42669.544999999998</v>
      </c>
      <c r="H33" s="32">
        <v>0</v>
      </c>
      <c r="I33" s="33">
        <v>-130.54</v>
      </c>
      <c r="J33" s="32">
        <v>0</v>
      </c>
      <c r="K33" s="33">
        <v>308.55</v>
      </c>
      <c r="L33" s="33">
        <v>-7613.7</v>
      </c>
      <c r="M33" s="33">
        <v>2056.81</v>
      </c>
      <c r="N33" s="32">
        <v>0</v>
      </c>
      <c r="O33" s="33">
        <v>-1165.76</v>
      </c>
      <c r="P33" s="32">
        <v>-6414.1</v>
      </c>
      <c r="Q33" s="32">
        <v>-300.5</v>
      </c>
      <c r="R33" s="32">
        <v>-300.5</v>
      </c>
      <c r="S33" s="32">
        <v>13261.92</v>
      </c>
      <c r="T33" s="32">
        <v>13261.92</v>
      </c>
      <c r="U33" s="32">
        <v>6547.32</v>
      </c>
      <c r="V33" s="32">
        <v>-2208.2600000000002</v>
      </c>
      <c r="W33" s="32">
        <v>-2208.2600000000002</v>
      </c>
      <c r="X33" s="32">
        <v>162813.25</v>
      </c>
      <c r="Y33" s="32">
        <v>241395.27</v>
      </c>
      <c r="Z33" s="32">
        <v>158604.73000000001</v>
      </c>
      <c r="AA33" s="40">
        <v>7.4899999999999994E-2</v>
      </c>
      <c r="AB33" s="41">
        <v>0.15206900193495465</v>
      </c>
      <c r="AC33" s="41">
        <v>0.15679906542232902</v>
      </c>
      <c r="AD33" s="41" t="s">
        <v>117</v>
      </c>
      <c r="AI33" s="4"/>
    </row>
    <row r="34" spans="1:35" ht="16">
      <c r="A34" s="39" t="s">
        <v>201</v>
      </c>
      <c r="B34" s="1" t="s">
        <v>250</v>
      </c>
      <c r="C34" s="34" t="s">
        <v>221</v>
      </c>
      <c r="D34" s="31">
        <v>200000</v>
      </c>
      <c r="E34" s="32">
        <v>0</v>
      </c>
      <c r="F34" s="36">
        <v>21334.77</v>
      </c>
      <c r="G34" s="36">
        <v>21334.77</v>
      </c>
      <c r="H34" s="32">
        <v>0</v>
      </c>
      <c r="I34" s="33">
        <v>-65.28</v>
      </c>
      <c r="J34" s="32">
        <v>0</v>
      </c>
      <c r="K34" s="33">
        <v>154.27000000000001</v>
      </c>
      <c r="L34" s="33">
        <v>-3806.85</v>
      </c>
      <c r="M34" s="33">
        <v>1028.4000000000001</v>
      </c>
      <c r="N34" s="32">
        <v>0</v>
      </c>
      <c r="O34" s="33">
        <v>-582.85</v>
      </c>
      <c r="P34" s="32">
        <v>-3207.03</v>
      </c>
      <c r="Q34" s="32">
        <v>-150.25</v>
      </c>
      <c r="R34" s="32">
        <v>-150.25</v>
      </c>
      <c r="S34" s="32">
        <v>6630.97</v>
      </c>
      <c r="T34" s="32">
        <v>6630.97</v>
      </c>
      <c r="U34" s="32">
        <v>3273.69</v>
      </c>
      <c r="V34" s="32">
        <v>-1104.1400000000001</v>
      </c>
      <c r="W34" s="32">
        <v>-1104.1400000000001</v>
      </c>
      <c r="X34" s="32">
        <v>81406.63</v>
      </c>
      <c r="Y34" s="32">
        <v>120697.64</v>
      </c>
      <c r="Z34" s="32">
        <v>79302.36</v>
      </c>
      <c r="AA34" s="40">
        <v>7.4899999999999994E-2</v>
      </c>
      <c r="AB34" s="41">
        <v>0.15206900193495465</v>
      </c>
      <c r="AC34" s="41">
        <v>0.15679906542232902</v>
      </c>
      <c r="AD34" s="41" t="s">
        <v>117</v>
      </c>
      <c r="AI34" s="4"/>
    </row>
    <row r="35" spans="1:35" ht="16">
      <c r="A35" s="39" t="s">
        <v>201</v>
      </c>
      <c r="B35" s="1" t="s">
        <v>251</v>
      </c>
      <c r="C35" s="34" t="s">
        <v>221</v>
      </c>
      <c r="D35" s="31">
        <v>2000000</v>
      </c>
      <c r="E35" s="32">
        <v>0</v>
      </c>
      <c r="F35" s="36">
        <v>213347.715</v>
      </c>
      <c r="G35" s="36">
        <v>213347.715</v>
      </c>
      <c r="H35" s="32">
        <v>0</v>
      </c>
      <c r="I35" s="33">
        <v>-652.69000000000005</v>
      </c>
      <c r="J35" s="32">
        <v>0</v>
      </c>
      <c r="K35" s="33">
        <v>1542.74</v>
      </c>
      <c r="L35" s="33">
        <v>-38068.49</v>
      </c>
      <c r="M35" s="33">
        <v>10284.040000000001</v>
      </c>
      <c r="N35" s="32">
        <v>0</v>
      </c>
      <c r="O35" s="33">
        <v>-5828.68</v>
      </c>
      <c r="P35" s="32">
        <v>-32070.39</v>
      </c>
      <c r="Q35" s="32">
        <v>-1502.52</v>
      </c>
      <c r="R35" s="32">
        <v>-1502.52</v>
      </c>
      <c r="S35" s="32">
        <v>66309.62</v>
      </c>
      <c r="T35" s="32">
        <v>66309.62</v>
      </c>
      <c r="U35" s="32">
        <v>32736.71</v>
      </c>
      <c r="V35" s="32">
        <v>-11041.37</v>
      </c>
      <c r="W35" s="32">
        <v>-11041.37</v>
      </c>
      <c r="X35" s="32">
        <v>814066.29</v>
      </c>
      <c r="Y35" s="32">
        <v>1206976.3600000001</v>
      </c>
      <c r="Z35" s="32">
        <v>793023.64</v>
      </c>
      <c r="AA35" s="40">
        <v>7.4899999999999994E-2</v>
      </c>
      <c r="AB35" s="41">
        <v>0.15206900193495465</v>
      </c>
      <c r="AC35" s="41">
        <v>0.15679906542232902</v>
      </c>
      <c r="AD35" s="41"/>
      <c r="AI35" s="4"/>
    </row>
    <row r="36" spans="1:35" ht="16">
      <c r="A36" s="39" t="s">
        <v>201</v>
      </c>
      <c r="B36" s="1" t="s">
        <v>252</v>
      </c>
      <c r="C36" s="34" t="s">
        <v>221</v>
      </c>
      <c r="D36" s="31">
        <v>8000000</v>
      </c>
      <c r="E36" s="32">
        <v>0</v>
      </c>
      <c r="F36" s="36">
        <v>853390.86</v>
      </c>
      <c r="G36" s="36">
        <v>853390.86</v>
      </c>
      <c r="H36" s="32">
        <v>0</v>
      </c>
      <c r="I36" s="33">
        <v>-2610.79</v>
      </c>
      <c r="J36" s="32">
        <v>0</v>
      </c>
      <c r="K36" s="33">
        <v>6170.96</v>
      </c>
      <c r="L36" s="33">
        <v>-152240.44</v>
      </c>
      <c r="M36" s="33">
        <v>41136.15</v>
      </c>
      <c r="N36" s="32">
        <v>0</v>
      </c>
      <c r="O36" s="33">
        <v>-23314.77</v>
      </c>
      <c r="P36" s="32">
        <v>-128248.1</v>
      </c>
      <c r="Q36" s="32">
        <v>-6010.05</v>
      </c>
      <c r="R36" s="32">
        <v>-6010.05</v>
      </c>
      <c r="S36" s="32">
        <v>265238.46000000002</v>
      </c>
      <c r="T36" s="32">
        <v>265238.46000000002</v>
      </c>
      <c r="U36" s="32">
        <v>130980.31</v>
      </c>
      <c r="V36" s="32">
        <v>-44182.18</v>
      </c>
      <c r="W36" s="32">
        <v>-44182.18</v>
      </c>
      <c r="X36" s="32">
        <v>3256281.87</v>
      </c>
      <c r="Y36" s="32">
        <v>4827905.47</v>
      </c>
      <c r="Z36" s="32">
        <v>3172094.53</v>
      </c>
      <c r="AA36" s="40">
        <v>7.4899999999999994E-2</v>
      </c>
      <c r="AB36" s="41">
        <v>0.15206900193495465</v>
      </c>
      <c r="AC36" s="41">
        <v>0.15679906542232902</v>
      </c>
      <c r="AD36" s="41" t="s">
        <v>117</v>
      </c>
      <c r="AI36" s="4"/>
    </row>
    <row r="37" spans="1:35" ht="16">
      <c r="A37" s="39" t="s">
        <v>201</v>
      </c>
      <c r="B37" s="1" t="s">
        <v>253</v>
      </c>
      <c r="C37" s="34" t="s">
        <v>221</v>
      </c>
      <c r="D37" s="31">
        <v>250000</v>
      </c>
      <c r="E37" s="32">
        <v>0</v>
      </c>
      <c r="F37" s="36">
        <v>26668.465</v>
      </c>
      <c r="G37" s="36">
        <v>26668.465</v>
      </c>
      <c r="H37" s="32">
        <v>0</v>
      </c>
      <c r="I37" s="33">
        <v>-81.58</v>
      </c>
      <c r="J37" s="32">
        <v>0</v>
      </c>
      <c r="K37" s="33">
        <v>192.84</v>
      </c>
      <c r="L37" s="33">
        <v>-4758.5600000000004</v>
      </c>
      <c r="M37" s="33">
        <v>1285.5</v>
      </c>
      <c r="N37" s="32">
        <v>0</v>
      </c>
      <c r="O37" s="33">
        <v>-728.63</v>
      </c>
      <c r="P37" s="32">
        <v>-4008.85</v>
      </c>
      <c r="Q37" s="32">
        <v>-187.81</v>
      </c>
      <c r="R37" s="32">
        <v>-187.81</v>
      </c>
      <c r="S37" s="32">
        <v>8288.7000000000007</v>
      </c>
      <c r="T37" s="32">
        <v>8288.7000000000007</v>
      </c>
      <c r="U37" s="32">
        <v>4092.04</v>
      </c>
      <c r="V37" s="32">
        <v>-1380.15</v>
      </c>
      <c r="W37" s="32">
        <v>-1380.15</v>
      </c>
      <c r="X37" s="32">
        <v>101758.26</v>
      </c>
      <c r="Y37" s="32">
        <v>150872.04999999999</v>
      </c>
      <c r="Z37" s="32">
        <v>99127.95</v>
      </c>
      <c r="AA37" s="40">
        <v>7.4899999999999994E-2</v>
      </c>
      <c r="AB37" s="41">
        <v>0.15206900193495465</v>
      </c>
      <c r="AC37" s="41">
        <v>0.15679906542232902</v>
      </c>
      <c r="AD37" s="41" t="s">
        <v>117</v>
      </c>
      <c r="AI37" s="4"/>
    </row>
    <row r="38" spans="1:35" ht="16">
      <c r="A38" s="39" t="s">
        <v>201</v>
      </c>
      <c r="B38" s="1" t="s">
        <v>254</v>
      </c>
      <c r="C38" s="34" t="s">
        <v>221</v>
      </c>
      <c r="D38" s="31">
        <v>300000</v>
      </c>
      <c r="E38" s="32">
        <v>0</v>
      </c>
      <c r="F38" s="36">
        <v>32002.154999999999</v>
      </c>
      <c r="G38" s="36">
        <v>32002.154999999999</v>
      </c>
      <c r="H38" s="32">
        <v>0</v>
      </c>
      <c r="I38" s="33">
        <v>-97.9</v>
      </c>
      <c r="J38" s="32">
        <v>0</v>
      </c>
      <c r="K38" s="33">
        <v>231.41</v>
      </c>
      <c r="L38" s="33">
        <v>-5709.02</v>
      </c>
      <c r="M38" s="33">
        <v>1542.61</v>
      </c>
      <c r="N38" s="32">
        <v>0</v>
      </c>
      <c r="O38" s="33">
        <v>-874.27</v>
      </c>
      <c r="P38" s="32">
        <v>-4809.2700000000004</v>
      </c>
      <c r="Q38" s="32">
        <v>-225.38</v>
      </c>
      <c r="R38" s="32">
        <v>-225.38</v>
      </c>
      <c r="S38" s="32">
        <v>9946.4500000000007</v>
      </c>
      <c r="T38" s="32">
        <v>9946.4500000000007</v>
      </c>
      <c r="U38" s="32">
        <v>4911.8</v>
      </c>
      <c r="V38" s="32">
        <v>-1656.86</v>
      </c>
      <c r="W38" s="32">
        <v>-1656.86</v>
      </c>
      <c r="X38" s="32">
        <v>122110.59</v>
      </c>
      <c r="Y38" s="32">
        <v>181046.45</v>
      </c>
      <c r="Z38" s="32">
        <v>118953.55</v>
      </c>
      <c r="AA38" s="40">
        <v>7.4899999999999994E-2</v>
      </c>
      <c r="AB38" s="41">
        <v>0.15206900193495465</v>
      </c>
      <c r="AC38" s="41">
        <v>0.15679906542232902</v>
      </c>
      <c r="AD38" s="41"/>
      <c r="AI38" s="4"/>
    </row>
    <row r="39" spans="1:35" ht="16">
      <c r="A39" s="39" t="s">
        <v>201</v>
      </c>
      <c r="B39" s="1" t="s">
        <v>255</v>
      </c>
      <c r="C39" s="34" t="s">
        <v>221</v>
      </c>
      <c r="D39" s="31">
        <v>100000</v>
      </c>
      <c r="E39" s="32">
        <v>0</v>
      </c>
      <c r="F39" s="36">
        <v>10667.385</v>
      </c>
      <c r="G39" s="36">
        <v>10667.385</v>
      </c>
      <c r="H39" s="32">
        <v>0</v>
      </c>
      <c r="I39" s="33">
        <v>-32.630000000000003</v>
      </c>
      <c r="J39" s="32">
        <v>0</v>
      </c>
      <c r="K39" s="33">
        <v>77.14</v>
      </c>
      <c r="L39" s="33">
        <v>-1903.42</v>
      </c>
      <c r="M39" s="33">
        <v>514.20000000000005</v>
      </c>
      <c r="N39" s="32">
        <v>0</v>
      </c>
      <c r="O39" s="33">
        <v>-291.44</v>
      </c>
      <c r="P39" s="32">
        <v>-1603.52</v>
      </c>
      <c r="Q39" s="32">
        <v>-75.12</v>
      </c>
      <c r="R39" s="32">
        <v>-75.12</v>
      </c>
      <c r="S39" s="32">
        <v>3315.48</v>
      </c>
      <c r="T39" s="32">
        <v>3315.48</v>
      </c>
      <c r="U39" s="32">
        <v>1636.84</v>
      </c>
      <c r="V39" s="32">
        <v>-552.07000000000005</v>
      </c>
      <c r="W39" s="32">
        <v>-552.07000000000005</v>
      </c>
      <c r="X39" s="32">
        <v>40703.32</v>
      </c>
      <c r="Y39" s="32">
        <v>60348.82</v>
      </c>
      <c r="Z39" s="32">
        <v>39651.18</v>
      </c>
      <c r="AA39" s="40">
        <v>7.4899999999999994E-2</v>
      </c>
      <c r="AB39" s="41">
        <v>0.15206900193495465</v>
      </c>
      <c r="AC39" s="41">
        <v>0.15679906542232902</v>
      </c>
      <c r="AD39" s="41" t="s">
        <v>117</v>
      </c>
      <c r="AI39" s="4"/>
    </row>
    <row r="40" spans="1:35" ht="16">
      <c r="A40" s="39" t="s">
        <v>201</v>
      </c>
      <c r="B40" s="1" t="s">
        <v>256</v>
      </c>
      <c r="C40" s="34" t="s">
        <v>221</v>
      </c>
      <c r="D40" s="31">
        <v>200000</v>
      </c>
      <c r="E40" s="32">
        <v>0</v>
      </c>
      <c r="F40" s="36">
        <v>21334.77</v>
      </c>
      <c r="G40" s="36">
        <v>21334.77</v>
      </c>
      <c r="H40" s="32">
        <v>0</v>
      </c>
      <c r="I40" s="33">
        <v>-65.28</v>
      </c>
      <c r="J40" s="32">
        <v>0</v>
      </c>
      <c r="K40" s="33">
        <v>154.27000000000001</v>
      </c>
      <c r="L40" s="33">
        <v>-3806.85</v>
      </c>
      <c r="M40" s="33">
        <v>1028.4000000000001</v>
      </c>
      <c r="N40" s="32">
        <v>0</v>
      </c>
      <c r="O40" s="33">
        <v>-582.85</v>
      </c>
      <c r="P40" s="32">
        <v>-3207.03</v>
      </c>
      <c r="Q40" s="32">
        <v>-150.25</v>
      </c>
      <c r="R40" s="32">
        <v>-150.25</v>
      </c>
      <c r="S40" s="32">
        <v>6630.97</v>
      </c>
      <c r="T40" s="32">
        <v>6630.97</v>
      </c>
      <c r="U40" s="32">
        <v>3273.69</v>
      </c>
      <c r="V40" s="32">
        <v>-1104.1400000000001</v>
      </c>
      <c r="W40" s="32">
        <v>-1104.1400000000001</v>
      </c>
      <c r="X40" s="32">
        <v>81406.63</v>
      </c>
      <c r="Y40" s="32">
        <v>120697.64</v>
      </c>
      <c r="Z40" s="32">
        <v>79302.36</v>
      </c>
      <c r="AA40" s="40">
        <v>7.4899999999999994E-2</v>
      </c>
      <c r="AB40" s="41">
        <v>0.15206900193495465</v>
      </c>
      <c r="AC40" s="41">
        <v>0.15679906542232902</v>
      </c>
      <c r="AD40" s="41" t="s">
        <v>117</v>
      </c>
      <c r="AI40" s="4"/>
    </row>
    <row r="41" spans="1:35" ht="16">
      <c r="A41" s="39" t="s">
        <v>201</v>
      </c>
      <c r="B41" s="1" t="s">
        <v>257</v>
      </c>
      <c r="C41" s="34" t="s">
        <v>221</v>
      </c>
      <c r="D41" s="31">
        <v>0</v>
      </c>
      <c r="E41" s="32">
        <v>0</v>
      </c>
      <c r="F41" s="36">
        <v>0</v>
      </c>
      <c r="G41" s="36">
        <v>0</v>
      </c>
      <c r="H41" s="32">
        <v>0</v>
      </c>
      <c r="I41" s="33">
        <v>0</v>
      </c>
      <c r="J41" s="32">
        <v>0</v>
      </c>
      <c r="K41" s="33">
        <v>0</v>
      </c>
      <c r="L41" s="33">
        <v>0</v>
      </c>
      <c r="M41" s="33">
        <v>0</v>
      </c>
      <c r="N41" s="32">
        <v>0</v>
      </c>
      <c r="O41" s="33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40"/>
      <c r="AB41" s="41">
        <v>0.15206900193495465</v>
      </c>
      <c r="AC41" s="41">
        <v>0.15679906542232902</v>
      </c>
      <c r="AD41" s="41"/>
      <c r="AI41" s="4"/>
    </row>
    <row r="42" spans="1:35" ht="16">
      <c r="A42" s="39" t="s">
        <v>201</v>
      </c>
      <c r="B42" s="1" t="s">
        <v>258</v>
      </c>
      <c r="C42" s="34" t="s">
        <v>221</v>
      </c>
      <c r="D42" s="31">
        <v>2150000</v>
      </c>
      <c r="E42" s="32">
        <v>0</v>
      </c>
      <c r="F42" s="36">
        <v>458697.59</v>
      </c>
      <c r="G42" s="36">
        <v>0</v>
      </c>
      <c r="H42" s="32">
        <v>0</v>
      </c>
      <c r="I42" s="33">
        <v>-701.64</v>
      </c>
      <c r="J42" s="32">
        <v>0</v>
      </c>
      <c r="K42" s="33">
        <v>1658.44</v>
      </c>
      <c r="L42" s="33">
        <v>-40921.54</v>
      </c>
      <c r="M42" s="33">
        <v>11055.35</v>
      </c>
      <c r="N42" s="32">
        <v>0</v>
      </c>
      <c r="O42" s="33">
        <v>-6265.8</v>
      </c>
      <c r="P42" s="32">
        <v>-34473.550000000003</v>
      </c>
      <c r="Q42" s="32">
        <v>-1615.2</v>
      </c>
      <c r="R42" s="32">
        <v>-1615.2</v>
      </c>
      <c r="S42" s="32">
        <v>71282.84</v>
      </c>
      <c r="T42" s="32">
        <v>71282.84</v>
      </c>
      <c r="U42" s="32">
        <v>35194.089999999997</v>
      </c>
      <c r="V42" s="32">
        <v>-11870.54</v>
      </c>
      <c r="W42" s="32">
        <v>-11870.54</v>
      </c>
      <c r="X42" s="32">
        <v>875122.32</v>
      </c>
      <c r="Y42" s="32">
        <v>1297499.5900000001</v>
      </c>
      <c r="Z42" s="32">
        <v>852500.41</v>
      </c>
      <c r="AA42" s="40">
        <v>7.4899999999999994E-2</v>
      </c>
      <c r="AB42" s="41">
        <v>0.15206900193495465</v>
      </c>
      <c r="AC42" s="41">
        <v>0.15679906542232902</v>
      </c>
      <c r="AD42" s="41" t="s">
        <v>117</v>
      </c>
    </row>
    <row r="43" spans="1:35" ht="16">
      <c r="A43" s="39" t="s">
        <v>201</v>
      </c>
      <c r="B43" s="1" t="s">
        <v>259</v>
      </c>
      <c r="C43" s="34" t="s">
        <v>221</v>
      </c>
      <c r="D43" s="31">
        <v>284500</v>
      </c>
      <c r="E43" s="32">
        <v>0</v>
      </c>
      <c r="F43" s="36">
        <v>60697.42</v>
      </c>
      <c r="G43" s="36">
        <v>0</v>
      </c>
      <c r="H43" s="32">
        <v>0</v>
      </c>
      <c r="I43" s="33">
        <v>-92.84</v>
      </c>
      <c r="J43" s="32">
        <v>0</v>
      </c>
      <c r="K43" s="33">
        <v>219.45</v>
      </c>
      <c r="L43" s="33">
        <v>-5415.25</v>
      </c>
      <c r="M43" s="33">
        <v>1462.91</v>
      </c>
      <c r="N43" s="32">
        <v>0</v>
      </c>
      <c r="O43" s="33">
        <v>-829.13</v>
      </c>
      <c r="P43" s="32">
        <v>-4562.0200000000004</v>
      </c>
      <c r="Q43" s="32">
        <v>-213.73</v>
      </c>
      <c r="R43" s="32">
        <v>-213.73</v>
      </c>
      <c r="S43" s="32">
        <v>9432.5499999999993</v>
      </c>
      <c r="T43" s="32">
        <v>9432.5499999999993</v>
      </c>
      <c r="U43" s="32">
        <v>4656.8</v>
      </c>
      <c r="V43" s="32">
        <v>-1570.64</v>
      </c>
      <c r="W43" s="32">
        <v>-1570.64</v>
      </c>
      <c r="X43" s="32">
        <v>115800.93</v>
      </c>
      <c r="Y43" s="32">
        <v>171692.39</v>
      </c>
      <c r="Z43" s="32">
        <v>112807.61</v>
      </c>
      <c r="AA43" s="40">
        <v>7.4899999999999994E-2</v>
      </c>
      <c r="AB43" s="41">
        <v>0.15206900193495465</v>
      </c>
      <c r="AC43" s="41">
        <v>0.15679906542232902</v>
      </c>
      <c r="AD43" s="41" t="s">
        <v>117</v>
      </c>
    </row>
    <row r="44" spans="1:35" ht="16">
      <c r="A44" s="39" t="s">
        <v>201</v>
      </c>
      <c r="B44" s="1" t="s">
        <v>260</v>
      </c>
      <c r="C44" s="34" t="s">
        <v>221</v>
      </c>
      <c r="D44" s="31">
        <v>1500000</v>
      </c>
      <c r="E44" s="32">
        <v>0</v>
      </c>
      <c r="F44" s="36">
        <v>320021.57</v>
      </c>
      <c r="G44" s="36">
        <v>0</v>
      </c>
      <c r="H44" s="32">
        <v>0</v>
      </c>
      <c r="I44" s="33">
        <v>-489.52</v>
      </c>
      <c r="J44" s="32">
        <v>0</v>
      </c>
      <c r="K44" s="33">
        <v>1157.05</v>
      </c>
      <c r="L44" s="33">
        <v>-28548.85</v>
      </c>
      <c r="M44" s="33">
        <v>7713.03</v>
      </c>
      <c r="N44" s="32">
        <v>0</v>
      </c>
      <c r="O44" s="33">
        <v>-4371.47</v>
      </c>
      <c r="P44" s="32">
        <v>-24050.240000000002</v>
      </c>
      <c r="Q44" s="32">
        <v>-1126.8800000000001</v>
      </c>
      <c r="R44" s="32">
        <v>-1126.8800000000001</v>
      </c>
      <c r="S44" s="32">
        <v>49732.22</v>
      </c>
      <c r="T44" s="32">
        <v>49732.22</v>
      </c>
      <c r="U44" s="32">
        <v>24555.1</v>
      </c>
      <c r="V44" s="32">
        <v>-8282.31</v>
      </c>
      <c r="W44" s="32">
        <v>-8282.31</v>
      </c>
      <c r="X44" s="32">
        <v>610550.99</v>
      </c>
      <c r="Y44" s="32">
        <v>905232.28</v>
      </c>
      <c r="Z44" s="32">
        <v>594767.72</v>
      </c>
      <c r="AA44" s="40">
        <v>7.4899999999999994E-2</v>
      </c>
      <c r="AB44" s="41">
        <v>0.15206900193495465</v>
      </c>
      <c r="AC44" s="41">
        <v>0.15679906542232902</v>
      </c>
      <c r="AD44" s="41" t="s">
        <v>117</v>
      </c>
    </row>
    <row r="45" spans="1:35" ht="16">
      <c r="A45" s="39" t="s">
        <v>201</v>
      </c>
      <c r="B45" s="1" t="s">
        <v>261</v>
      </c>
      <c r="C45" s="34" t="s">
        <v>221</v>
      </c>
      <c r="D45" s="31">
        <v>250000</v>
      </c>
      <c r="E45" s="32">
        <v>0</v>
      </c>
      <c r="F45" s="36">
        <v>53336.93</v>
      </c>
      <c r="G45" s="36">
        <v>0</v>
      </c>
      <c r="H45" s="32">
        <v>0</v>
      </c>
      <c r="I45" s="33">
        <v>-81.58</v>
      </c>
      <c r="J45" s="32">
        <v>0</v>
      </c>
      <c r="K45" s="33">
        <v>192.84</v>
      </c>
      <c r="L45" s="33">
        <v>-4757.51</v>
      </c>
      <c r="M45" s="33">
        <v>1285.5</v>
      </c>
      <c r="N45" s="32">
        <v>0</v>
      </c>
      <c r="O45" s="33">
        <v>-728.63</v>
      </c>
      <c r="P45" s="32">
        <v>-4007.8</v>
      </c>
      <c r="Q45" s="32">
        <v>-187.81</v>
      </c>
      <c r="R45" s="32">
        <v>-187.81</v>
      </c>
      <c r="S45" s="32">
        <v>8288.7000000000007</v>
      </c>
      <c r="T45" s="32">
        <v>8288.7000000000007</v>
      </c>
      <c r="U45" s="32">
        <v>4093.09</v>
      </c>
      <c r="V45" s="32">
        <v>-1380.67</v>
      </c>
      <c r="W45" s="32">
        <v>-1380.67</v>
      </c>
      <c r="X45" s="32">
        <v>101758.79</v>
      </c>
      <c r="Y45" s="32">
        <v>150872.04999999999</v>
      </c>
      <c r="Z45" s="32">
        <v>99127.95</v>
      </c>
      <c r="AA45" s="40">
        <v>7.4899999999999994E-2</v>
      </c>
      <c r="AB45" s="41">
        <v>0.15206900193495465</v>
      </c>
      <c r="AC45" s="41">
        <v>0.15679906542232902</v>
      </c>
      <c r="AD45" s="41" t="s">
        <v>117</v>
      </c>
    </row>
    <row r="46" spans="1:35" ht="16">
      <c r="A46" s="39" t="s">
        <v>201</v>
      </c>
      <c r="B46" s="1" t="s">
        <v>262</v>
      </c>
      <c r="C46" s="34" t="s">
        <v>221</v>
      </c>
      <c r="D46" s="31">
        <v>250000</v>
      </c>
      <c r="E46" s="32">
        <v>0</v>
      </c>
      <c r="F46" s="36">
        <v>53336.93</v>
      </c>
      <c r="G46" s="36">
        <v>0</v>
      </c>
      <c r="H46" s="32">
        <v>0</v>
      </c>
      <c r="I46" s="33">
        <v>-81.58</v>
      </c>
      <c r="J46" s="32">
        <v>0</v>
      </c>
      <c r="K46" s="33">
        <v>192.84</v>
      </c>
      <c r="L46" s="33">
        <v>-4758.5600000000004</v>
      </c>
      <c r="M46" s="33">
        <v>1285.51</v>
      </c>
      <c r="N46" s="32">
        <v>0</v>
      </c>
      <c r="O46" s="33">
        <v>-728.63</v>
      </c>
      <c r="P46" s="32">
        <v>-4008.84</v>
      </c>
      <c r="Q46" s="32">
        <v>-187.81</v>
      </c>
      <c r="R46" s="32">
        <v>-187.81</v>
      </c>
      <c r="S46" s="32">
        <v>8288.7000000000007</v>
      </c>
      <c r="T46" s="32">
        <v>8288.7000000000007</v>
      </c>
      <c r="U46" s="32">
        <v>4092.05</v>
      </c>
      <c r="V46" s="32">
        <v>-1380.16</v>
      </c>
      <c r="W46" s="32">
        <v>-1380.16</v>
      </c>
      <c r="X46" s="32">
        <v>101758.26</v>
      </c>
      <c r="Y46" s="32">
        <v>150872.04999999999</v>
      </c>
      <c r="Z46" s="32">
        <v>99127.95</v>
      </c>
      <c r="AA46" s="40">
        <v>7.4899999999999994E-2</v>
      </c>
      <c r="AB46" s="41">
        <v>0.15206900193495465</v>
      </c>
      <c r="AC46" s="41">
        <v>0.15679906542232902</v>
      </c>
      <c r="AD46" s="41" t="s">
        <v>117</v>
      </c>
    </row>
    <row r="47" spans="1:35" ht="16">
      <c r="A47" s="39" t="s">
        <v>201</v>
      </c>
      <c r="B47" s="1" t="s">
        <v>263</v>
      </c>
      <c r="C47" s="34" t="s">
        <v>221</v>
      </c>
      <c r="D47" s="31">
        <v>1200000</v>
      </c>
      <c r="E47" s="32">
        <v>0</v>
      </c>
      <c r="F47" s="36">
        <v>256017.26</v>
      </c>
      <c r="G47" s="36">
        <v>0</v>
      </c>
      <c r="H47" s="32">
        <v>0</v>
      </c>
      <c r="I47" s="33">
        <v>-391.61</v>
      </c>
      <c r="J47" s="32">
        <v>0</v>
      </c>
      <c r="K47" s="33">
        <v>925.64</v>
      </c>
      <c r="L47" s="33">
        <v>-22836.07</v>
      </c>
      <c r="M47" s="33">
        <v>6170.43</v>
      </c>
      <c r="N47" s="32">
        <v>0</v>
      </c>
      <c r="O47" s="33">
        <v>-3497.24</v>
      </c>
      <c r="P47" s="32">
        <v>-19237.240000000002</v>
      </c>
      <c r="Q47" s="32">
        <v>-901.5</v>
      </c>
      <c r="R47" s="32">
        <v>-901.5</v>
      </c>
      <c r="S47" s="32">
        <v>39785.769999999997</v>
      </c>
      <c r="T47" s="32">
        <v>39785.769999999997</v>
      </c>
      <c r="U47" s="32">
        <v>19647.03</v>
      </c>
      <c r="V47" s="32">
        <v>-6627.33</v>
      </c>
      <c r="W47" s="32">
        <v>-6627.33</v>
      </c>
      <c r="X47" s="32">
        <v>488442.27</v>
      </c>
      <c r="Y47" s="32">
        <v>724185.82</v>
      </c>
      <c r="Z47" s="32">
        <v>475814.18</v>
      </c>
      <c r="AA47" s="40">
        <v>7.4899999999999994E-2</v>
      </c>
      <c r="AB47" s="41">
        <v>0.15206900193495465</v>
      </c>
      <c r="AC47" s="41">
        <v>0.15679906542232902</v>
      </c>
      <c r="AD47" s="41"/>
    </row>
    <row r="48" spans="1:35" ht="16">
      <c r="A48" s="39" t="s">
        <v>201</v>
      </c>
      <c r="B48" s="1" t="s">
        <v>264</v>
      </c>
      <c r="C48" s="34" t="s">
        <v>221</v>
      </c>
      <c r="D48" s="31">
        <v>250000</v>
      </c>
      <c r="E48" s="32">
        <v>0</v>
      </c>
      <c r="F48" s="36">
        <v>53336.93</v>
      </c>
      <c r="G48" s="36">
        <v>0</v>
      </c>
      <c r="H48" s="32">
        <v>0</v>
      </c>
      <c r="I48" s="33">
        <v>-81.58</v>
      </c>
      <c r="J48" s="32">
        <v>0</v>
      </c>
      <c r="K48" s="33">
        <v>192.84</v>
      </c>
      <c r="L48" s="33">
        <v>-4757.51</v>
      </c>
      <c r="M48" s="33">
        <v>1285.5</v>
      </c>
      <c r="N48" s="32">
        <v>0</v>
      </c>
      <c r="O48" s="33">
        <v>-728.63</v>
      </c>
      <c r="P48" s="32">
        <v>-4007.8</v>
      </c>
      <c r="Q48" s="32">
        <v>-187.81</v>
      </c>
      <c r="R48" s="32">
        <v>-187.81</v>
      </c>
      <c r="S48" s="32">
        <v>8288.7000000000007</v>
      </c>
      <c r="T48" s="32">
        <v>8288.7000000000007</v>
      </c>
      <c r="U48" s="32">
        <v>4093.09</v>
      </c>
      <c r="V48" s="32">
        <v>-1380.67</v>
      </c>
      <c r="W48" s="32">
        <v>-1380.67</v>
      </c>
      <c r="X48" s="32">
        <v>101758.79</v>
      </c>
      <c r="Y48" s="32">
        <v>150872.04999999999</v>
      </c>
      <c r="Z48" s="32">
        <v>99127.95</v>
      </c>
      <c r="AA48" s="40">
        <v>7.4899999999999994E-2</v>
      </c>
      <c r="AB48" s="41">
        <v>0.15206900193495465</v>
      </c>
      <c r="AC48" s="41">
        <v>0.15679906542232902</v>
      </c>
      <c r="AD48" s="41"/>
    </row>
    <row r="49" spans="1:34" ht="16">
      <c r="A49" s="39" t="s">
        <v>201</v>
      </c>
      <c r="B49" s="1" t="s">
        <v>265</v>
      </c>
      <c r="C49" s="34" t="s">
        <v>221</v>
      </c>
      <c r="D49" s="31">
        <v>500000</v>
      </c>
      <c r="E49" s="32">
        <v>0</v>
      </c>
      <c r="F49" s="36">
        <v>106673.86</v>
      </c>
      <c r="G49" s="36">
        <v>0</v>
      </c>
      <c r="H49" s="32">
        <v>0</v>
      </c>
      <c r="I49" s="33">
        <v>-163.16999999999999</v>
      </c>
      <c r="J49" s="32">
        <v>0</v>
      </c>
      <c r="K49" s="33">
        <v>385.68</v>
      </c>
      <c r="L49" s="33">
        <v>-9515.0300000000007</v>
      </c>
      <c r="M49" s="33">
        <v>2571.0100000000002</v>
      </c>
      <c r="N49" s="32">
        <v>0</v>
      </c>
      <c r="O49" s="33">
        <v>-1457.12</v>
      </c>
      <c r="P49" s="32">
        <v>-8015.46</v>
      </c>
      <c r="Q49" s="32">
        <v>-375.63</v>
      </c>
      <c r="R49" s="32">
        <v>-375.63</v>
      </c>
      <c r="S49" s="32">
        <v>16577.41</v>
      </c>
      <c r="T49" s="32">
        <v>16577.41</v>
      </c>
      <c r="U49" s="32">
        <v>8186.32</v>
      </c>
      <c r="V49" s="32">
        <v>-2761.41</v>
      </c>
      <c r="W49" s="32">
        <v>-2761.41</v>
      </c>
      <c r="X49" s="32">
        <v>203517.64</v>
      </c>
      <c r="Y49" s="32">
        <v>301744.09999999998</v>
      </c>
      <c r="Z49" s="32">
        <v>198255.9</v>
      </c>
      <c r="AA49" s="40">
        <v>7.4899999999999994E-2</v>
      </c>
      <c r="AB49" s="41">
        <v>0.15206900193495465</v>
      </c>
      <c r="AC49" s="41">
        <v>0.15679906542232902</v>
      </c>
      <c r="AD49" s="41"/>
    </row>
    <row r="50" spans="1:34" ht="16">
      <c r="A50" s="39" t="s">
        <v>201</v>
      </c>
      <c r="B50" s="1" t="s">
        <v>266</v>
      </c>
      <c r="C50" s="34" t="s">
        <v>221</v>
      </c>
      <c r="D50" s="31">
        <v>500000</v>
      </c>
      <c r="E50" s="32">
        <v>0</v>
      </c>
      <c r="F50" s="36">
        <v>106673.86</v>
      </c>
      <c r="G50" s="36">
        <v>0</v>
      </c>
      <c r="H50" s="32">
        <v>0</v>
      </c>
      <c r="I50" s="33">
        <v>-163.16999999999999</v>
      </c>
      <c r="J50" s="32">
        <v>0</v>
      </c>
      <c r="K50" s="33">
        <v>385.68</v>
      </c>
      <c r="L50" s="33">
        <v>-9517.1200000000008</v>
      </c>
      <c r="M50" s="33">
        <v>2571.0100000000002</v>
      </c>
      <c r="N50" s="32">
        <v>0</v>
      </c>
      <c r="O50" s="33">
        <v>-1457.12</v>
      </c>
      <c r="P50" s="32">
        <v>-8017.55</v>
      </c>
      <c r="Q50" s="32">
        <v>-375.63</v>
      </c>
      <c r="R50" s="32">
        <v>-375.63</v>
      </c>
      <c r="S50" s="32">
        <v>16577.41</v>
      </c>
      <c r="T50" s="32">
        <v>16577.41</v>
      </c>
      <c r="U50" s="32">
        <v>8184.23</v>
      </c>
      <c r="V50" s="32">
        <v>-2760.37</v>
      </c>
      <c r="W50" s="32">
        <v>-2760.37</v>
      </c>
      <c r="X50" s="32">
        <v>203516.59</v>
      </c>
      <c r="Y50" s="32">
        <v>301744.09999999998</v>
      </c>
      <c r="Z50" s="32">
        <v>198255.9</v>
      </c>
      <c r="AA50" s="40">
        <v>7.4899999999999994E-2</v>
      </c>
      <c r="AB50" s="41">
        <v>0.15206900193495465</v>
      </c>
      <c r="AC50" s="41">
        <v>0.15679906542232902</v>
      </c>
      <c r="AD50" s="41" t="s">
        <v>117</v>
      </c>
    </row>
    <row r="51" spans="1:34" ht="16">
      <c r="A51" s="39" t="s">
        <v>201</v>
      </c>
      <c r="B51" s="1" t="s">
        <v>267</v>
      </c>
      <c r="C51" s="34" t="s">
        <v>221</v>
      </c>
      <c r="D51" s="31">
        <v>500000</v>
      </c>
      <c r="E51" s="32">
        <v>0</v>
      </c>
      <c r="F51" s="36">
        <v>106673.86</v>
      </c>
      <c r="G51" s="36">
        <v>0</v>
      </c>
      <c r="H51" s="32">
        <v>0</v>
      </c>
      <c r="I51" s="33">
        <v>-163.16999999999999</v>
      </c>
      <c r="J51" s="32">
        <v>0</v>
      </c>
      <c r="K51" s="33">
        <v>385.68</v>
      </c>
      <c r="L51" s="33">
        <v>-9515.0300000000007</v>
      </c>
      <c r="M51" s="33">
        <v>2571.0100000000002</v>
      </c>
      <c r="N51" s="32">
        <v>0</v>
      </c>
      <c r="O51" s="33">
        <v>-1457.12</v>
      </c>
      <c r="P51" s="32">
        <v>-8015.46</v>
      </c>
      <c r="Q51" s="32">
        <v>-375.63</v>
      </c>
      <c r="R51" s="32">
        <v>-375.63</v>
      </c>
      <c r="S51" s="32">
        <v>16577.41</v>
      </c>
      <c r="T51" s="32">
        <v>16577.41</v>
      </c>
      <c r="U51" s="32">
        <v>8186.32</v>
      </c>
      <c r="V51" s="32">
        <v>-2761.41</v>
      </c>
      <c r="W51" s="32">
        <v>-2761.41</v>
      </c>
      <c r="X51" s="32">
        <v>203517.64</v>
      </c>
      <c r="Y51" s="32">
        <v>301744.09999999998</v>
      </c>
      <c r="Z51" s="32">
        <v>198255.9</v>
      </c>
      <c r="AA51" s="40">
        <v>7.4899999999999994E-2</v>
      </c>
      <c r="AB51" s="41">
        <v>0.15206900193495465</v>
      </c>
      <c r="AC51" s="41">
        <v>0.15679906542232902</v>
      </c>
      <c r="AD51" s="41"/>
    </row>
    <row r="52" spans="1:34" ht="16">
      <c r="A52" s="39" t="s">
        <v>201</v>
      </c>
      <c r="B52" s="1" t="s">
        <v>268</v>
      </c>
      <c r="C52" s="34" t="s">
        <v>221</v>
      </c>
      <c r="D52" s="31">
        <v>400000</v>
      </c>
      <c r="E52" s="32">
        <v>0</v>
      </c>
      <c r="F52" s="36">
        <v>85339.09</v>
      </c>
      <c r="G52" s="36">
        <v>0</v>
      </c>
      <c r="H52" s="32">
        <v>0</v>
      </c>
      <c r="I52" s="33">
        <v>-130.54</v>
      </c>
      <c r="J52" s="32">
        <v>0</v>
      </c>
      <c r="K52" s="33">
        <v>308.55</v>
      </c>
      <c r="L52" s="33">
        <v>-7612.02</v>
      </c>
      <c r="M52" s="33">
        <v>2056.81</v>
      </c>
      <c r="N52" s="32">
        <v>0</v>
      </c>
      <c r="O52" s="33">
        <v>-1165.76</v>
      </c>
      <c r="P52" s="32">
        <v>-6412.42</v>
      </c>
      <c r="Q52" s="32">
        <v>-300.5</v>
      </c>
      <c r="R52" s="32">
        <v>-300.5</v>
      </c>
      <c r="S52" s="32">
        <v>13261.92</v>
      </c>
      <c r="T52" s="32">
        <v>13261.92</v>
      </c>
      <c r="U52" s="32">
        <v>6549</v>
      </c>
      <c r="V52" s="32">
        <v>-2209.1</v>
      </c>
      <c r="W52" s="32">
        <v>-2209.1</v>
      </c>
      <c r="X52" s="32">
        <v>162814.09</v>
      </c>
      <c r="Y52" s="32">
        <v>241395.27</v>
      </c>
      <c r="Z52" s="32">
        <v>158604.73000000001</v>
      </c>
      <c r="AA52" s="40">
        <v>7.4899999999999994E-2</v>
      </c>
      <c r="AB52" s="41">
        <v>0.15206900193495465</v>
      </c>
      <c r="AC52" s="41">
        <v>0.15679906542232902</v>
      </c>
      <c r="AD52" s="41" t="s">
        <v>117</v>
      </c>
    </row>
    <row r="53" spans="1:34" ht="16">
      <c r="A53" s="39" t="s">
        <v>201</v>
      </c>
      <c r="B53" s="1" t="s">
        <v>269</v>
      </c>
      <c r="C53" s="34" t="s">
        <v>221</v>
      </c>
      <c r="D53" s="31">
        <v>250000</v>
      </c>
      <c r="E53" s="32">
        <v>0</v>
      </c>
      <c r="F53" s="36">
        <v>53336.93</v>
      </c>
      <c r="G53" s="36">
        <v>0</v>
      </c>
      <c r="H53" s="32">
        <v>0</v>
      </c>
      <c r="I53" s="33">
        <v>-81.58</v>
      </c>
      <c r="J53" s="32">
        <v>0</v>
      </c>
      <c r="K53" s="33">
        <v>192.84</v>
      </c>
      <c r="L53" s="33">
        <v>-4758.5600000000004</v>
      </c>
      <c r="M53" s="33">
        <v>1285.5</v>
      </c>
      <c r="N53" s="32">
        <v>0</v>
      </c>
      <c r="O53" s="33">
        <v>-728.63</v>
      </c>
      <c r="P53" s="32">
        <v>-4008.85</v>
      </c>
      <c r="Q53" s="32">
        <v>-187.81</v>
      </c>
      <c r="R53" s="32">
        <v>-187.81</v>
      </c>
      <c r="S53" s="32">
        <v>8288.7000000000007</v>
      </c>
      <c r="T53" s="32">
        <v>8288.7000000000007</v>
      </c>
      <c r="U53" s="32">
        <v>4092.04</v>
      </c>
      <c r="V53" s="32">
        <v>-1380.15</v>
      </c>
      <c r="W53" s="32">
        <v>-1380.15</v>
      </c>
      <c r="X53" s="32">
        <v>101758.26</v>
      </c>
      <c r="Y53" s="32">
        <v>150872.04999999999</v>
      </c>
      <c r="Z53" s="32">
        <v>99127.95</v>
      </c>
      <c r="AA53" s="40">
        <v>7.4899999999999994E-2</v>
      </c>
      <c r="AB53" s="41">
        <v>0.15206900193495465</v>
      </c>
      <c r="AC53" s="41">
        <v>0.15679906542232902</v>
      </c>
      <c r="AD53" s="41" t="s">
        <v>117</v>
      </c>
    </row>
    <row r="54" spans="1:34" ht="16">
      <c r="A54" s="39" t="s">
        <v>201</v>
      </c>
      <c r="B54" s="1" t="s">
        <v>270</v>
      </c>
      <c r="C54" s="34" t="s">
        <v>221</v>
      </c>
      <c r="D54" s="31">
        <v>150000</v>
      </c>
      <c r="E54" s="32">
        <v>0</v>
      </c>
      <c r="F54" s="36">
        <v>32002.16</v>
      </c>
      <c r="G54" s="36">
        <v>0</v>
      </c>
      <c r="H54" s="32">
        <v>0</v>
      </c>
      <c r="I54" s="33">
        <v>-48.94</v>
      </c>
      <c r="J54" s="32">
        <v>0</v>
      </c>
      <c r="K54" s="33">
        <v>115.71</v>
      </c>
      <c r="L54" s="33">
        <v>-2855.14</v>
      </c>
      <c r="M54" s="33">
        <v>771.3</v>
      </c>
      <c r="N54" s="32">
        <v>0</v>
      </c>
      <c r="O54" s="33">
        <v>-437.14</v>
      </c>
      <c r="P54" s="32">
        <v>-2405.27</v>
      </c>
      <c r="Q54" s="32">
        <v>-112.68</v>
      </c>
      <c r="R54" s="32">
        <v>-112.68</v>
      </c>
      <c r="S54" s="32">
        <v>4973.2299999999996</v>
      </c>
      <c r="T54" s="32">
        <v>4973.2299999999996</v>
      </c>
      <c r="U54" s="32">
        <v>2455.2800000000002</v>
      </c>
      <c r="V54" s="32">
        <v>-828.12</v>
      </c>
      <c r="W54" s="32">
        <v>-828.12</v>
      </c>
      <c r="X54" s="32">
        <v>61054.99</v>
      </c>
      <c r="Y54" s="32">
        <v>90523.23</v>
      </c>
      <c r="Z54" s="32">
        <v>59476.77</v>
      </c>
      <c r="AA54" s="40">
        <v>7.4899999999999994E-2</v>
      </c>
      <c r="AB54" s="41">
        <v>0.15206900193495465</v>
      </c>
      <c r="AC54" s="41">
        <v>0.15679906542232902</v>
      </c>
      <c r="AD54" s="41" t="s">
        <v>117</v>
      </c>
    </row>
    <row r="55" spans="1:34" ht="16">
      <c r="A55" s="39" t="s">
        <v>201</v>
      </c>
      <c r="B55" s="1" t="s">
        <v>271</v>
      </c>
      <c r="C55" s="34" t="s">
        <v>221</v>
      </c>
      <c r="D55" s="31">
        <v>250000</v>
      </c>
      <c r="E55" s="32">
        <v>0</v>
      </c>
      <c r="F55" s="36">
        <v>53336.93</v>
      </c>
      <c r="G55" s="36">
        <v>0</v>
      </c>
      <c r="H55" s="32">
        <v>0</v>
      </c>
      <c r="I55" s="33">
        <v>-81.58</v>
      </c>
      <c r="J55" s="32">
        <v>0</v>
      </c>
      <c r="K55" s="33">
        <v>192.84</v>
      </c>
      <c r="L55" s="33">
        <v>-4758.5600000000004</v>
      </c>
      <c r="M55" s="33">
        <v>1285.5</v>
      </c>
      <c r="N55" s="32">
        <v>0</v>
      </c>
      <c r="O55" s="33">
        <v>-728.63</v>
      </c>
      <c r="P55" s="32">
        <v>-4008.85</v>
      </c>
      <c r="Q55" s="32">
        <v>-187.81</v>
      </c>
      <c r="R55" s="32">
        <v>-187.81</v>
      </c>
      <c r="S55" s="32">
        <v>8288.7000000000007</v>
      </c>
      <c r="T55" s="32">
        <v>8288.7000000000007</v>
      </c>
      <c r="U55" s="32">
        <v>4092.04</v>
      </c>
      <c r="V55" s="32">
        <v>-1380.15</v>
      </c>
      <c r="W55" s="32">
        <v>-1380.15</v>
      </c>
      <c r="X55" s="32">
        <v>101758.26</v>
      </c>
      <c r="Y55" s="32">
        <v>150872.04999999999</v>
      </c>
      <c r="Z55" s="32">
        <v>99127.95</v>
      </c>
      <c r="AA55" s="40">
        <v>7.4899999999999994E-2</v>
      </c>
      <c r="AB55" s="41">
        <v>0.15206900193495465</v>
      </c>
      <c r="AC55" s="41">
        <v>0.15679906542232902</v>
      </c>
      <c r="AD55" s="41" t="s">
        <v>117</v>
      </c>
    </row>
    <row r="56" spans="1:34" ht="16">
      <c r="A56" s="39" t="s">
        <v>201</v>
      </c>
      <c r="B56" s="1" t="s">
        <v>272</v>
      </c>
      <c r="C56" s="34" t="s">
        <v>221</v>
      </c>
      <c r="D56" s="31">
        <v>250000</v>
      </c>
      <c r="E56" s="32">
        <v>0</v>
      </c>
      <c r="F56" s="36">
        <v>53336.93</v>
      </c>
      <c r="G56" s="36">
        <v>0</v>
      </c>
      <c r="H56" s="32">
        <v>0</v>
      </c>
      <c r="I56" s="33">
        <v>-81.58</v>
      </c>
      <c r="J56" s="32">
        <v>0</v>
      </c>
      <c r="K56" s="33">
        <v>192.84</v>
      </c>
      <c r="L56" s="33">
        <v>-4758.5600000000004</v>
      </c>
      <c r="M56" s="33">
        <v>1285.5</v>
      </c>
      <c r="N56" s="32">
        <v>0</v>
      </c>
      <c r="O56" s="33">
        <v>-728.63</v>
      </c>
      <c r="P56" s="32">
        <v>-4008.85</v>
      </c>
      <c r="Q56" s="32">
        <v>-187.81</v>
      </c>
      <c r="R56" s="32">
        <v>-187.81</v>
      </c>
      <c r="S56" s="32">
        <v>8288.7000000000007</v>
      </c>
      <c r="T56" s="32">
        <v>8288.7000000000007</v>
      </c>
      <c r="U56" s="32">
        <v>4092.04</v>
      </c>
      <c r="V56" s="32">
        <v>-1380.15</v>
      </c>
      <c r="W56" s="32">
        <v>-1380.15</v>
      </c>
      <c r="X56" s="32">
        <v>101758.26</v>
      </c>
      <c r="Y56" s="32">
        <v>150872.04999999999</v>
      </c>
      <c r="Z56" s="32">
        <v>99127.95</v>
      </c>
      <c r="AA56" s="40">
        <v>7.4899999999999994E-2</v>
      </c>
      <c r="AB56" s="41">
        <v>0.15206900193495465</v>
      </c>
      <c r="AC56" s="41">
        <v>0.15679906542232902</v>
      </c>
      <c r="AD56" s="41" t="s">
        <v>117</v>
      </c>
    </row>
    <row r="57" spans="1:34" ht="16">
      <c r="A57" s="39" t="s">
        <v>201</v>
      </c>
      <c r="B57" s="1" t="s">
        <v>273</v>
      </c>
      <c r="C57" s="34" t="s">
        <v>221</v>
      </c>
      <c r="D57" s="31">
        <v>5000000</v>
      </c>
      <c r="E57" s="32">
        <v>0</v>
      </c>
      <c r="F57" s="36">
        <v>1066738.58</v>
      </c>
      <c r="G57" s="36">
        <v>0</v>
      </c>
      <c r="H57" s="32">
        <v>0</v>
      </c>
      <c r="I57" s="33">
        <v>-1631.73</v>
      </c>
      <c r="J57" s="32">
        <v>0</v>
      </c>
      <c r="K57" s="33">
        <v>3856.85</v>
      </c>
      <c r="L57" s="33">
        <v>-95154.47</v>
      </c>
      <c r="M57" s="33">
        <v>25710.09</v>
      </c>
      <c r="N57" s="32">
        <v>0</v>
      </c>
      <c r="O57" s="33">
        <v>-14571.79</v>
      </c>
      <c r="P57" s="32">
        <v>-80159.320000000007</v>
      </c>
      <c r="Q57" s="32">
        <v>-3756.28</v>
      </c>
      <c r="R57" s="32">
        <v>-3756.28</v>
      </c>
      <c r="S57" s="32">
        <v>165774.04</v>
      </c>
      <c r="T57" s="32">
        <v>165774.04</v>
      </c>
      <c r="U57" s="32">
        <v>81858.44</v>
      </c>
      <c r="V57" s="32">
        <v>-27611.74</v>
      </c>
      <c r="W57" s="32">
        <v>-27611.74</v>
      </c>
      <c r="X57" s="32">
        <v>2035174.07</v>
      </c>
      <c r="Y57" s="32">
        <v>3017440.9</v>
      </c>
      <c r="Z57" s="32">
        <v>1982559.1</v>
      </c>
      <c r="AA57" s="40">
        <v>7.4899999999999994E-2</v>
      </c>
      <c r="AB57" s="41">
        <v>0.15206900193495465</v>
      </c>
      <c r="AC57" s="41">
        <v>0.15679906542232902</v>
      </c>
      <c r="AD57" s="41" t="s">
        <v>117</v>
      </c>
    </row>
    <row r="58" spans="1:34" ht="16">
      <c r="A58" s="39" t="s">
        <v>201</v>
      </c>
      <c r="B58" s="1" t="s">
        <v>274</v>
      </c>
      <c r="C58" s="34" t="s">
        <v>221</v>
      </c>
      <c r="D58" s="31">
        <v>15000000</v>
      </c>
      <c r="E58" s="32">
        <v>0</v>
      </c>
      <c r="F58" s="36">
        <v>3200215.73</v>
      </c>
      <c r="G58" s="36">
        <v>0</v>
      </c>
      <c r="H58" s="32">
        <v>0</v>
      </c>
      <c r="I58" s="33">
        <v>-4895.22</v>
      </c>
      <c r="J58" s="32">
        <v>0</v>
      </c>
      <c r="K58" s="33">
        <v>11570.54</v>
      </c>
      <c r="L58" s="33">
        <v>-236568.49</v>
      </c>
      <c r="M58" s="33">
        <v>63907.95</v>
      </c>
      <c r="N58" s="32">
        <v>0</v>
      </c>
      <c r="O58" s="33">
        <v>-43715.14</v>
      </c>
      <c r="P58" s="32">
        <v>-204805.14</v>
      </c>
      <c r="Q58" s="32">
        <v>-11268.83</v>
      </c>
      <c r="R58" s="32">
        <v>-11268.83</v>
      </c>
      <c r="S58" s="32">
        <v>497322.15</v>
      </c>
      <c r="T58" s="32">
        <v>497322.15</v>
      </c>
      <c r="U58" s="32">
        <v>281248.18</v>
      </c>
      <c r="V58" s="32">
        <v>-94060.47</v>
      </c>
      <c r="W58" s="32">
        <v>-94060.47</v>
      </c>
      <c r="X58" s="32">
        <v>182292.49</v>
      </c>
      <c r="Y58" s="32">
        <v>15000000</v>
      </c>
      <c r="Z58" s="32">
        <v>0</v>
      </c>
      <c r="AA58" s="40">
        <v>537.56669999999997</v>
      </c>
      <c r="AB58" s="41">
        <v>0.15206900193495465</v>
      </c>
      <c r="AC58" s="41">
        <v>0.15679906542232902</v>
      </c>
      <c r="AD58" s="41" t="s">
        <v>200</v>
      </c>
    </row>
    <row r="59" spans="1:34" ht="16">
      <c r="A59" s="39" t="s">
        <v>201</v>
      </c>
      <c r="B59" s="1" t="s">
        <v>275</v>
      </c>
      <c r="C59" s="34" t="s">
        <v>221</v>
      </c>
      <c r="D59" s="31">
        <v>50000</v>
      </c>
      <c r="E59" s="32">
        <v>0</v>
      </c>
      <c r="F59" s="36">
        <v>10667.39</v>
      </c>
      <c r="G59" s="36">
        <v>0</v>
      </c>
      <c r="H59" s="32">
        <v>0</v>
      </c>
      <c r="I59" s="33">
        <v>-16.309999999999999</v>
      </c>
      <c r="J59" s="32">
        <v>0</v>
      </c>
      <c r="K59" s="33">
        <v>38.57</v>
      </c>
      <c r="L59" s="33">
        <v>-951.5</v>
      </c>
      <c r="M59" s="33">
        <v>257.10000000000002</v>
      </c>
      <c r="N59" s="32">
        <v>0</v>
      </c>
      <c r="O59" s="33">
        <v>-145.69999999999999</v>
      </c>
      <c r="P59" s="32">
        <v>-801.53</v>
      </c>
      <c r="Q59" s="32">
        <v>-37.56</v>
      </c>
      <c r="R59" s="32">
        <v>-37.56</v>
      </c>
      <c r="S59" s="32">
        <v>1657.74</v>
      </c>
      <c r="T59" s="32">
        <v>1657.74</v>
      </c>
      <c r="U59" s="32">
        <v>818.65</v>
      </c>
      <c r="V59" s="32">
        <v>-276.14999999999998</v>
      </c>
      <c r="W59" s="32">
        <v>-276.14999999999998</v>
      </c>
      <c r="X59" s="32">
        <v>20351.78</v>
      </c>
      <c r="Y59" s="32">
        <v>30174.41</v>
      </c>
      <c r="Z59" s="32">
        <v>19825.59</v>
      </c>
      <c r="AA59" s="40">
        <v>7.4899999999999994E-2</v>
      </c>
      <c r="AB59" s="41">
        <v>0.15206900193495465</v>
      </c>
      <c r="AC59" s="41">
        <v>0.15679906542232902</v>
      </c>
      <c r="AD59" s="41"/>
    </row>
    <row r="60" spans="1:34" s="20" customFormat="1" ht="16">
      <c r="A60" s="39" t="s">
        <v>201</v>
      </c>
      <c r="B60" s="1" t="s">
        <v>276</v>
      </c>
      <c r="C60" s="34" t="s">
        <v>221</v>
      </c>
      <c r="D60" s="31">
        <v>1100000</v>
      </c>
      <c r="E60" s="32">
        <v>0</v>
      </c>
      <c r="F60" s="36">
        <v>234682.49</v>
      </c>
      <c r="G60" s="36">
        <v>0</v>
      </c>
      <c r="H60" s="32">
        <v>0</v>
      </c>
      <c r="I60" s="33">
        <v>-358.99</v>
      </c>
      <c r="J60" s="32">
        <v>0</v>
      </c>
      <c r="K60" s="33">
        <v>848.51</v>
      </c>
      <c r="L60" s="33">
        <v>-20937.669999999998</v>
      </c>
      <c r="M60" s="33">
        <v>5656.22</v>
      </c>
      <c r="N60" s="32">
        <v>0</v>
      </c>
      <c r="O60" s="33">
        <v>-3205.81</v>
      </c>
      <c r="P60" s="32">
        <v>-17638.75</v>
      </c>
      <c r="Q60" s="32">
        <v>-826.38</v>
      </c>
      <c r="R60" s="32">
        <v>-826.38</v>
      </c>
      <c r="S60" s="32">
        <v>36470.28</v>
      </c>
      <c r="T60" s="32">
        <v>36470.28</v>
      </c>
      <c r="U60" s="32">
        <v>18005.150000000001</v>
      </c>
      <c r="V60" s="32">
        <v>-6072.72</v>
      </c>
      <c r="W60" s="32">
        <v>-6072.72</v>
      </c>
      <c r="X60" s="32">
        <v>447736.44</v>
      </c>
      <c r="Y60" s="32">
        <v>663837</v>
      </c>
      <c r="Z60" s="32">
        <v>436163</v>
      </c>
      <c r="AA60" s="40">
        <v>7.4899999999999994E-2</v>
      </c>
      <c r="AB60" s="41">
        <v>0.15206900193495465</v>
      </c>
      <c r="AC60" s="41">
        <v>0.15679906542232902</v>
      </c>
      <c r="AD60" s="41" t="s">
        <v>117</v>
      </c>
      <c r="AH60" s="74"/>
    </row>
    <row r="61" spans="1:34" ht="16">
      <c r="A61" s="39" t="s">
        <v>201</v>
      </c>
      <c r="B61" s="1" t="s">
        <v>277</v>
      </c>
      <c r="C61" s="34" t="s">
        <v>221</v>
      </c>
      <c r="D61" s="31">
        <v>500000</v>
      </c>
      <c r="E61" s="32">
        <v>0</v>
      </c>
      <c r="F61" s="36">
        <v>106673.86</v>
      </c>
      <c r="G61" s="36">
        <v>0</v>
      </c>
      <c r="H61" s="32">
        <v>0</v>
      </c>
      <c r="I61" s="33">
        <v>-163.16999999999999</v>
      </c>
      <c r="J61" s="32">
        <v>0</v>
      </c>
      <c r="K61" s="33">
        <v>385.68</v>
      </c>
      <c r="L61" s="33">
        <v>-9517.1200000000008</v>
      </c>
      <c r="M61" s="33">
        <v>2571.0100000000002</v>
      </c>
      <c r="N61" s="32">
        <v>0</v>
      </c>
      <c r="O61" s="33">
        <v>-1457.12</v>
      </c>
      <c r="P61" s="32">
        <v>-8017.55</v>
      </c>
      <c r="Q61" s="32">
        <v>-375.63</v>
      </c>
      <c r="R61" s="32">
        <v>-375.63</v>
      </c>
      <c r="S61" s="32">
        <v>16577.41</v>
      </c>
      <c r="T61" s="32">
        <v>16577.41</v>
      </c>
      <c r="U61" s="32">
        <v>8184.23</v>
      </c>
      <c r="V61" s="32">
        <v>-2760.37</v>
      </c>
      <c r="W61" s="32">
        <v>-2760.37</v>
      </c>
      <c r="X61" s="32">
        <v>203516.59</v>
      </c>
      <c r="Y61" s="32">
        <v>301744.09999999998</v>
      </c>
      <c r="Z61" s="32">
        <v>198255.9</v>
      </c>
      <c r="AA61" s="40">
        <v>7.4899999999999994E-2</v>
      </c>
      <c r="AB61" s="41">
        <v>0.15206900193495465</v>
      </c>
      <c r="AC61" s="41">
        <v>0.15679906542232902</v>
      </c>
      <c r="AD61" s="41" t="s">
        <v>117</v>
      </c>
    </row>
    <row r="62" spans="1:34" ht="16">
      <c r="A62" s="39" t="s">
        <v>201</v>
      </c>
      <c r="B62" s="1" t="s">
        <v>278</v>
      </c>
      <c r="C62" s="34" t="s">
        <v>221</v>
      </c>
      <c r="D62" s="31">
        <v>600000</v>
      </c>
      <c r="E62" s="32">
        <v>0</v>
      </c>
      <c r="F62" s="36">
        <v>128008.63</v>
      </c>
      <c r="G62" s="36">
        <v>0</v>
      </c>
      <c r="H62" s="32">
        <v>0</v>
      </c>
      <c r="I62" s="33">
        <v>-195.81</v>
      </c>
      <c r="J62" s="32">
        <v>0</v>
      </c>
      <c r="K62" s="33">
        <v>462.82</v>
      </c>
      <c r="L62" s="33">
        <v>-11420.55</v>
      </c>
      <c r="M62" s="33">
        <v>3085.21</v>
      </c>
      <c r="N62" s="32">
        <v>0</v>
      </c>
      <c r="O62" s="33">
        <v>-1748.56</v>
      </c>
      <c r="P62" s="32">
        <v>-9621.08</v>
      </c>
      <c r="Q62" s="32">
        <v>-450.75</v>
      </c>
      <c r="R62" s="32">
        <v>-450.75</v>
      </c>
      <c r="S62" s="32">
        <v>19892.88</v>
      </c>
      <c r="T62" s="32">
        <v>19892.88</v>
      </c>
      <c r="U62" s="32">
        <v>9821.0499999999993</v>
      </c>
      <c r="V62" s="32">
        <v>-3312.43</v>
      </c>
      <c r="W62" s="32">
        <v>-3312.43</v>
      </c>
      <c r="X62" s="32">
        <v>244219.9</v>
      </c>
      <c r="Y62" s="32">
        <v>362092.91</v>
      </c>
      <c r="Z62" s="32">
        <v>237907.09</v>
      </c>
      <c r="AA62" s="40">
        <v>7.4899999999999994E-2</v>
      </c>
      <c r="AB62" s="41">
        <v>0.15206900193495465</v>
      </c>
      <c r="AC62" s="41">
        <v>0.15679906542232902</v>
      </c>
      <c r="AD62" s="41" t="s">
        <v>117</v>
      </c>
    </row>
    <row r="63" spans="1:34" ht="16">
      <c r="A63" s="39" t="s">
        <v>201</v>
      </c>
      <c r="B63" s="1" t="s">
        <v>279</v>
      </c>
      <c r="C63" s="34" t="s">
        <v>221</v>
      </c>
      <c r="D63" s="31">
        <v>5000000</v>
      </c>
      <c r="E63" s="32">
        <v>0</v>
      </c>
      <c r="F63" s="36">
        <v>1066738.58</v>
      </c>
      <c r="G63" s="36">
        <v>0</v>
      </c>
      <c r="H63" s="32">
        <v>0</v>
      </c>
      <c r="I63" s="33">
        <v>-1631.73</v>
      </c>
      <c r="J63" s="32">
        <v>0</v>
      </c>
      <c r="K63" s="33">
        <v>3856.85</v>
      </c>
      <c r="L63" s="33">
        <v>-95154.47</v>
      </c>
      <c r="M63" s="33">
        <v>25710.09</v>
      </c>
      <c r="N63" s="32">
        <v>0</v>
      </c>
      <c r="O63" s="33">
        <v>-14571.77</v>
      </c>
      <c r="P63" s="32">
        <v>-80159.3</v>
      </c>
      <c r="Q63" s="32">
        <v>-3756.27</v>
      </c>
      <c r="R63" s="32">
        <v>-3756.27</v>
      </c>
      <c r="S63" s="32">
        <v>165774.04</v>
      </c>
      <c r="T63" s="32">
        <v>165774.04</v>
      </c>
      <c r="U63" s="32">
        <v>81858.47</v>
      </c>
      <c r="V63" s="32">
        <v>-27611.75</v>
      </c>
      <c r="W63" s="32">
        <v>-27611.75</v>
      </c>
      <c r="X63" s="32">
        <v>2035174.09</v>
      </c>
      <c r="Y63" s="32">
        <v>3017440.9</v>
      </c>
      <c r="Z63" s="32">
        <v>1982559.1</v>
      </c>
      <c r="AA63" s="40">
        <v>7.4899999999999994E-2</v>
      </c>
      <c r="AB63" s="41">
        <v>0.15206900193495465</v>
      </c>
      <c r="AC63" s="41">
        <v>0.15679906542232902</v>
      </c>
      <c r="AD63" s="41" t="s">
        <v>117</v>
      </c>
    </row>
    <row r="64" spans="1:34" ht="16">
      <c r="A64" s="39" t="s">
        <v>201</v>
      </c>
      <c r="B64" s="1" t="s">
        <v>280</v>
      </c>
      <c r="C64" s="34" t="s">
        <v>221</v>
      </c>
      <c r="D64" s="31">
        <v>1000000</v>
      </c>
      <c r="E64" s="32">
        <v>0</v>
      </c>
      <c r="F64" s="36">
        <v>213347.72</v>
      </c>
      <c r="G64" s="36">
        <v>0</v>
      </c>
      <c r="H64" s="32">
        <v>0</v>
      </c>
      <c r="I64" s="33">
        <v>-326.36</v>
      </c>
      <c r="J64" s="32">
        <v>0</v>
      </c>
      <c r="K64" s="33">
        <v>771.37</v>
      </c>
      <c r="L64" s="33">
        <v>-19034.25</v>
      </c>
      <c r="M64" s="33">
        <v>5142.0200000000004</v>
      </c>
      <c r="N64" s="32">
        <v>0</v>
      </c>
      <c r="O64" s="33">
        <v>-2914.35</v>
      </c>
      <c r="P64" s="32">
        <v>-16035.21</v>
      </c>
      <c r="Q64" s="32">
        <v>-751.25</v>
      </c>
      <c r="R64" s="32">
        <v>-751.25</v>
      </c>
      <c r="S64" s="32">
        <v>33154.82</v>
      </c>
      <c r="T64" s="32">
        <v>33154.82</v>
      </c>
      <c r="U64" s="32">
        <v>16368.36</v>
      </c>
      <c r="V64" s="32">
        <v>-5520.68</v>
      </c>
      <c r="W64" s="32">
        <v>-5520.68</v>
      </c>
      <c r="X64" s="32">
        <v>407033.14</v>
      </c>
      <c r="Y64" s="32">
        <v>603488.18000000005</v>
      </c>
      <c r="Z64" s="32">
        <v>396511.82</v>
      </c>
      <c r="AA64" s="40">
        <v>7.4899999999999994E-2</v>
      </c>
      <c r="AB64" s="41">
        <v>0.15206900193495465</v>
      </c>
      <c r="AC64" s="41">
        <v>0.15679906542232902</v>
      </c>
      <c r="AD64" s="41" t="s">
        <v>117</v>
      </c>
    </row>
    <row r="65" spans="1:34" ht="16">
      <c r="A65" s="39" t="s">
        <v>201</v>
      </c>
      <c r="B65" s="1" t="s">
        <v>281</v>
      </c>
      <c r="C65" s="34" t="s">
        <v>221</v>
      </c>
      <c r="D65" s="31">
        <v>1000000</v>
      </c>
      <c r="E65" s="32">
        <v>0</v>
      </c>
      <c r="F65" s="36">
        <v>213347.72</v>
      </c>
      <c r="G65" s="36">
        <v>0</v>
      </c>
      <c r="H65" s="32">
        <v>0</v>
      </c>
      <c r="I65" s="33">
        <v>-326.36</v>
      </c>
      <c r="J65" s="32">
        <v>0</v>
      </c>
      <c r="K65" s="33">
        <v>771.37</v>
      </c>
      <c r="L65" s="33">
        <v>-19034.25</v>
      </c>
      <c r="M65" s="33">
        <v>5142.0200000000004</v>
      </c>
      <c r="N65" s="32">
        <v>0</v>
      </c>
      <c r="O65" s="33">
        <v>-2914.35</v>
      </c>
      <c r="P65" s="32">
        <v>-16035.21</v>
      </c>
      <c r="Q65" s="32">
        <v>-751.25</v>
      </c>
      <c r="R65" s="32">
        <v>-751.25</v>
      </c>
      <c r="S65" s="32">
        <v>33154.82</v>
      </c>
      <c r="T65" s="32">
        <v>33154.82</v>
      </c>
      <c r="U65" s="32">
        <v>16368.36</v>
      </c>
      <c r="V65" s="32">
        <v>-5520.68</v>
      </c>
      <c r="W65" s="32">
        <v>-5520.68</v>
      </c>
      <c r="X65" s="32">
        <v>407033.14</v>
      </c>
      <c r="Y65" s="32">
        <v>603488.18000000005</v>
      </c>
      <c r="Z65" s="32">
        <v>396511.82</v>
      </c>
      <c r="AA65" s="40">
        <v>7.4899999999999994E-2</v>
      </c>
      <c r="AB65" s="41">
        <v>0.15206900193495465</v>
      </c>
      <c r="AC65" s="41">
        <v>0.15679906542232902</v>
      </c>
      <c r="AD65" s="41" t="s">
        <v>117</v>
      </c>
    </row>
    <row r="66" spans="1:34" ht="16">
      <c r="A66" s="39" t="s">
        <v>201</v>
      </c>
      <c r="B66" s="1" t="s">
        <v>282</v>
      </c>
      <c r="C66" s="34" t="s">
        <v>221</v>
      </c>
      <c r="D66" s="31">
        <v>1000000</v>
      </c>
      <c r="E66" s="32">
        <v>0</v>
      </c>
      <c r="F66" s="36">
        <v>213347.72</v>
      </c>
      <c r="G66" s="36">
        <v>0</v>
      </c>
      <c r="H66" s="32">
        <v>0</v>
      </c>
      <c r="I66" s="33">
        <v>-326.36</v>
      </c>
      <c r="J66" s="32">
        <v>0</v>
      </c>
      <c r="K66" s="33">
        <v>771.37</v>
      </c>
      <c r="L66" s="33">
        <v>-19034.25</v>
      </c>
      <c r="M66" s="33">
        <v>5142.0200000000004</v>
      </c>
      <c r="N66" s="32">
        <v>0</v>
      </c>
      <c r="O66" s="33">
        <v>-2914.35</v>
      </c>
      <c r="P66" s="32">
        <v>-16035.21</v>
      </c>
      <c r="Q66" s="32">
        <v>-751.25</v>
      </c>
      <c r="R66" s="32">
        <v>-751.25</v>
      </c>
      <c r="S66" s="32">
        <v>33154.82</v>
      </c>
      <c r="T66" s="32">
        <v>33154.82</v>
      </c>
      <c r="U66" s="32">
        <v>16368.36</v>
      </c>
      <c r="V66" s="32">
        <v>-5520.68</v>
      </c>
      <c r="W66" s="32">
        <v>-5520.68</v>
      </c>
      <c r="X66" s="32">
        <v>407033.14</v>
      </c>
      <c r="Y66" s="32">
        <v>603488.18000000005</v>
      </c>
      <c r="Z66" s="32">
        <v>396511.82</v>
      </c>
      <c r="AA66" s="40">
        <v>7.4899999999999994E-2</v>
      </c>
      <c r="AB66" s="41">
        <v>0.15206900193495465</v>
      </c>
      <c r="AC66" s="41">
        <v>0.15679906542232902</v>
      </c>
      <c r="AD66" s="41" t="s">
        <v>117</v>
      </c>
    </row>
    <row r="67" spans="1:34" ht="16">
      <c r="A67" s="39" t="s">
        <v>201</v>
      </c>
      <c r="B67" s="1" t="s">
        <v>283</v>
      </c>
      <c r="C67" s="34" t="s">
        <v>221</v>
      </c>
      <c r="D67" s="31">
        <v>250000</v>
      </c>
      <c r="E67" s="32">
        <v>0</v>
      </c>
      <c r="F67" s="36">
        <v>53336.93</v>
      </c>
      <c r="G67" s="36">
        <v>0</v>
      </c>
      <c r="H67" s="32">
        <v>0</v>
      </c>
      <c r="I67" s="33">
        <v>-81.58</v>
      </c>
      <c r="J67" s="32">
        <v>0</v>
      </c>
      <c r="K67" s="33">
        <v>192.84</v>
      </c>
      <c r="L67" s="33">
        <v>-4757.51</v>
      </c>
      <c r="M67" s="33">
        <v>1285.5</v>
      </c>
      <c r="N67" s="32">
        <v>0</v>
      </c>
      <c r="O67" s="33">
        <v>-728.63</v>
      </c>
      <c r="P67" s="32">
        <v>-4007.8</v>
      </c>
      <c r="Q67" s="32">
        <v>-187.81</v>
      </c>
      <c r="R67" s="32">
        <v>-187.81</v>
      </c>
      <c r="S67" s="32">
        <v>8288.7000000000007</v>
      </c>
      <c r="T67" s="32">
        <v>8288.7000000000007</v>
      </c>
      <c r="U67" s="32">
        <v>4093.09</v>
      </c>
      <c r="V67" s="32">
        <v>-1380.67</v>
      </c>
      <c r="W67" s="32">
        <v>-1380.67</v>
      </c>
      <c r="X67" s="32">
        <v>101758.79</v>
      </c>
      <c r="Y67" s="32">
        <v>150872.04999999999</v>
      </c>
      <c r="Z67" s="32">
        <v>99127.95</v>
      </c>
      <c r="AA67" s="40">
        <v>7.4899999999999994E-2</v>
      </c>
      <c r="AB67" s="41">
        <v>0.15206900193495465</v>
      </c>
      <c r="AC67" s="41">
        <v>0.15679906542232902</v>
      </c>
      <c r="AD67" s="41"/>
    </row>
    <row r="68" spans="1:34" ht="16">
      <c r="A68" s="39" t="s">
        <v>201</v>
      </c>
      <c r="B68" s="1" t="s">
        <v>284</v>
      </c>
      <c r="C68" s="34" t="s">
        <v>221</v>
      </c>
      <c r="D68" s="31">
        <v>3000000</v>
      </c>
      <c r="E68" s="32">
        <v>0</v>
      </c>
      <c r="F68" s="36">
        <v>640043.15</v>
      </c>
      <c r="G68" s="36">
        <v>0</v>
      </c>
      <c r="H68" s="32">
        <v>0</v>
      </c>
      <c r="I68" s="33">
        <v>-979.04</v>
      </c>
      <c r="J68" s="32">
        <v>0</v>
      </c>
      <c r="K68" s="33">
        <v>2314.12</v>
      </c>
      <c r="L68" s="33">
        <v>-57102.74</v>
      </c>
      <c r="M68" s="33">
        <v>15426.06</v>
      </c>
      <c r="N68" s="32">
        <v>0</v>
      </c>
      <c r="O68" s="33">
        <v>-8743.0400000000009</v>
      </c>
      <c r="P68" s="32">
        <v>-48105.599999999999</v>
      </c>
      <c r="Q68" s="32">
        <v>-2253.77</v>
      </c>
      <c r="R68" s="32">
        <v>-2253.77</v>
      </c>
      <c r="S68" s="32">
        <v>99464.43</v>
      </c>
      <c r="T68" s="32">
        <v>99464.43</v>
      </c>
      <c r="U68" s="32">
        <v>49105.06</v>
      </c>
      <c r="V68" s="32">
        <v>-16562.04</v>
      </c>
      <c r="W68" s="32">
        <v>-16562.04</v>
      </c>
      <c r="X68" s="32">
        <v>1221099.44</v>
      </c>
      <c r="Y68" s="32">
        <v>1810464.54</v>
      </c>
      <c r="Z68" s="32">
        <v>1189535.46</v>
      </c>
      <c r="AA68" s="40">
        <v>7.4899999999999994E-2</v>
      </c>
      <c r="AB68" s="41">
        <v>0.15206900193495465</v>
      </c>
      <c r="AC68" s="41">
        <v>0.15679906542232902</v>
      </c>
      <c r="AD68" s="41" t="s">
        <v>117</v>
      </c>
    </row>
    <row r="69" spans="1:34" ht="16">
      <c r="A69" s="39" t="s">
        <v>201</v>
      </c>
      <c r="B69" s="1" t="s">
        <v>285</v>
      </c>
      <c r="C69" s="34" t="s">
        <v>221</v>
      </c>
      <c r="D69" s="31">
        <v>1000000</v>
      </c>
      <c r="E69" s="32">
        <v>0</v>
      </c>
      <c r="F69" s="36">
        <v>213347.72</v>
      </c>
      <c r="G69" s="36">
        <v>0</v>
      </c>
      <c r="H69" s="32">
        <v>0</v>
      </c>
      <c r="I69" s="33">
        <v>-326.36</v>
      </c>
      <c r="J69" s="32">
        <v>0</v>
      </c>
      <c r="K69" s="33">
        <v>771.37</v>
      </c>
      <c r="L69" s="33">
        <v>-19030.05</v>
      </c>
      <c r="M69" s="33">
        <v>5142.0200000000004</v>
      </c>
      <c r="N69" s="32">
        <v>0</v>
      </c>
      <c r="O69" s="33">
        <v>-2914.35</v>
      </c>
      <c r="P69" s="32">
        <v>-16031.01</v>
      </c>
      <c r="Q69" s="32">
        <v>-751.25</v>
      </c>
      <c r="R69" s="32">
        <v>-751.25</v>
      </c>
      <c r="S69" s="32">
        <v>33154.82</v>
      </c>
      <c r="T69" s="32">
        <v>33154.82</v>
      </c>
      <c r="U69" s="32">
        <v>16372.56</v>
      </c>
      <c r="V69" s="32">
        <v>-5522.73</v>
      </c>
      <c r="W69" s="32">
        <v>-5522.73</v>
      </c>
      <c r="X69" s="32">
        <v>407035.29</v>
      </c>
      <c r="Y69" s="32">
        <v>603488.18000000005</v>
      </c>
      <c r="Z69" s="32">
        <v>396511.82</v>
      </c>
      <c r="AA69" s="40">
        <v>7.4899999999999994E-2</v>
      </c>
      <c r="AB69" s="41">
        <v>0.15206900193495465</v>
      </c>
      <c r="AC69" s="41">
        <v>0.15679906542232902</v>
      </c>
      <c r="AD69" s="41" t="s">
        <v>117</v>
      </c>
    </row>
    <row r="70" spans="1:34" s="20" customFormat="1">
      <c r="A70" s="39" t="s">
        <v>201</v>
      </c>
      <c r="B70" s="39" t="s">
        <v>286</v>
      </c>
      <c r="C70" s="39" t="s">
        <v>286</v>
      </c>
      <c r="D70" s="31">
        <v>2430000</v>
      </c>
      <c r="E70" s="32">
        <v>0</v>
      </c>
      <c r="F70" s="36">
        <v>91739.520000000004</v>
      </c>
      <c r="G70" s="36">
        <v>0</v>
      </c>
      <c r="H70" s="32">
        <v>0</v>
      </c>
      <c r="I70" s="33">
        <v>-793.02</v>
      </c>
      <c r="J70" s="32">
        <v>0</v>
      </c>
      <c r="K70" s="33">
        <v>1874.43</v>
      </c>
      <c r="L70" s="33">
        <v>0</v>
      </c>
      <c r="M70" s="33">
        <v>0</v>
      </c>
      <c r="N70" s="32">
        <v>0</v>
      </c>
      <c r="O70" s="33">
        <v>-7081.84</v>
      </c>
      <c r="P70" s="32">
        <v>-5207.41</v>
      </c>
      <c r="Q70" s="32">
        <v>-1825.56</v>
      </c>
      <c r="R70" s="32">
        <v>-1825.56</v>
      </c>
      <c r="S70" s="32">
        <v>80566.179999999993</v>
      </c>
      <c r="T70" s="32">
        <v>80566.179999999993</v>
      </c>
      <c r="U70" s="32">
        <v>73533.210000000006</v>
      </c>
      <c r="V70" s="32">
        <v>641492.4</v>
      </c>
      <c r="W70" s="32">
        <v>641492.4</v>
      </c>
      <c r="X70" s="32">
        <v>884732.67</v>
      </c>
      <c r="Y70" s="32">
        <v>2259499.92</v>
      </c>
      <c r="Z70" s="32">
        <v>170500.08</v>
      </c>
      <c r="AA70" s="40">
        <v>0.81230000000000002</v>
      </c>
      <c r="AB70" s="41">
        <v>0.81229732745587824</v>
      </c>
      <c r="AC70" s="41">
        <v>0.15679906542232902</v>
      </c>
      <c r="AD70" s="41"/>
      <c r="AH70" s="74"/>
    </row>
    <row r="71" spans="1:34" s="20" customFormat="1">
      <c r="A71" s="20" t="s">
        <v>73</v>
      </c>
      <c r="D71" s="25">
        <f>SUBTOTAL(109,YTDPCAP[Total Commitment])</f>
        <v>110239500</v>
      </c>
      <c r="E71" s="61">
        <f>SUBTOTAL(109,YTDPCAP[Beginning Capital])</f>
        <v>0</v>
      </c>
      <c r="F71" s="61">
        <f>SUBTOTAL(109,YTDPCAP[Capital Contributions])</f>
        <v>16198851.995000003</v>
      </c>
      <c r="G71" s="61">
        <f>SUBTOTAL(109,YTDPCAP[Capital Contributions - Loan])</f>
        <v>6893798.0049999999</v>
      </c>
      <c r="H71" s="61">
        <f>SUBTOTAL(109,YTDPCAP[Capital Distributions])</f>
        <v>0</v>
      </c>
      <c r="I71" s="61">
        <f>SUBTOTAL(109,YTDPCAP[Syndication Costs])</f>
        <v>-35976.360000000015</v>
      </c>
      <c r="J71" s="61">
        <f>SUBTOTAL(109,YTDPCAP[Dividend Income])</f>
        <v>0</v>
      </c>
      <c r="K71" s="61">
        <f>SUBTOTAL(109,YTDPCAP[Other income])</f>
        <v>85035.329999999958</v>
      </c>
      <c r="L71" s="61">
        <f>SUBTOTAL(109,YTDPCAP[Management Fees])</f>
        <v>-1850734.6100000008</v>
      </c>
      <c r="M71" s="61">
        <f>SUBTOTAL(109,YTDPCAP[Management Fee Waiver])</f>
        <v>500000.00000000012</v>
      </c>
      <c r="N71" s="61">
        <f>SUBTOTAL(109,YTDPCAP[Management Fee Reimbursement])</f>
        <v>0</v>
      </c>
      <c r="O71" s="61">
        <f>SUBTOTAL(109,YTDPCAP[Professional &amp; Other Expenses])</f>
        <v>-321275.82</v>
      </c>
      <c r="P71" s="61">
        <f>SUBTOTAL(109,YTDPCAP[Total Operating Income/(Expense)])</f>
        <v>-1586975.1000000006</v>
      </c>
      <c r="Q71" s="61">
        <f>SUBTOTAL(109,YTDPCAP[Realized Gain/(Loss)])</f>
        <v>-82817.839999999982</v>
      </c>
      <c r="R71" s="61">
        <f>SUBTOTAL(109,YTDPCAP[Realized Gain/(Loss)  LTD])</f>
        <v>-82817.839999999982</v>
      </c>
      <c r="S71" s="61">
        <f>SUBTOTAL(109,YTDPCAP[Unrealized Gain/(Loss) YTD])</f>
        <v>3654969.8300000019</v>
      </c>
      <c r="T71" s="61">
        <f>SUBTOTAL(109,YTDPCAP[Unrealized Gain/(Loss)  LTD])</f>
        <v>3654969.8300000019</v>
      </c>
      <c r="U71" s="61">
        <f>SUBTOTAL(109,YTDPCAP[Net Increase / (Decrease) from Operations])</f>
        <v>1985176.8900000008</v>
      </c>
      <c r="V71" s="61">
        <f>SUBTOTAL(109,YTDPCAP[Unrealized Carried Interest - YTD])</f>
        <v>0</v>
      </c>
      <c r="W71" s="61">
        <f>SUBTOTAL(109,YTDPCAP[Unrealized Carried Iinterest - LTD])</f>
        <v>0</v>
      </c>
      <c r="X71" s="61">
        <f>SUBTOTAL(109,YTDPCAP[Ending Capital])</f>
        <v>25041850.530000001</v>
      </c>
      <c r="Y71" s="61">
        <f>SUBTOTAL(109,YTDPCAP[Remaining Commitment])</f>
        <v>87146850.000000015</v>
      </c>
      <c r="Z71" s="61">
        <f>SUBTOTAL(109,YTDPCAP[LTD Contributions])</f>
        <v>23092649.999999996</v>
      </c>
      <c r="AA71" s="70"/>
      <c r="AB71" s="72"/>
      <c r="AC71" s="72"/>
      <c r="AD71" s="72"/>
      <c r="AH71" s="74"/>
    </row>
  </sheetData>
  <phoneticPr fontId="46" type="noConversion"/>
  <pageMargins left="0.7" right="0.7" top="0.75" bottom="0.75" header="0.3" footer="0.3"/>
  <pageSetup scale="10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transitionEvaluation="1" transitionEntry="1">
    <tabColor rgb="FF6699FF"/>
  </sheetPr>
  <dimension ref="A1:E36"/>
  <sheetViews>
    <sheetView showGridLines="0" view="pageBreakPreview" zoomScale="90" zoomScaleNormal="100" zoomScaleSheetLayoutView="90" workbookViewId="0">
      <selection activeCell="D35" sqref="D35"/>
    </sheetView>
  </sheetViews>
  <sheetFormatPr baseColWidth="10" defaultColWidth="8.83203125" defaultRowHeight="15"/>
  <cols>
    <col min="1" max="1" width="13.33203125" style="18" customWidth="1"/>
    <col min="2" max="2" width="44.33203125" bestFit="1" customWidth="1"/>
    <col min="3" max="3" width="43.6640625" bestFit="1" customWidth="1"/>
    <col min="4" max="4" width="17" style="19" bestFit="1" customWidth="1"/>
    <col min="5" max="5" width="41" style="19" customWidth="1"/>
    <col min="7" max="7" width="10.5" bestFit="1" customWidth="1"/>
  </cols>
  <sheetData>
    <row r="1" spans="1:5">
      <c r="A1" s="28" t="str">
        <f>'Cash LTD'!A1</f>
        <v>ABC PARTNERS, LP</v>
      </c>
    </row>
    <row r="2" spans="1:5">
      <c r="A2" s="28" t="s">
        <v>169</v>
      </c>
    </row>
    <row r="3" spans="1:5">
      <c r="A3" s="28" t="e">
        <f>#REF!</f>
        <v>#REF!</v>
      </c>
    </row>
    <row r="5" spans="1:5">
      <c r="A5" s="18" t="s">
        <v>70</v>
      </c>
      <c r="B5" s="2" t="s">
        <v>0</v>
      </c>
      <c r="C5" s="2" t="s">
        <v>64</v>
      </c>
      <c r="D5" s="19" t="s">
        <v>71</v>
      </c>
      <c r="E5" s="2" t="s">
        <v>72</v>
      </c>
    </row>
    <row r="6" spans="1:5" hidden="1">
      <c r="A6" s="50">
        <v>44168</v>
      </c>
      <c r="B6" s="56" t="s">
        <v>53</v>
      </c>
      <c r="C6" s="56" t="s">
        <v>126</v>
      </c>
      <c r="D6" s="42">
        <v>-15500</v>
      </c>
      <c r="E6" s="56" t="s">
        <v>121</v>
      </c>
    </row>
    <row r="7" spans="1:5" hidden="1">
      <c r="A7" s="50">
        <v>44208</v>
      </c>
      <c r="B7" s="56" t="s">
        <v>53</v>
      </c>
      <c r="C7" s="56" t="s">
        <v>126</v>
      </c>
      <c r="D7" s="42">
        <v>15500</v>
      </c>
      <c r="E7" s="59" t="s">
        <v>120</v>
      </c>
    </row>
    <row r="8" spans="1:5">
      <c r="A8" s="50">
        <v>44286</v>
      </c>
      <c r="B8" s="56" t="s">
        <v>152</v>
      </c>
      <c r="C8" s="56" t="s">
        <v>153</v>
      </c>
      <c r="D8" s="42">
        <v>-7980</v>
      </c>
      <c r="E8" s="58"/>
    </row>
    <row r="9" spans="1:5">
      <c r="A9" s="50">
        <v>44286</v>
      </c>
      <c r="B9" s="56" t="s">
        <v>52</v>
      </c>
      <c r="C9" s="56" t="s">
        <v>142</v>
      </c>
      <c r="D9" s="42">
        <v>-17500</v>
      </c>
      <c r="E9" s="56"/>
    </row>
    <row r="10" spans="1:5" hidden="1">
      <c r="A10" s="50">
        <v>44286</v>
      </c>
      <c r="B10" s="56" t="s">
        <v>53</v>
      </c>
      <c r="C10" s="56" t="s">
        <v>126</v>
      </c>
      <c r="D10" s="42">
        <v>-16250</v>
      </c>
      <c r="E10" s="56"/>
    </row>
    <row r="11" spans="1:5" hidden="1">
      <c r="A11" s="50">
        <v>44298</v>
      </c>
      <c r="B11" s="56" t="s">
        <v>53</v>
      </c>
      <c r="C11" s="56" t="s">
        <v>180</v>
      </c>
      <c r="D11" s="42">
        <v>16250</v>
      </c>
      <c r="E11" s="56"/>
    </row>
    <row r="12" spans="1:5" hidden="1">
      <c r="A12" s="50">
        <v>44312</v>
      </c>
      <c r="B12" s="56" t="s">
        <v>52</v>
      </c>
      <c r="C12" s="56" t="s">
        <v>176</v>
      </c>
      <c r="D12" s="42">
        <v>9056.25</v>
      </c>
      <c r="E12" s="56"/>
    </row>
    <row r="13" spans="1:5">
      <c r="A13" s="50">
        <v>44348</v>
      </c>
      <c r="B13" s="56" t="s">
        <v>152</v>
      </c>
      <c r="C13" s="56" t="s">
        <v>153</v>
      </c>
      <c r="D13" s="42">
        <v>-7980</v>
      </c>
      <c r="E13" s="56"/>
    </row>
    <row r="14" spans="1:5">
      <c r="A14" s="50">
        <v>44348</v>
      </c>
      <c r="B14" s="56" t="s">
        <v>52</v>
      </c>
      <c r="C14" s="56" t="s">
        <v>142</v>
      </c>
      <c r="D14" s="42">
        <v>-17500</v>
      </c>
      <c r="E14" s="56"/>
    </row>
    <row r="15" spans="1:5" hidden="1">
      <c r="A15" s="50">
        <v>44348</v>
      </c>
      <c r="B15" s="56" t="s">
        <v>52</v>
      </c>
      <c r="C15" s="56" t="s">
        <v>142</v>
      </c>
      <c r="D15" s="42">
        <v>-9056.25</v>
      </c>
      <c r="E15" s="56"/>
    </row>
    <row r="16" spans="1:5" hidden="1">
      <c r="A16" s="50">
        <v>44348</v>
      </c>
      <c r="B16" s="56" t="s">
        <v>53</v>
      </c>
      <c r="C16" s="56" t="s">
        <v>126</v>
      </c>
      <c r="D16" s="42">
        <v>-16250</v>
      </c>
      <c r="E16" s="56"/>
    </row>
    <row r="17" spans="1:5">
      <c r="A17" s="50">
        <v>44469</v>
      </c>
      <c r="B17" s="56" t="s">
        <v>152</v>
      </c>
      <c r="C17" s="56" t="s">
        <v>153</v>
      </c>
      <c r="D17" s="42">
        <v>-7980</v>
      </c>
      <c r="E17" s="56"/>
    </row>
    <row r="18" spans="1:5">
      <c r="A18" s="50">
        <v>44469</v>
      </c>
      <c r="B18" s="56" t="s">
        <v>52</v>
      </c>
      <c r="C18" s="56" t="s">
        <v>142</v>
      </c>
      <c r="D18" s="42">
        <v>-10000</v>
      </c>
      <c r="E18" s="3"/>
    </row>
    <row r="19" spans="1:5" hidden="1">
      <c r="A19" s="50">
        <v>44469</v>
      </c>
      <c r="B19" s="56" t="s">
        <v>53</v>
      </c>
      <c r="C19" s="56" t="s">
        <v>126</v>
      </c>
      <c r="D19" s="42">
        <v>-16250</v>
      </c>
      <c r="E19" s="56"/>
    </row>
    <row r="20" spans="1:5" hidden="1">
      <c r="A20" s="50">
        <v>44470</v>
      </c>
      <c r="B20" s="56" t="s">
        <v>152</v>
      </c>
      <c r="C20" s="56" t="s">
        <v>153</v>
      </c>
      <c r="D20" s="42">
        <v>16250</v>
      </c>
      <c r="E20" s="56"/>
    </row>
    <row r="21" spans="1:5" hidden="1">
      <c r="A21" s="50">
        <v>44470</v>
      </c>
      <c r="B21" s="56" t="s">
        <v>152</v>
      </c>
      <c r="C21" s="56" t="s">
        <v>153</v>
      </c>
      <c r="D21" s="42">
        <v>-48750</v>
      </c>
      <c r="E21" s="56"/>
    </row>
    <row r="22" spans="1:5" s="20" customFormat="1" hidden="1">
      <c r="A22" s="50">
        <v>44470</v>
      </c>
      <c r="B22" s="56" t="s">
        <v>152</v>
      </c>
      <c r="C22" s="56" t="s">
        <v>153</v>
      </c>
      <c r="D22" s="42">
        <v>9056.25</v>
      </c>
      <c r="E22" s="56"/>
    </row>
    <row r="23" spans="1:5" hidden="1">
      <c r="A23" s="50">
        <v>44470</v>
      </c>
      <c r="B23" s="56" t="s">
        <v>152</v>
      </c>
      <c r="C23" s="56" t="s">
        <v>153</v>
      </c>
      <c r="D23" s="42">
        <v>-54056.25</v>
      </c>
      <c r="E23" s="56"/>
    </row>
    <row r="24" spans="1:5" hidden="1">
      <c r="A24" s="50">
        <v>44470</v>
      </c>
      <c r="B24" s="56" t="s">
        <v>52</v>
      </c>
      <c r="C24" s="56" t="s">
        <v>176</v>
      </c>
      <c r="D24" s="42">
        <v>-9056.25</v>
      </c>
      <c r="E24" s="56"/>
    </row>
    <row r="25" spans="1:5" hidden="1">
      <c r="A25" s="50">
        <v>44470</v>
      </c>
      <c r="B25" s="56" t="s">
        <v>52</v>
      </c>
      <c r="C25" s="56" t="s">
        <v>142</v>
      </c>
      <c r="D25" s="42">
        <v>54056.25</v>
      </c>
      <c r="E25" s="56"/>
    </row>
    <row r="26" spans="1:5" hidden="1">
      <c r="A26" s="50">
        <v>44470</v>
      </c>
      <c r="B26" s="56" t="s">
        <v>53</v>
      </c>
      <c r="C26" s="56" t="s">
        <v>180</v>
      </c>
      <c r="D26" s="42">
        <v>-16250</v>
      </c>
      <c r="E26" s="56"/>
    </row>
    <row r="27" spans="1:5" hidden="1">
      <c r="A27" s="50">
        <v>44470</v>
      </c>
      <c r="B27" s="56" t="s">
        <v>53</v>
      </c>
      <c r="C27" s="56" t="s">
        <v>126</v>
      </c>
      <c r="D27" s="42">
        <v>48750</v>
      </c>
      <c r="E27" s="56"/>
    </row>
    <row r="28" spans="1:5" hidden="1">
      <c r="A28" s="50">
        <v>44481</v>
      </c>
      <c r="B28" s="56" t="s">
        <v>152</v>
      </c>
      <c r="C28" s="56" t="s">
        <v>153</v>
      </c>
      <c r="D28" s="42">
        <v>16250</v>
      </c>
      <c r="E28" s="56"/>
    </row>
    <row r="29" spans="1:5" hidden="1">
      <c r="A29" s="50">
        <v>44481</v>
      </c>
      <c r="B29" s="56" t="s">
        <v>152</v>
      </c>
      <c r="C29" s="56" t="s">
        <v>153</v>
      </c>
      <c r="D29" s="42">
        <v>16250</v>
      </c>
      <c r="E29" s="56"/>
    </row>
    <row r="30" spans="1:5">
      <c r="A30" s="50">
        <v>44500</v>
      </c>
      <c r="B30" s="56" t="s">
        <v>152</v>
      </c>
      <c r="C30" s="56" t="s">
        <v>153</v>
      </c>
      <c r="D30" s="42">
        <v>-15000</v>
      </c>
      <c r="E30" s="56"/>
    </row>
    <row r="31" spans="1:5">
      <c r="A31" s="50">
        <v>44500</v>
      </c>
      <c r="B31" s="56" t="s">
        <v>152</v>
      </c>
      <c r="C31" s="56" t="s">
        <v>153</v>
      </c>
      <c r="D31" s="42">
        <v>-7980</v>
      </c>
      <c r="E31" s="56"/>
    </row>
    <row r="32" spans="1:5" hidden="1">
      <c r="A32" s="50">
        <v>44551</v>
      </c>
      <c r="B32" s="56" t="s">
        <v>152</v>
      </c>
      <c r="C32" s="56" t="s">
        <v>153</v>
      </c>
      <c r="D32" s="42">
        <v>16250</v>
      </c>
      <c r="E32" s="56"/>
    </row>
    <row r="33" spans="1:5" s="20" customFormat="1">
      <c r="A33" s="50">
        <v>44561</v>
      </c>
      <c r="B33" s="56" t="s">
        <v>152</v>
      </c>
      <c r="C33" s="56" t="s">
        <v>153</v>
      </c>
      <c r="D33" s="42">
        <v>-53156.88</v>
      </c>
      <c r="E33" s="56"/>
    </row>
    <row r="34" spans="1:5" hidden="1">
      <c r="A34" s="55">
        <v>44561</v>
      </c>
      <c r="B34" s="57" t="s">
        <v>152</v>
      </c>
      <c r="C34" s="57" t="s">
        <v>153</v>
      </c>
      <c r="D34" s="42">
        <v>-16250</v>
      </c>
      <c r="E34" s="57" t="s">
        <v>196</v>
      </c>
    </row>
    <row r="35" spans="1:5" s="20" customFormat="1">
      <c r="A35" s="60" t="s">
        <v>73</v>
      </c>
      <c r="B35" s="73"/>
      <c r="C35" s="73"/>
      <c r="D35" s="25">
        <f>SUBTOTAL(109,AccruedExpense[Dr/(Cr) amount])</f>
        <v>-145076.88</v>
      </c>
      <c r="E35" s="73"/>
    </row>
    <row r="36" spans="1:5">
      <c r="A36" s="29"/>
      <c r="D36" s="19">
        <f>SUM('Trial Balance YTD'!G24:G27)-AccruedExpense[[#Totals],[Dr/(Cr) amount]]</f>
        <v>0</v>
      </c>
    </row>
  </sheetData>
  <pageMargins left="0.7" right="0.7" top="0.75" bottom="0.75" header="0.3" footer="0.3"/>
  <pageSetup paperSize="9" scale="41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transitionEvaluation="1" transitionEntry="1">
    <tabColor rgb="FF6699FF"/>
  </sheetPr>
  <dimension ref="A1:H9"/>
  <sheetViews>
    <sheetView showGridLines="0" tabSelected="1" view="pageBreakPreview" zoomScale="90" zoomScaleNormal="90" zoomScaleSheetLayoutView="90" workbookViewId="0">
      <selection activeCell="A25" sqref="A25"/>
    </sheetView>
  </sheetViews>
  <sheetFormatPr baseColWidth="10" defaultColWidth="8.83203125" defaultRowHeight="15"/>
  <cols>
    <col min="1" max="1" width="40.5" bestFit="1" customWidth="1"/>
    <col min="2" max="2" width="18.33203125" style="4" bestFit="1" customWidth="1"/>
    <col min="3" max="3" width="17.33203125" style="4" bestFit="1" customWidth="1"/>
    <col min="4" max="4" width="16.6640625" style="4" bestFit="1" customWidth="1"/>
    <col min="7" max="7" width="12.1640625" bestFit="1" customWidth="1"/>
    <col min="8" max="8" width="9.1640625" customWidth="1"/>
  </cols>
  <sheetData>
    <row r="1" spans="1:8">
      <c r="A1" s="15" t="s">
        <v>201</v>
      </c>
    </row>
    <row r="2" spans="1:8">
      <c r="A2" s="15" t="s">
        <v>109</v>
      </c>
    </row>
    <row r="3" spans="1:8">
      <c r="A3" s="8" t="e">
        <f>'Accrued Expense LTD'!A3</f>
        <v>#REF!</v>
      </c>
    </row>
    <row r="5" spans="1:8" ht="16">
      <c r="A5" s="1" t="s">
        <v>107</v>
      </c>
      <c r="B5" s="6" t="s">
        <v>65</v>
      </c>
      <c r="C5" s="6" t="s">
        <v>108</v>
      </c>
      <c r="D5" s="6" t="s">
        <v>68</v>
      </c>
    </row>
    <row r="6" spans="1:8" ht="16">
      <c r="A6" s="1" t="s">
        <v>289</v>
      </c>
      <c r="B6" s="52">
        <v>511500</v>
      </c>
      <c r="C6" s="52">
        <v>893749.48</v>
      </c>
      <c r="D6" s="52">
        <v>1405249.48</v>
      </c>
    </row>
    <row r="7" spans="1:8">
      <c r="A7" t="s">
        <v>290</v>
      </c>
      <c r="B7" s="53">
        <v>2508210.31</v>
      </c>
      <c r="C7" s="53">
        <v>6856924.0300000003</v>
      </c>
      <c r="D7" s="53">
        <v>9365134.3399999999</v>
      </c>
      <c r="H7" s="9"/>
    </row>
    <row r="8" spans="1:8">
      <c r="A8" s="30" t="s">
        <v>73</v>
      </c>
      <c r="B8" s="54">
        <f>SUBTOTAL(109,Cash[Opening Balance])</f>
        <v>3019710.31</v>
      </c>
      <c r="C8" s="54">
        <f>SUBTOTAL(109,Cash[Balance Change])</f>
        <v>7750673.5099999998</v>
      </c>
      <c r="D8" s="54">
        <f>SUBTOTAL(109,Cash[Ending Balance])</f>
        <v>10770383.82</v>
      </c>
      <c r="H8" s="9"/>
    </row>
    <row r="9" spans="1:8">
      <c r="H9" s="9"/>
    </row>
  </sheetData>
  <pageMargins left="0.7" right="0.7" top="0.75" bottom="0.75" header="0.3" footer="0.3"/>
  <pageSetup paperSize="9" scale="94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739E490D2BC554C92C0C1C0FDECF62A" ma:contentTypeVersion="8" ma:contentTypeDescription="Utwórz nowy dokument." ma:contentTypeScope="" ma:versionID="41a809d92ec1d63ecdb3dede7049c830">
  <xsd:schema xmlns:xsd="http://www.w3.org/2001/XMLSchema" xmlns:xs="http://www.w3.org/2001/XMLSchema" xmlns:p="http://schemas.microsoft.com/office/2006/metadata/properties" xmlns:ns3="7c0e6b0c-29f5-4f3a-9a5d-c5effed94e2e" targetNamespace="http://schemas.microsoft.com/office/2006/metadata/properties" ma:root="true" ma:fieldsID="162c7dd376670cbfd68c998e920e55f3" ns3:_="">
    <xsd:import namespace="7c0e6b0c-29f5-4f3a-9a5d-c5effed94e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0e6b0c-29f5-4f3a-9a5d-c5effed94e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B61B2E-6486-4169-BCE4-CFDEE2AAED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0e6b0c-29f5-4f3a-9a5d-c5effed94e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F437DC-F623-4727-A062-B165C949D66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7c0e6b0c-29f5-4f3a-9a5d-c5effed94e2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27D7B68-E525-46D0-B7B7-95A4206CA5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GL</vt:lpstr>
      <vt:lpstr>Trial Balance QTD</vt:lpstr>
      <vt:lpstr>Trial Balance YTD</vt:lpstr>
      <vt:lpstr>SOI YTD</vt:lpstr>
      <vt:lpstr>SOI ITD</vt:lpstr>
      <vt:lpstr>QTD PCAP</vt:lpstr>
      <vt:lpstr>YTD PCAP</vt:lpstr>
      <vt:lpstr>Accrued Expense LTD</vt:lpstr>
      <vt:lpstr>Cash LTD</vt:lpstr>
      <vt:lpstr>'Accrued Expense LTD'!Print_Area</vt:lpstr>
      <vt:lpstr>'Cash LTD'!Print_Area</vt:lpstr>
      <vt:lpstr>GL!Print_Area</vt:lpstr>
      <vt:lpstr>'QTD PCAP'!Print_Area</vt:lpstr>
      <vt:lpstr>'SOI ITD'!Print_Area</vt:lpstr>
      <vt:lpstr>'SOI YTD'!Print_Area</vt:lpstr>
      <vt:lpstr>'Trial Balance QTD'!Print_Area</vt:lpstr>
      <vt:lpstr>'Trial Balance YTD'!Print_Area</vt:lpstr>
      <vt:lpstr>'YTD PCAP'!Print_Area</vt:lpstr>
    </vt:vector>
  </TitlesOfParts>
  <Company>FIS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Smith UK</dc:creator>
  <cp:lastModifiedBy>Microsoft Office User</cp:lastModifiedBy>
  <cp:lastPrinted>2021-11-16T00:01:54Z</cp:lastPrinted>
  <dcterms:created xsi:type="dcterms:W3CDTF">2020-08-27T15:19:33Z</dcterms:created>
  <dcterms:modified xsi:type="dcterms:W3CDTF">2023-03-17T21:51:52Z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_NAME">
    <vt:lpwstr/>
  </property>
  <property fmtid="{D5CDD505-2E9C-101B-9397-08002B2CF9AE}" pid="3" name="EXEC_GRP">
    <vt:lpwstr/>
  </property>
  <property fmtid="{D5CDD505-2E9C-101B-9397-08002B2CF9AE}" pid="4" name="OVERRIDE_DB">
    <vt:lpwstr/>
  </property>
  <property fmtid="{D5CDD505-2E9C-101B-9397-08002B2CF9AE}" pid="5" name="EXP_TABS">
    <vt:lpwstr/>
  </property>
  <property fmtid="{D5CDD505-2E9C-101B-9397-08002B2CF9AE}" pid="6" name="EXP_TYPE">
    <vt:lpwstr/>
  </property>
  <property fmtid="{D5CDD505-2E9C-101B-9397-08002B2CF9AE}" pid="7" name="PRINT_AREA">
    <vt:lpwstr>False</vt:lpwstr>
  </property>
  <property fmtid="{D5CDD505-2E9C-101B-9397-08002B2CF9AE}" pid="8" name="EXP_ZIP">
    <vt:lpwstr>False</vt:lpwstr>
  </property>
  <property fmtid="{D5CDD505-2E9C-101B-9397-08002B2CF9AE}" pid="9" name="EXP_FLDR">
    <vt:lpwstr/>
  </property>
  <property fmtid="{D5CDD505-2E9C-101B-9397-08002B2CF9AE}" pid="10" name="EXP_SUBFLDR">
    <vt:lpwstr/>
  </property>
  <property fmtid="{D5CDD505-2E9C-101B-9397-08002B2CF9AE}" pid="11" name="EXP_FILE">
    <vt:lpwstr/>
  </property>
  <property fmtid="{D5CDD505-2E9C-101B-9397-08002B2CF9AE}" pid="12" name="EXP_PRE">
    <vt:lpwstr/>
  </property>
  <property fmtid="{D5CDD505-2E9C-101B-9397-08002B2CF9AE}" pid="13" name="EXP_RW">
    <vt:lpwstr/>
  </property>
  <property fmtid="{D5CDD505-2E9C-101B-9397-08002B2CF9AE}" pid="14" name="ContentTypeId">
    <vt:lpwstr>0x0101005739E490D2BC554C92C0C1C0FDECF62A</vt:lpwstr>
  </property>
</Properties>
</file>